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Johannes Allgaier\Dropbox (University of Wuerzburg)\20-04-15_Excel-to-JSON\data\2_kids\"/>
    </mc:Choice>
  </mc:AlternateContent>
  <xr:revisionPtr revIDLastSave="0" documentId="13_ncr:1_{FDEDC715-FE73-4206-81CA-C9237A098628}" xr6:coauthVersionLast="45" xr6:coauthVersionMax="45" xr10:uidLastSave="{00000000-0000-0000-0000-000000000000}"/>
  <workbookProtection workbookAlgorithmName="SHA-512" workbookHashValue="+3h6S8n3TlUzI/beFZUhnwK0wRbaf8iAKQjP7ToNhr+DMwyiv9Vqe9YsZjrEEtHqcDlx7eYifDkIXWey5sPMiw==" workbookSaltValue="bIBaEqZa7756fHhM+eAnsw==" workbookSpinCount="100000" lockStructure="1"/>
  <bookViews>
    <workbookView xWindow="-120" yWindow="-120" windowWidth="29040" windowHeight="15990" activeTab="2" xr2:uid="{00000000-000D-0000-FFFF-FFFF00000000}"/>
  </bookViews>
  <sheets>
    <sheet name="Study" sheetId="4" r:id="rId1"/>
    <sheet name="Baseline" sheetId="3" r:id="rId2"/>
    <sheet name="FollowUp" sheetId="1" r:id="rId3"/>
  </sheets>
  <definedNames>
    <definedName name="_xlnm._FilterDatabase" localSheetId="1" hidden="1">Baseline!$A$5:$HX$90</definedName>
    <definedName name="_xlnm._FilterDatabase" localSheetId="2" hidden="1">FollowUp!$A$5:$HX$53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O9" i="1" l="1"/>
  <c r="CO10" i="1"/>
  <c r="CO11" i="1"/>
  <c r="CO12" i="1"/>
  <c r="FU9" i="1" l="1"/>
  <c r="FV9" i="1"/>
  <c r="FW9" i="1"/>
  <c r="FX9" i="1"/>
  <c r="FY9" i="1"/>
  <c r="FZ9" i="1"/>
  <c r="GA9" i="1"/>
  <c r="GB9" i="1"/>
  <c r="GC9" i="1"/>
  <c r="GD9" i="1"/>
  <c r="GE9" i="1"/>
  <c r="GF9" i="1"/>
  <c r="GG9" i="1"/>
  <c r="GH9" i="1"/>
  <c r="GI9" i="1"/>
  <c r="GJ9" i="1"/>
  <c r="GK9" i="1"/>
  <c r="GL9" i="1"/>
  <c r="GM9" i="1"/>
  <c r="GN9" i="1"/>
  <c r="GO9" i="1"/>
  <c r="GP9" i="1"/>
  <c r="GQ9" i="1"/>
  <c r="GR9" i="1"/>
  <c r="FU10" i="1"/>
  <c r="FV10" i="1"/>
  <c r="FW10" i="1"/>
  <c r="FX10" i="1"/>
  <c r="FY10" i="1"/>
  <c r="FZ10" i="1"/>
  <c r="GA10" i="1"/>
  <c r="GB10" i="1"/>
  <c r="GC10" i="1"/>
  <c r="GD10" i="1"/>
  <c r="GE10" i="1"/>
  <c r="GF10" i="1"/>
  <c r="GG10" i="1"/>
  <c r="GH10" i="1"/>
  <c r="GI10" i="1"/>
  <c r="GJ10" i="1"/>
  <c r="GK10" i="1"/>
  <c r="GL10" i="1"/>
  <c r="GM10" i="1"/>
  <c r="GN10" i="1"/>
  <c r="GO10" i="1"/>
  <c r="GP10" i="1"/>
  <c r="GQ10" i="1"/>
  <c r="GR10" i="1"/>
  <c r="FU11" i="1"/>
  <c r="FV11" i="1"/>
  <c r="FW11" i="1"/>
  <c r="FX11" i="1"/>
  <c r="FY11" i="1"/>
  <c r="FZ11" i="1"/>
  <c r="GA11" i="1"/>
  <c r="GB11" i="1"/>
  <c r="GC11" i="1"/>
  <c r="GD11" i="1"/>
  <c r="GE11" i="1"/>
  <c r="GF11" i="1"/>
  <c r="GG11" i="1"/>
  <c r="GH11" i="1"/>
  <c r="GI11" i="1"/>
  <c r="GJ11" i="1"/>
  <c r="GK11" i="1"/>
  <c r="GL11" i="1"/>
  <c r="GM11" i="1"/>
  <c r="GN11" i="1"/>
  <c r="GO11" i="1"/>
  <c r="GP11" i="1"/>
  <c r="GQ11" i="1"/>
  <c r="GR11" i="1"/>
  <c r="FU12" i="1"/>
  <c r="FV12" i="1"/>
  <c r="FW12" i="1"/>
  <c r="FX12" i="1"/>
  <c r="FY12" i="1"/>
  <c r="FZ12" i="1"/>
  <c r="GA12" i="1"/>
  <c r="GB12" i="1"/>
  <c r="GC12" i="1"/>
  <c r="GD12" i="1"/>
  <c r="GE12" i="1"/>
  <c r="GF12" i="1"/>
  <c r="GG12" i="1"/>
  <c r="GH12" i="1"/>
  <c r="GI12" i="1"/>
  <c r="GJ12" i="1"/>
  <c r="GK12" i="1"/>
  <c r="GL12" i="1"/>
  <c r="GM12" i="1"/>
  <c r="GN12" i="1"/>
  <c r="GO12" i="1"/>
  <c r="GP12" i="1"/>
  <c r="GQ12" i="1"/>
  <c r="GR12" i="1"/>
  <c r="FU13" i="1"/>
  <c r="FV13" i="1"/>
  <c r="FW13" i="1"/>
  <c r="FX13" i="1"/>
  <c r="FY13" i="1"/>
  <c r="FZ13" i="1"/>
  <c r="GA13" i="1"/>
  <c r="GB13" i="1"/>
  <c r="GC13" i="1"/>
  <c r="GD13" i="1"/>
  <c r="GE13" i="1"/>
  <c r="GF13" i="1"/>
  <c r="GG13" i="1"/>
  <c r="GH13" i="1"/>
  <c r="GI13" i="1"/>
  <c r="GJ13" i="1"/>
  <c r="GK13" i="1"/>
  <c r="GL13" i="1"/>
  <c r="GM13" i="1"/>
  <c r="GN13" i="1"/>
  <c r="GO13" i="1"/>
  <c r="GP13" i="1"/>
  <c r="GQ13" i="1"/>
  <c r="GR13" i="1"/>
  <c r="FU14" i="1"/>
  <c r="FV14" i="1"/>
  <c r="FW14" i="1"/>
  <c r="FX14" i="1"/>
  <c r="FY14" i="1"/>
  <c r="FZ14" i="1"/>
  <c r="GA14" i="1"/>
  <c r="GB14" i="1"/>
  <c r="GC14" i="1"/>
  <c r="GD14" i="1"/>
  <c r="GE14" i="1"/>
  <c r="GF14" i="1"/>
  <c r="GG14" i="1"/>
  <c r="GH14" i="1"/>
  <c r="GI14" i="1"/>
  <c r="GJ14" i="1"/>
  <c r="GK14" i="1"/>
  <c r="GL14" i="1"/>
  <c r="GM14" i="1"/>
  <c r="GN14" i="1"/>
  <c r="GO14" i="1"/>
  <c r="GP14" i="1"/>
  <c r="GQ14" i="1"/>
  <c r="GR14" i="1"/>
  <c r="FU15" i="1"/>
  <c r="FV15" i="1"/>
  <c r="FW15" i="1"/>
  <c r="FX15" i="1"/>
  <c r="FY15" i="1"/>
  <c r="FZ15" i="1"/>
  <c r="GA15" i="1"/>
  <c r="GB15" i="1"/>
  <c r="GC15" i="1"/>
  <c r="GD15" i="1"/>
  <c r="GE15" i="1"/>
  <c r="GF15" i="1"/>
  <c r="GG15" i="1"/>
  <c r="GH15" i="1"/>
  <c r="GI15" i="1"/>
  <c r="GJ15" i="1"/>
  <c r="GK15" i="1"/>
  <c r="GL15" i="1"/>
  <c r="GM15" i="1"/>
  <c r="GN15" i="1"/>
  <c r="GO15" i="1"/>
  <c r="GP15" i="1"/>
  <c r="GQ15" i="1"/>
  <c r="GR15" i="1"/>
  <c r="FU16" i="1"/>
  <c r="FV16" i="1"/>
  <c r="FW16" i="1"/>
  <c r="FX16" i="1"/>
  <c r="FY16" i="1"/>
  <c r="FZ16" i="1"/>
  <c r="GA16" i="1"/>
  <c r="GB16" i="1"/>
  <c r="GC16" i="1"/>
  <c r="GD16" i="1"/>
  <c r="GE16" i="1"/>
  <c r="GF16" i="1"/>
  <c r="GG16" i="1"/>
  <c r="GH16" i="1"/>
  <c r="GI16" i="1"/>
  <c r="GJ16" i="1"/>
  <c r="GK16" i="1"/>
  <c r="GL16" i="1"/>
  <c r="GM16" i="1"/>
  <c r="GN16" i="1"/>
  <c r="GO16" i="1"/>
  <c r="GP16" i="1"/>
  <c r="GQ16" i="1"/>
  <c r="GR16" i="1"/>
  <c r="FU17" i="1"/>
  <c r="FV17" i="1"/>
  <c r="FW17" i="1"/>
  <c r="FX17" i="1"/>
  <c r="FY17" i="1"/>
  <c r="FZ17" i="1"/>
  <c r="GA17" i="1"/>
  <c r="GB17" i="1"/>
  <c r="GC17" i="1"/>
  <c r="GD17" i="1"/>
  <c r="GE17" i="1"/>
  <c r="GF17" i="1"/>
  <c r="GG17" i="1"/>
  <c r="GH17" i="1"/>
  <c r="GI17" i="1"/>
  <c r="GJ17" i="1"/>
  <c r="GK17" i="1"/>
  <c r="GL17" i="1"/>
  <c r="GM17" i="1"/>
  <c r="GN17" i="1"/>
  <c r="GO17" i="1"/>
  <c r="GP17" i="1"/>
  <c r="GQ17" i="1"/>
  <c r="GR17" i="1"/>
  <c r="FU20" i="1"/>
  <c r="FV20" i="1"/>
  <c r="FW20" i="1"/>
  <c r="FX20" i="1"/>
  <c r="FY20" i="1"/>
  <c r="FZ20" i="1"/>
  <c r="GA20" i="1"/>
  <c r="GB20" i="1"/>
  <c r="GC20" i="1"/>
  <c r="GD20" i="1"/>
  <c r="GE20" i="1"/>
  <c r="GF20" i="1"/>
  <c r="GG20" i="1"/>
  <c r="GH20" i="1"/>
  <c r="GI20" i="1"/>
  <c r="GJ20" i="1"/>
  <c r="GK20" i="1"/>
  <c r="GL20" i="1"/>
  <c r="GM20" i="1"/>
  <c r="GN20" i="1"/>
  <c r="GO20" i="1"/>
  <c r="GP20" i="1"/>
  <c r="GQ20" i="1"/>
  <c r="GR20" i="1"/>
  <c r="FU21" i="1"/>
  <c r="FV21" i="1"/>
  <c r="FW21" i="1"/>
  <c r="FX21" i="1"/>
  <c r="FY21" i="1"/>
  <c r="FZ21" i="1"/>
  <c r="GA21" i="1"/>
  <c r="GB21" i="1"/>
  <c r="GC21" i="1"/>
  <c r="GD21" i="1"/>
  <c r="GE21" i="1"/>
  <c r="GF21" i="1"/>
  <c r="GG21" i="1"/>
  <c r="GH21" i="1"/>
  <c r="GI21" i="1"/>
  <c r="GJ21" i="1"/>
  <c r="GK21" i="1"/>
  <c r="GL21" i="1"/>
  <c r="GM21" i="1"/>
  <c r="GN21" i="1"/>
  <c r="GO21" i="1"/>
  <c r="GP21" i="1"/>
  <c r="GQ21" i="1"/>
  <c r="GR21" i="1"/>
  <c r="FU22" i="1"/>
  <c r="FV22" i="1"/>
  <c r="FW22" i="1"/>
  <c r="FX22" i="1"/>
  <c r="FY22" i="1"/>
  <c r="FZ22" i="1"/>
  <c r="GA22" i="1"/>
  <c r="GB22" i="1"/>
  <c r="GC22" i="1"/>
  <c r="GD22" i="1"/>
  <c r="GE22" i="1"/>
  <c r="GF22" i="1"/>
  <c r="GG22" i="1"/>
  <c r="GH22" i="1"/>
  <c r="GI22" i="1"/>
  <c r="GJ22" i="1"/>
  <c r="GK22" i="1"/>
  <c r="GL22" i="1"/>
  <c r="GM22" i="1"/>
  <c r="GN22" i="1"/>
  <c r="GO22" i="1"/>
  <c r="GP22" i="1"/>
  <c r="GQ22" i="1"/>
  <c r="GR22" i="1"/>
  <c r="FU23" i="1"/>
  <c r="FV23" i="1"/>
  <c r="FW23" i="1"/>
  <c r="FX23" i="1"/>
  <c r="FY23" i="1"/>
  <c r="FZ23" i="1"/>
  <c r="GA23" i="1"/>
  <c r="GB23" i="1"/>
  <c r="GC23" i="1"/>
  <c r="GD23" i="1"/>
  <c r="GE23" i="1"/>
  <c r="GF23" i="1"/>
  <c r="GG23" i="1"/>
  <c r="GH23" i="1"/>
  <c r="GI23" i="1"/>
  <c r="GJ23" i="1"/>
  <c r="GK23" i="1"/>
  <c r="GL23" i="1"/>
  <c r="GM23" i="1"/>
  <c r="GN23" i="1"/>
  <c r="GO23" i="1"/>
  <c r="GP23" i="1"/>
  <c r="GQ23" i="1"/>
  <c r="GR23" i="1"/>
  <c r="FU24" i="1"/>
  <c r="FV24" i="1"/>
  <c r="FW24" i="1"/>
  <c r="FX24" i="1"/>
  <c r="FY24" i="1"/>
  <c r="FZ24" i="1"/>
  <c r="GA24" i="1"/>
  <c r="GB24" i="1"/>
  <c r="GC24" i="1"/>
  <c r="GD24" i="1"/>
  <c r="GE24" i="1"/>
  <c r="GF24" i="1"/>
  <c r="GG24" i="1"/>
  <c r="GH24" i="1"/>
  <c r="GI24" i="1"/>
  <c r="GJ24" i="1"/>
  <c r="GK24" i="1"/>
  <c r="GL24" i="1"/>
  <c r="GM24" i="1"/>
  <c r="GN24" i="1"/>
  <c r="GO24" i="1"/>
  <c r="GP24" i="1"/>
  <c r="GQ24" i="1"/>
  <c r="GR24" i="1"/>
  <c r="FU25" i="1"/>
  <c r="FV25" i="1"/>
  <c r="FW25" i="1"/>
  <c r="FX25" i="1"/>
  <c r="FY25" i="1"/>
  <c r="FZ25" i="1"/>
  <c r="GA25" i="1"/>
  <c r="GB25" i="1"/>
  <c r="GC25" i="1"/>
  <c r="GD25" i="1"/>
  <c r="GE25" i="1"/>
  <c r="GF25" i="1"/>
  <c r="GG25" i="1"/>
  <c r="GH25" i="1"/>
  <c r="GI25" i="1"/>
  <c r="GJ25" i="1"/>
  <c r="GK25" i="1"/>
  <c r="GL25" i="1"/>
  <c r="GM25" i="1"/>
  <c r="GN25" i="1"/>
  <c r="GO25" i="1"/>
  <c r="GP25" i="1"/>
  <c r="GQ25" i="1"/>
  <c r="GR25" i="1"/>
  <c r="FU28" i="1"/>
  <c r="FV28" i="1"/>
  <c r="FW28" i="1"/>
  <c r="FX28" i="1"/>
  <c r="FY28" i="1"/>
  <c r="FZ28" i="1"/>
  <c r="GA28" i="1"/>
  <c r="GB28" i="1"/>
  <c r="GC28" i="1"/>
  <c r="GD28" i="1"/>
  <c r="GE28" i="1"/>
  <c r="GF28" i="1"/>
  <c r="GG28" i="1"/>
  <c r="GH28" i="1"/>
  <c r="GI28" i="1"/>
  <c r="GJ28" i="1"/>
  <c r="GK28" i="1"/>
  <c r="GL28" i="1"/>
  <c r="GM28" i="1"/>
  <c r="GN28" i="1"/>
  <c r="GO28" i="1"/>
  <c r="GP28" i="1"/>
  <c r="GQ28" i="1"/>
  <c r="GR28" i="1"/>
  <c r="FU29" i="1"/>
  <c r="FV29" i="1"/>
  <c r="FW29" i="1"/>
  <c r="FX29" i="1"/>
  <c r="FY29" i="1"/>
  <c r="FZ29" i="1"/>
  <c r="GA29" i="1"/>
  <c r="GB29" i="1"/>
  <c r="GC29" i="1"/>
  <c r="GD29" i="1"/>
  <c r="GE29" i="1"/>
  <c r="GF29" i="1"/>
  <c r="GG29" i="1"/>
  <c r="GH29" i="1"/>
  <c r="GI29" i="1"/>
  <c r="GJ29" i="1"/>
  <c r="GK29" i="1"/>
  <c r="GL29" i="1"/>
  <c r="GM29" i="1"/>
  <c r="GN29" i="1"/>
  <c r="GO29" i="1"/>
  <c r="GP29" i="1"/>
  <c r="GQ29" i="1"/>
  <c r="GR29" i="1"/>
  <c r="FU30" i="1"/>
  <c r="FV30" i="1"/>
  <c r="FW30" i="1"/>
  <c r="FX30" i="1"/>
  <c r="FY30" i="1"/>
  <c r="FZ30" i="1"/>
  <c r="GA30" i="1"/>
  <c r="GB30" i="1"/>
  <c r="GC30" i="1"/>
  <c r="GD30" i="1"/>
  <c r="GE30" i="1"/>
  <c r="GF30" i="1"/>
  <c r="GG30" i="1"/>
  <c r="GH30" i="1"/>
  <c r="GI30" i="1"/>
  <c r="GJ30" i="1"/>
  <c r="GK30" i="1"/>
  <c r="GL30" i="1"/>
  <c r="GM30" i="1"/>
  <c r="GN30" i="1"/>
  <c r="GO30" i="1"/>
  <c r="GP30" i="1"/>
  <c r="GQ30" i="1"/>
  <c r="GR30" i="1"/>
  <c r="FU31" i="1"/>
  <c r="FV31" i="1"/>
  <c r="FW31" i="1"/>
  <c r="FX31" i="1"/>
  <c r="FY31" i="1"/>
  <c r="FZ31" i="1"/>
  <c r="GA31" i="1"/>
  <c r="GB31" i="1"/>
  <c r="GC31" i="1"/>
  <c r="GD31" i="1"/>
  <c r="GE31" i="1"/>
  <c r="GF31" i="1"/>
  <c r="GG31" i="1"/>
  <c r="GH31" i="1"/>
  <c r="GI31" i="1"/>
  <c r="GJ31" i="1"/>
  <c r="GK31" i="1"/>
  <c r="GL31" i="1"/>
  <c r="GM31" i="1"/>
  <c r="GN31" i="1"/>
  <c r="GO31" i="1"/>
  <c r="GP31" i="1"/>
  <c r="GQ31" i="1"/>
  <c r="GR31" i="1"/>
  <c r="FU32" i="1"/>
  <c r="FV32" i="1"/>
  <c r="FW32" i="1"/>
  <c r="FX32" i="1"/>
  <c r="FY32" i="1"/>
  <c r="FZ32" i="1"/>
  <c r="GA32" i="1"/>
  <c r="GB32" i="1"/>
  <c r="GC32" i="1"/>
  <c r="GD32" i="1"/>
  <c r="GE32" i="1"/>
  <c r="GF32" i="1"/>
  <c r="GG32" i="1"/>
  <c r="GH32" i="1"/>
  <c r="GI32" i="1"/>
  <c r="GJ32" i="1"/>
  <c r="GK32" i="1"/>
  <c r="GL32" i="1"/>
  <c r="GM32" i="1"/>
  <c r="GN32" i="1"/>
  <c r="GO32" i="1"/>
  <c r="GP32" i="1"/>
  <c r="GQ32" i="1"/>
  <c r="GR32" i="1"/>
  <c r="FU33" i="1"/>
  <c r="FV33" i="1"/>
  <c r="FW33" i="1"/>
  <c r="FX33" i="1"/>
  <c r="FY33" i="1"/>
  <c r="FZ33" i="1"/>
  <c r="GA33" i="1"/>
  <c r="GB33" i="1"/>
  <c r="GC33" i="1"/>
  <c r="GD33" i="1"/>
  <c r="GE33" i="1"/>
  <c r="GF33" i="1"/>
  <c r="GG33" i="1"/>
  <c r="GH33" i="1"/>
  <c r="GI33" i="1"/>
  <c r="GJ33" i="1"/>
  <c r="GK33" i="1"/>
  <c r="GL33" i="1"/>
  <c r="GM33" i="1"/>
  <c r="GN33" i="1"/>
  <c r="GO33" i="1"/>
  <c r="GP33" i="1"/>
  <c r="GQ33" i="1"/>
  <c r="GR33" i="1"/>
  <c r="FU34" i="1"/>
  <c r="FV34" i="1"/>
  <c r="FW34" i="1"/>
  <c r="FX34" i="1"/>
  <c r="FY34" i="1"/>
  <c r="FZ34" i="1"/>
  <c r="GA34" i="1"/>
  <c r="GB34" i="1"/>
  <c r="GC34" i="1"/>
  <c r="GD34" i="1"/>
  <c r="GE34" i="1"/>
  <c r="GF34" i="1"/>
  <c r="GG34" i="1"/>
  <c r="GH34" i="1"/>
  <c r="GI34" i="1"/>
  <c r="GJ34" i="1"/>
  <c r="GK34" i="1"/>
  <c r="GL34" i="1"/>
  <c r="GM34" i="1"/>
  <c r="GN34" i="1"/>
  <c r="GO34" i="1"/>
  <c r="GP34" i="1"/>
  <c r="GQ34" i="1"/>
  <c r="GR34" i="1"/>
  <c r="FU35" i="1"/>
  <c r="FV35" i="1"/>
  <c r="FW35" i="1"/>
  <c r="FX35" i="1"/>
  <c r="FY35" i="1"/>
  <c r="FZ35" i="1"/>
  <c r="GA35" i="1"/>
  <c r="GB35" i="1"/>
  <c r="GC35" i="1"/>
  <c r="GD35" i="1"/>
  <c r="GE35" i="1"/>
  <c r="GF35" i="1"/>
  <c r="GG35" i="1"/>
  <c r="GH35" i="1"/>
  <c r="GI35" i="1"/>
  <c r="GJ35" i="1"/>
  <c r="GK35" i="1"/>
  <c r="GL35" i="1"/>
  <c r="GM35" i="1"/>
  <c r="GN35" i="1"/>
  <c r="GO35" i="1"/>
  <c r="GP35" i="1"/>
  <c r="GQ35" i="1"/>
  <c r="GR35" i="1"/>
  <c r="FU36" i="1"/>
  <c r="FV36" i="1"/>
  <c r="FW36" i="1"/>
  <c r="FX36" i="1"/>
  <c r="FY36" i="1"/>
  <c r="FZ36" i="1"/>
  <c r="GA36" i="1"/>
  <c r="GB36" i="1"/>
  <c r="GC36" i="1"/>
  <c r="GD36" i="1"/>
  <c r="GE36" i="1"/>
  <c r="GF36" i="1"/>
  <c r="GG36" i="1"/>
  <c r="GH36" i="1"/>
  <c r="GI36" i="1"/>
  <c r="GJ36" i="1"/>
  <c r="GK36" i="1"/>
  <c r="GL36" i="1"/>
  <c r="GM36" i="1"/>
  <c r="GN36" i="1"/>
  <c r="GO36" i="1"/>
  <c r="GP36" i="1"/>
  <c r="GQ36" i="1"/>
  <c r="GR36" i="1"/>
  <c r="FU37" i="1"/>
  <c r="FV37" i="1"/>
  <c r="FW37" i="1"/>
  <c r="FX37" i="1"/>
  <c r="FY37" i="1"/>
  <c r="FZ37" i="1"/>
  <c r="GA37" i="1"/>
  <c r="GB37" i="1"/>
  <c r="GC37" i="1"/>
  <c r="GD37" i="1"/>
  <c r="GE37" i="1"/>
  <c r="GF37" i="1"/>
  <c r="GG37" i="1"/>
  <c r="GH37" i="1"/>
  <c r="GI37" i="1"/>
  <c r="GJ37" i="1"/>
  <c r="GK37" i="1"/>
  <c r="GL37" i="1"/>
  <c r="GM37" i="1"/>
  <c r="GN37" i="1"/>
  <c r="GO37" i="1"/>
  <c r="GP37" i="1"/>
  <c r="GQ37" i="1"/>
  <c r="GR37" i="1"/>
  <c r="FU40" i="1"/>
  <c r="FV40" i="1"/>
  <c r="FW40" i="1"/>
  <c r="FX40" i="1"/>
  <c r="FY40" i="1"/>
  <c r="FZ40" i="1"/>
  <c r="GA40" i="1"/>
  <c r="GB40" i="1"/>
  <c r="GC40" i="1"/>
  <c r="GD40" i="1"/>
  <c r="GE40" i="1"/>
  <c r="GF40" i="1"/>
  <c r="GG40" i="1"/>
  <c r="GH40" i="1"/>
  <c r="GI40" i="1"/>
  <c r="GJ40" i="1"/>
  <c r="GK40" i="1"/>
  <c r="GL40" i="1"/>
  <c r="GM40" i="1"/>
  <c r="GN40" i="1"/>
  <c r="GO40" i="1"/>
  <c r="GP40" i="1"/>
  <c r="GQ40" i="1"/>
  <c r="GR40" i="1"/>
  <c r="FU41" i="1"/>
  <c r="FV41" i="1"/>
  <c r="FW41" i="1"/>
  <c r="FX41" i="1"/>
  <c r="FY41" i="1"/>
  <c r="FZ41" i="1"/>
  <c r="GA41" i="1"/>
  <c r="GB41" i="1"/>
  <c r="GC41" i="1"/>
  <c r="GD41" i="1"/>
  <c r="GE41" i="1"/>
  <c r="GF41" i="1"/>
  <c r="GG41" i="1"/>
  <c r="GH41" i="1"/>
  <c r="GI41" i="1"/>
  <c r="GJ41" i="1"/>
  <c r="GK41" i="1"/>
  <c r="GL41" i="1"/>
  <c r="GM41" i="1"/>
  <c r="GN41" i="1"/>
  <c r="GO41" i="1"/>
  <c r="GP41" i="1"/>
  <c r="GQ41" i="1"/>
  <c r="GR41" i="1"/>
  <c r="FU42" i="1"/>
  <c r="FV42" i="1"/>
  <c r="FW42" i="1"/>
  <c r="FX42" i="1"/>
  <c r="FY42" i="1"/>
  <c r="FZ42" i="1"/>
  <c r="GA42" i="1"/>
  <c r="GB42" i="1"/>
  <c r="GC42" i="1"/>
  <c r="GD42" i="1"/>
  <c r="GE42" i="1"/>
  <c r="GF42" i="1"/>
  <c r="GG42" i="1"/>
  <c r="GH42" i="1"/>
  <c r="GI42" i="1"/>
  <c r="GJ42" i="1"/>
  <c r="GK42" i="1"/>
  <c r="GL42" i="1"/>
  <c r="GM42" i="1"/>
  <c r="GN42" i="1"/>
  <c r="GO42" i="1"/>
  <c r="GP42" i="1"/>
  <c r="GQ42" i="1"/>
  <c r="GR42" i="1"/>
  <c r="FU43" i="1"/>
  <c r="FV43" i="1"/>
  <c r="FW43" i="1"/>
  <c r="FX43" i="1"/>
  <c r="FY43" i="1"/>
  <c r="FZ43" i="1"/>
  <c r="GA43" i="1"/>
  <c r="GB43" i="1"/>
  <c r="GC43" i="1"/>
  <c r="GD43" i="1"/>
  <c r="GE43" i="1"/>
  <c r="GF43" i="1"/>
  <c r="GG43" i="1"/>
  <c r="GH43" i="1"/>
  <c r="GI43" i="1"/>
  <c r="GJ43" i="1"/>
  <c r="GK43" i="1"/>
  <c r="GL43" i="1"/>
  <c r="GM43" i="1"/>
  <c r="GN43" i="1"/>
  <c r="GO43" i="1"/>
  <c r="GP43" i="1"/>
  <c r="GQ43" i="1"/>
  <c r="GR43" i="1"/>
  <c r="FU44" i="1"/>
  <c r="FV44" i="1"/>
  <c r="FW44" i="1"/>
  <c r="FX44" i="1"/>
  <c r="FY44" i="1"/>
  <c r="FZ44" i="1"/>
  <c r="GA44" i="1"/>
  <c r="GB44" i="1"/>
  <c r="GC44" i="1"/>
  <c r="GD44" i="1"/>
  <c r="GE44" i="1"/>
  <c r="GF44" i="1"/>
  <c r="GG44" i="1"/>
  <c r="GH44" i="1"/>
  <c r="GI44" i="1"/>
  <c r="GJ44" i="1"/>
  <c r="GK44" i="1"/>
  <c r="GL44" i="1"/>
  <c r="GM44" i="1"/>
  <c r="GN44" i="1"/>
  <c r="GO44" i="1"/>
  <c r="GP44" i="1"/>
  <c r="GQ44" i="1"/>
  <c r="GR44" i="1"/>
  <c r="FU45" i="1"/>
  <c r="FV45" i="1"/>
  <c r="FW45" i="1"/>
  <c r="FX45" i="1"/>
  <c r="FY45" i="1"/>
  <c r="FZ45" i="1"/>
  <c r="GA45" i="1"/>
  <c r="GB45" i="1"/>
  <c r="GC45" i="1"/>
  <c r="GD45" i="1"/>
  <c r="GE45" i="1"/>
  <c r="GF45" i="1"/>
  <c r="GG45" i="1"/>
  <c r="GH45" i="1"/>
  <c r="GI45" i="1"/>
  <c r="GJ45" i="1"/>
  <c r="GK45" i="1"/>
  <c r="GL45" i="1"/>
  <c r="GM45" i="1"/>
  <c r="GN45" i="1"/>
  <c r="GO45" i="1"/>
  <c r="GP45" i="1"/>
  <c r="GQ45" i="1"/>
  <c r="GR45" i="1"/>
  <c r="FU46" i="1"/>
  <c r="FV46" i="1"/>
  <c r="FW46" i="1"/>
  <c r="FX46" i="1"/>
  <c r="FY46" i="1"/>
  <c r="FZ46" i="1"/>
  <c r="GA46" i="1"/>
  <c r="GB46" i="1"/>
  <c r="GC46" i="1"/>
  <c r="GD46" i="1"/>
  <c r="GE46" i="1"/>
  <c r="GF46" i="1"/>
  <c r="GG46" i="1"/>
  <c r="GH46" i="1"/>
  <c r="GI46" i="1"/>
  <c r="GJ46" i="1"/>
  <c r="GK46" i="1"/>
  <c r="GL46" i="1"/>
  <c r="GM46" i="1"/>
  <c r="GN46" i="1"/>
  <c r="GO46" i="1"/>
  <c r="GP46" i="1"/>
  <c r="GQ46" i="1"/>
  <c r="GR46" i="1"/>
  <c r="FU47" i="1"/>
  <c r="FV47" i="1"/>
  <c r="FW47" i="1"/>
  <c r="FX47" i="1"/>
  <c r="FY47" i="1"/>
  <c r="FZ47" i="1"/>
  <c r="GA47" i="1"/>
  <c r="GB47" i="1"/>
  <c r="GC47" i="1"/>
  <c r="GD47" i="1"/>
  <c r="GE47" i="1"/>
  <c r="GF47" i="1"/>
  <c r="GG47" i="1"/>
  <c r="GH47" i="1"/>
  <c r="GI47" i="1"/>
  <c r="GJ47" i="1"/>
  <c r="GK47" i="1"/>
  <c r="GL47" i="1"/>
  <c r="GM47" i="1"/>
  <c r="GN47" i="1"/>
  <c r="GO47" i="1"/>
  <c r="GP47" i="1"/>
  <c r="GQ47" i="1"/>
  <c r="GR47" i="1"/>
  <c r="FU49" i="1"/>
  <c r="FV49" i="1"/>
  <c r="FW49" i="1"/>
  <c r="FX49" i="1"/>
  <c r="FY49" i="1"/>
  <c r="FZ49" i="1"/>
  <c r="GA49" i="1"/>
  <c r="GB49" i="1"/>
  <c r="GC49" i="1"/>
  <c r="GD49" i="1"/>
  <c r="GE49" i="1"/>
  <c r="GF49" i="1"/>
  <c r="GG49" i="1"/>
  <c r="GH49" i="1"/>
  <c r="GI49" i="1"/>
  <c r="GJ49" i="1"/>
  <c r="GK49" i="1"/>
  <c r="GL49" i="1"/>
  <c r="GM49" i="1"/>
  <c r="GN49" i="1"/>
  <c r="GO49" i="1"/>
  <c r="GP49" i="1"/>
  <c r="GQ49" i="1"/>
  <c r="GR49" i="1"/>
  <c r="FU50" i="1"/>
  <c r="FV50" i="1"/>
  <c r="FW50" i="1"/>
  <c r="FX50" i="1"/>
  <c r="FY50" i="1"/>
  <c r="FZ50" i="1"/>
  <c r="GA50" i="1"/>
  <c r="GB50" i="1"/>
  <c r="GC50" i="1"/>
  <c r="GD50" i="1"/>
  <c r="GE50" i="1"/>
  <c r="GF50" i="1"/>
  <c r="GG50" i="1"/>
  <c r="GH50" i="1"/>
  <c r="GI50" i="1"/>
  <c r="GJ50" i="1"/>
  <c r="GK50" i="1"/>
  <c r="GL50" i="1"/>
  <c r="GM50" i="1"/>
  <c r="GN50" i="1"/>
  <c r="GO50" i="1"/>
  <c r="GP50" i="1"/>
  <c r="GQ50" i="1"/>
  <c r="GR50" i="1"/>
  <c r="FU51" i="1"/>
  <c r="FV51" i="1"/>
  <c r="FW51" i="1"/>
  <c r="FX51" i="1"/>
  <c r="FY51" i="1"/>
  <c r="FZ51" i="1"/>
  <c r="GA51" i="1"/>
  <c r="GB51" i="1"/>
  <c r="GC51" i="1"/>
  <c r="GD51" i="1"/>
  <c r="GE51" i="1"/>
  <c r="GF51" i="1"/>
  <c r="GG51" i="1"/>
  <c r="GH51" i="1"/>
  <c r="GI51" i="1"/>
  <c r="GJ51" i="1"/>
  <c r="GK51" i="1"/>
  <c r="GL51" i="1"/>
  <c r="GM51" i="1"/>
  <c r="GN51" i="1"/>
  <c r="GO51" i="1"/>
  <c r="GP51" i="1"/>
  <c r="GQ51" i="1"/>
  <c r="GR51" i="1"/>
  <c r="DQ9" i="1"/>
  <c r="DR9" i="1"/>
  <c r="DS9" i="1"/>
  <c r="DT9" i="1"/>
  <c r="DU9" i="1"/>
  <c r="DV9" i="1"/>
  <c r="DW9" i="1"/>
  <c r="DX9" i="1"/>
  <c r="DY9" i="1"/>
  <c r="DZ9" i="1"/>
  <c r="EA9" i="1"/>
  <c r="EB9" i="1"/>
  <c r="EC9" i="1"/>
  <c r="ED9" i="1"/>
  <c r="EE9" i="1"/>
  <c r="EF9" i="1"/>
  <c r="EG9" i="1"/>
  <c r="EH9" i="1"/>
  <c r="EI9" i="1"/>
  <c r="EJ9" i="1"/>
  <c r="EK9" i="1"/>
  <c r="EL9" i="1"/>
  <c r="EM9" i="1"/>
  <c r="EN9" i="1"/>
  <c r="DQ10" i="1"/>
  <c r="DR10" i="1"/>
  <c r="DS10" i="1"/>
  <c r="DT10" i="1"/>
  <c r="DU10" i="1"/>
  <c r="DV10" i="1"/>
  <c r="DW10" i="1"/>
  <c r="DX10" i="1"/>
  <c r="DY10" i="1"/>
  <c r="DZ10" i="1"/>
  <c r="EA10" i="1"/>
  <c r="EB10" i="1"/>
  <c r="EC10" i="1"/>
  <c r="ED10" i="1"/>
  <c r="EE10" i="1"/>
  <c r="EF10" i="1"/>
  <c r="EG10" i="1"/>
  <c r="EH10" i="1"/>
  <c r="EI10" i="1"/>
  <c r="EJ10" i="1"/>
  <c r="EK10" i="1"/>
  <c r="EL10" i="1"/>
  <c r="EM10" i="1"/>
  <c r="EN10" i="1"/>
  <c r="DQ11" i="1"/>
  <c r="DR11" i="1"/>
  <c r="DS11" i="1"/>
  <c r="DT11" i="1"/>
  <c r="DU11" i="1"/>
  <c r="DV11" i="1"/>
  <c r="DW11" i="1"/>
  <c r="DX11" i="1"/>
  <c r="DY11" i="1"/>
  <c r="DZ11" i="1"/>
  <c r="EA11" i="1"/>
  <c r="EB11" i="1"/>
  <c r="EC11" i="1"/>
  <c r="ED11" i="1"/>
  <c r="EE11" i="1"/>
  <c r="EF11" i="1"/>
  <c r="EG11" i="1"/>
  <c r="EH11" i="1"/>
  <c r="EI11" i="1"/>
  <c r="EJ11" i="1"/>
  <c r="EK11" i="1"/>
  <c r="EL11" i="1"/>
  <c r="EM11" i="1"/>
  <c r="EN11" i="1"/>
  <c r="DQ12" i="1"/>
  <c r="DR12" i="1"/>
  <c r="DS12" i="1"/>
  <c r="DT12" i="1"/>
  <c r="DU12" i="1"/>
  <c r="DV12" i="1"/>
  <c r="DW12" i="1"/>
  <c r="DX12" i="1"/>
  <c r="DY12" i="1"/>
  <c r="DZ12" i="1"/>
  <c r="EA12" i="1"/>
  <c r="EB12" i="1"/>
  <c r="EC12" i="1"/>
  <c r="ED12" i="1"/>
  <c r="EE12" i="1"/>
  <c r="EF12" i="1"/>
  <c r="EG12" i="1"/>
  <c r="EH12" i="1"/>
  <c r="EI12" i="1"/>
  <c r="EJ12" i="1"/>
  <c r="EK12" i="1"/>
  <c r="EL12" i="1"/>
  <c r="EM12" i="1"/>
  <c r="EN12" i="1"/>
  <c r="DQ13" i="1"/>
  <c r="DR13" i="1"/>
  <c r="DS13" i="1"/>
  <c r="DT13" i="1"/>
  <c r="DU13" i="1"/>
  <c r="DV13" i="1"/>
  <c r="DW13" i="1"/>
  <c r="DX13" i="1"/>
  <c r="DY13" i="1"/>
  <c r="DZ13" i="1"/>
  <c r="EA13" i="1"/>
  <c r="EB13" i="1"/>
  <c r="EC13" i="1"/>
  <c r="ED13" i="1"/>
  <c r="EE13" i="1"/>
  <c r="EF13" i="1"/>
  <c r="EG13" i="1"/>
  <c r="EH13" i="1"/>
  <c r="EI13" i="1"/>
  <c r="EJ13" i="1"/>
  <c r="EK13" i="1"/>
  <c r="EL13" i="1"/>
  <c r="EM13" i="1"/>
  <c r="EN13" i="1"/>
  <c r="DQ14" i="1"/>
  <c r="DR14" i="1"/>
  <c r="DS14" i="1"/>
  <c r="DT14" i="1"/>
  <c r="DU14" i="1"/>
  <c r="DV14" i="1"/>
  <c r="DW14" i="1"/>
  <c r="DX14" i="1"/>
  <c r="DY14" i="1"/>
  <c r="DZ14" i="1"/>
  <c r="EA14" i="1"/>
  <c r="EB14" i="1"/>
  <c r="EC14" i="1"/>
  <c r="ED14" i="1"/>
  <c r="EE14" i="1"/>
  <c r="EF14" i="1"/>
  <c r="EG14" i="1"/>
  <c r="EH14" i="1"/>
  <c r="EI14" i="1"/>
  <c r="EJ14" i="1"/>
  <c r="EK14" i="1"/>
  <c r="EL14" i="1"/>
  <c r="EM14" i="1"/>
  <c r="EN14" i="1"/>
  <c r="DQ15" i="1"/>
  <c r="DR15" i="1"/>
  <c r="DS15" i="1"/>
  <c r="DT15" i="1"/>
  <c r="DU15" i="1"/>
  <c r="DV15" i="1"/>
  <c r="DW15" i="1"/>
  <c r="DX15" i="1"/>
  <c r="DY15" i="1"/>
  <c r="DZ15" i="1"/>
  <c r="EA15" i="1"/>
  <c r="EB15" i="1"/>
  <c r="EC15" i="1"/>
  <c r="ED15" i="1"/>
  <c r="EE15" i="1"/>
  <c r="EF15" i="1"/>
  <c r="EG15" i="1"/>
  <c r="EH15" i="1"/>
  <c r="EI15" i="1"/>
  <c r="EJ15" i="1"/>
  <c r="EK15" i="1"/>
  <c r="EL15" i="1"/>
  <c r="EM15" i="1"/>
  <c r="EN15" i="1"/>
  <c r="DQ16" i="1"/>
  <c r="DR16" i="1"/>
  <c r="DS16" i="1"/>
  <c r="DT16" i="1"/>
  <c r="DU16" i="1"/>
  <c r="DV16" i="1"/>
  <c r="DW16" i="1"/>
  <c r="DX16" i="1"/>
  <c r="DY16" i="1"/>
  <c r="DZ16" i="1"/>
  <c r="EA16" i="1"/>
  <c r="EB16" i="1"/>
  <c r="EC16" i="1"/>
  <c r="ED16" i="1"/>
  <c r="EE16" i="1"/>
  <c r="EF16" i="1"/>
  <c r="EG16" i="1"/>
  <c r="EH16" i="1"/>
  <c r="EI16" i="1"/>
  <c r="EJ16" i="1"/>
  <c r="EK16" i="1"/>
  <c r="EL16" i="1"/>
  <c r="EM16" i="1"/>
  <c r="EN16" i="1"/>
  <c r="DQ17" i="1"/>
  <c r="DR17" i="1"/>
  <c r="DS17" i="1"/>
  <c r="DT17" i="1"/>
  <c r="DU17" i="1"/>
  <c r="DV17" i="1"/>
  <c r="DW17" i="1"/>
  <c r="DX17" i="1"/>
  <c r="DY17" i="1"/>
  <c r="DZ17" i="1"/>
  <c r="EA17" i="1"/>
  <c r="EB17" i="1"/>
  <c r="EC17" i="1"/>
  <c r="ED17" i="1"/>
  <c r="EE17" i="1"/>
  <c r="EF17" i="1"/>
  <c r="EG17" i="1"/>
  <c r="EH17" i="1"/>
  <c r="EI17" i="1"/>
  <c r="EJ17" i="1"/>
  <c r="EK17" i="1"/>
  <c r="EL17" i="1"/>
  <c r="EM17" i="1"/>
  <c r="EN17" i="1"/>
  <c r="DQ20" i="1"/>
  <c r="DR20" i="1"/>
  <c r="DS20" i="1"/>
  <c r="DT20" i="1"/>
  <c r="DU20" i="1"/>
  <c r="DV20" i="1"/>
  <c r="DW20" i="1"/>
  <c r="DX20" i="1"/>
  <c r="DY20" i="1"/>
  <c r="DZ20" i="1"/>
  <c r="EA20" i="1"/>
  <c r="EB20" i="1"/>
  <c r="EC20" i="1"/>
  <c r="ED20" i="1"/>
  <c r="EE20" i="1"/>
  <c r="EF20" i="1"/>
  <c r="EG20" i="1"/>
  <c r="EH20" i="1"/>
  <c r="EI20" i="1"/>
  <c r="EJ20" i="1"/>
  <c r="EK20" i="1"/>
  <c r="EL20" i="1"/>
  <c r="EM20" i="1"/>
  <c r="EN20" i="1"/>
  <c r="DQ21" i="1"/>
  <c r="DR21" i="1"/>
  <c r="DS21" i="1"/>
  <c r="DT21" i="1"/>
  <c r="DU21" i="1"/>
  <c r="DV21" i="1"/>
  <c r="DW21" i="1"/>
  <c r="DX21" i="1"/>
  <c r="DY21" i="1"/>
  <c r="DZ21" i="1"/>
  <c r="EA21" i="1"/>
  <c r="EB21" i="1"/>
  <c r="EC21" i="1"/>
  <c r="ED21" i="1"/>
  <c r="EE21" i="1"/>
  <c r="EF21" i="1"/>
  <c r="EG21" i="1"/>
  <c r="EH21" i="1"/>
  <c r="EI21" i="1"/>
  <c r="EJ21" i="1"/>
  <c r="EK21" i="1"/>
  <c r="EL21" i="1"/>
  <c r="EM21" i="1"/>
  <c r="EN21" i="1"/>
  <c r="DQ22" i="1"/>
  <c r="DR22" i="1"/>
  <c r="DS22" i="1"/>
  <c r="DT22" i="1"/>
  <c r="DU22" i="1"/>
  <c r="DV22" i="1"/>
  <c r="DW22" i="1"/>
  <c r="DX22" i="1"/>
  <c r="DY22" i="1"/>
  <c r="DZ22" i="1"/>
  <c r="EA22" i="1"/>
  <c r="EB22" i="1"/>
  <c r="EC22" i="1"/>
  <c r="ED22" i="1"/>
  <c r="EE22" i="1"/>
  <c r="EF22" i="1"/>
  <c r="EG22" i="1"/>
  <c r="EH22" i="1"/>
  <c r="EI22" i="1"/>
  <c r="EJ22" i="1"/>
  <c r="EK22" i="1"/>
  <c r="EL22" i="1"/>
  <c r="EM22" i="1"/>
  <c r="EN22" i="1"/>
  <c r="DQ23" i="1"/>
  <c r="DR23" i="1"/>
  <c r="DS23" i="1"/>
  <c r="DT23" i="1"/>
  <c r="DU23" i="1"/>
  <c r="DV23" i="1"/>
  <c r="DW23" i="1"/>
  <c r="DX23" i="1"/>
  <c r="DY23" i="1"/>
  <c r="DZ23" i="1"/>
  <c r="EA23" i="1"/>
  <c r="EB23" i="1"/>
  <c r="EC23" i="1"/>
  <c r="ED23" i="1"/>
  <c r="EE23" i="1"/>
  <c r="EF23" i="1"/>
  <c r="EG23" i="1"/>
  <c r="EH23" i="1"/>
  <c r="EI23" i="1"/>
  <c r="EJ23" i="1"/>
  <c r="EK23" i="1"/>
  <c r="EL23" i="1"/>
  <c r="EM23" i="1"/>
  <c r="EN23" i="1"/>
  <c r="DQ24" i="1"/>
  <c r="DR24" i="1"/>
  <c r="DS24" i="1"/>
  <c r="DT24" i="1"/>
  <c r="DU24" i="1"/>
  <c r="DV24" i="1"/>
  <c r="DW24" i="1"/>
  <c r="DX24" i="1"/>
  <c r="DY24" i="1"/>
  <c r="DZ24" i="1"/>
  <c r="EA24" i="1"/>
  <c r="EB24" i="1"/>
  <c r="EC24" i="1"/>
  <c r="ED24" i="1"/>
  <c r="EE24" i="1"/>
  <c r="EF24" i="1"/>
  <c r="EG24" i="1"/>
  <c r="EH24" i="1"/>
  <c r="EI24" i="1"/>
  <c r="EJ24" i="1"/>
  <c r="EK24" i="1"/>
  <c r="EL24" i="1"/>
  <c r="EM24" i="1"/>
  <c r="EN24" i="1"/>
  <c r="DQ25" i="1"/>
  <c r="DR25" i="1"/>
  <c r="DS25" i="1"/>
  <c r="DT25" i="1"/>
  <c r="DU25" i="1"/>
  <c r="DV25" i="1"/>
  <c r="DW25" i="1"/>
  <c r="DX25" i="1"/>
  <c r="DY25" i="1"/>
  <c r="DZ25" i="1"/>
  <c r="EA25" i="1"/>
  <c r="EB25" i="1"/>
  <c r="EC25" i="1"/>
  <c r="ED25" i="1"/>
  <c r="EE25" i="1"/>
  <c r="EF25" i="1"/>
  <c r="EG25" i="1"/>
  <c r="EH25" i="1"/>
  <c r="EI25" i="1"/>
  <c r="EJ25" i="1"/>
  <c r="EK25" i="1"/>
  <c r="EL25" i="1"/>
  <c r="EM25" i="1"/>
  <c r="EN25" i="1"/>
  <c r="DQ28" i="1"/>
  <c r="DR28" i="1"/>
  <c r="DS28" i="1"/>
  <c r="DT28" i="1"/>
  <c r="DU28" i="1"/>
  <c r="DV28" i="1"/>
  <c r="DW28" i="1"/>
  <c r="DX28" i="1"/>
  <c r="DY28" i="1"/>
  <c r="DZ28" i="1"/>
  <c r="EA28" i="1"/>
  <c r="EB28" i="1"/>
  <c r="EC28" i="1"/>
  <c r="ED28" i="1"/>
  <c r="EE28" i="1"/>
  <c r="EF28" i="1"/>
  <c r="EG28" i="1"/>
  <c r="EH28" i="1"/>
  <c r="EI28" i="1"/>
  <c r="EJ28" i="1"/>
  <c r="EK28" i="1"/>
  <c r="EL28" i="1"/>
  <c r="EM28" i="1"/>
  <c r="EN28" i="1"/>
  <c r="DQ29" i="1"/>
  <c r="DR29" i="1"/>
  <c r="DS29" i="1"/>
  <c r="DT29" i="1"/>
  <c r="DU29" i="1"/>
  <c r="DV29" i="1"/>
  <c r="DW29" i="1"/>
  <c r="DX29" i="1"/>
  <c r="DY29" i="1"/>
  <c r="DZ29" i="1"/>
  <c r="EA29" i="1"/>
  <c r="EB29" i="1"/>
  <c r="EC29" i="1"/>
  <c r="ED29" i="1"/>
  <c r="EE29" i="1"/>
  <c r="EF29" i="1"/>
  <c r="EG29" i="1"/>
  <c r="EH29" i="1"/>
  <c r="EI29" i="1"/>
  <c r="EJ29" i="1"/>
  <c r="EK29" i="1"/>
  <c r="EL29" i="1"/>
  <c r="EM29" i="1"/>
  <c r="EN29" i="1"/>
  <c r="DQ30" i="1"/>
  <c r="DR30" i="1"/>
  <c r="DS30" i="1"/>
  <c r="DT30" i="1"/>
  <c r="DU30" i="1"/>
  <c r="DV30" i="1"/>
  <c r="DW30" i="1"/>
  <c r="DX30" i="1"/>
  <c r="DY30" i="1"/>
  <c r="DZ30" i="1"/>
  <c r="EA30" i="1"/>
  <c r="EB30" i="1"/>
  <c r="EC30" i="1"/>
  <c r="ED30" i="1"/>
  <c r="EE30" i="1"/>
  <c r="EF30" i="1"/>
  <c r="EG30" i="1"/>
  <c r="EH30" i="1"/>
  <c r="EI30" i="1"/>
  <c r="EJ30" i="1"/>
  <c r="EK30" i="1"/>
  <c r="EL30" i="1"/>
  <c r="EM30" i="1"/>
  <c r="EN30" i="1"/>
  <c r="DQ31" i="1"/>
  <c r="DR31" i="1"/>
  <c r="DS31" i="1"/>
  <c r="DT31" i="1"/>
  <c r="DU31" i="1"/>
  <c r="DV31" i="1"/>
  <c r="DW31" i="1"/>
  <c r="DX31" i="1"/>
  <c r="DY31" i="1"/>
  <c r="DZ31" i="1"/>
  <c r="EA31" i="1"/>
  <c r="EB31" i="1"/>
  <c r="EC31" i="1"/>
  <c r="ED31" i="1"/>
  <c r="EE31" i="1"/>
  <c r="EF31" i="1"/>
  <c r="EG31" i="1"/>
  <c r="EH31" i="1"/>
  <c r="EI31" i="1"/>
  <c r="EJ31" i="1"/>
  <c r="EK31" i="1"/>
  <c r="EL31" i="1"/>
  <c r="EM31" i="1"/>
  <c r="EN31" i="1"/>
  <c r="DQ32" i="1"/>
  <c r="DR32" i="1"/>
  <c r="DS32" i="1"/>
  <c r="DT32" i="1"/>
  <c r="DU32" i="1"/>
  <c r="DV32" i="1"/>
  <c r="DW32" i="1"/>
  <c r="DX32" i="1"/>
  <c r="DY32" i="1"/>
  <c r="DZ32" i="1"/>
  <c r="EA32" i="1"/>
  <c r="EB32" i="1"/>
  <c r="EC32" i="1"/>
  <c r="ED32" i="1"/>
  <c r="EE32" i="1"/>
  <c r="EF32" i="1"/>
  <c r="EG32" i="1"/>
  <c r="EH32" i="1"/>
  <c r="EI32" i="1"/>
  <c r="EJ32" i="1"/>
  <c r="EK32" i="1"/>
  <c r="EL32" i="1"/>
  <c r="EM32" i="1"/>
  <c r="EN32" i="1"/>
  <c r="DQ33" i="1"/>
  <c r="DR33" i="1"/>
  <c r="DS33" i="1"/>
  <c r="DT33" i="1"/>
  <c r="DU33" i="1"/>
  <c r="DV33" i="1"/>
  <c r="DW33" i="1"/>
  <c r="DX33" i="1"/>
  <c r="DY33" i="1"/>
  <c r="DZ33" i="1"/>
  <c r="EA33" i="1"/>
  <c r="EB33" i="1"/>
  <c r="EC33" i="1"/>
  <c r="ED33" i="1"/>
  <c r="EE33" i="1"/>
  <c r="EF33" i="1"/>
  <c r="EG33" i="1"/>
  <c r="EH33" i="1"/>
  <c r="EI33" i="1"/>
  <c r="EJ33" i="1"/>
  <c r="EK33" i="1"/>
  <c r="EL33" i="1"/>
  <c r="EM33" i="1"/>
  <c r="EN33" i="1"/>
  <c r="DQ34" i="1"/>
  <c r="DR34" i="1"/>
  <c r="DS34" i="1"/>
  <c r="DT34" i="1"/>
  <c r="DU34" i="1"/>
  <c r="DV34" i="1"/>
  <c r="DW34" i="1"/>
  <c r="DX34" i="1"/>
  <c r="DY34" i="1"/>
  <c r="DZ34" i="1"/>
  <c r="EA34" i="1"/>
  <c r="EB34" i="1"/>
  <c r="EC34" i="1"/>
  <c r="ED34" i="1"/>
  <c r="EE34" i="1"/>
  <c r="EF34" i="1"/>
  <c r="EG34" i="1"/>
  <c r="EH34" i="1"/>
  <c r="EI34" i="1"/>
  <c r="EJ34" i="1"/>
  <c r="EK34" i="1"/>
  <c r="EL34" i="1"/>
  <c r="EM34" i="1"/>
  <c r="EN34" i="1"/>
  <c r="DQ35" i="1"/>
  <c r="DR35" i="1"/>
  <c r="DS35" i="1"/>
  <c r="DT35" i="1"/>
  <c r="DU35" i="1"/>
  <c r="DV35" i="1"/>
  <c r="DW35" i="1"/>
  <c r="DX35" i="1"/>
  <c r="DY35" i="1"/>
  <c r="DZ35" i="1"/>
  <c r="EA35" i="1"/>
  <c r="EB35" i="1"/>
  <c r="EC35" i="1"/>
  <c r="ED35" i="1"/>
  <c r="EE35" i="1"/>
  <c r="EF35" i="1"/>
  <c r="EG35" i="1"/>
  <c r="EH35" i="1"/>
  <c r="EI35" i="1"/>
  <c r="EJ35" i="1"/>
  <c r="EK35" i="1"/>
  <c r="EL35" i="1"/>
  <c r="EM35" i="1"/>
  <c r="EN35" i="1"/>
  <c r="DQ36" i="1"/>
  <c r="DR36" i="1"/>
  <c r="DS36" i="1"/>
  <c r="DT36" i="1"/>
  <c r="DU36" i="1"/>
  <c r="DV36" i="1"/>
  <c r="DW36" i="1"/>
  <c r="DX36" i="1"/>
  <c r="DY36" i="1"/>
  <c r="DZ36" i="1"/>
  <c r="EA36" i="1"/>
  <c r="EB36" i="1"/>
  <c r="EC36" i="1"/>
  <c r="ED36" i="1"/>
  <c r="EE36" i="1"/>
  <c r="EF36" i="1"/>
  <c r="EG36" i="1"/>
  <c r="EH36" i="1"/>
  <c r="EI36" i="1"/>
  <c r="EJ36" i="1"/>
  <c r="EK36" i="1"/>
  <c r="EL36" i="1"/>
  <c r="EM36" i="1"/>
  <c r="EN36" i="1"/>
  <c r="DQ37" i="1"/>
  <c r="DR37" i="1"/>
  <c r="DS37" i="1"/>
  <c r="DT37" i="1"/>
  <c r="DU37" i="1"/>
  <c r="DV37" i="1"/>
  <c r="DW37" i="1"/>
  <c r="DX37" i="1"/>
  <c r="DY37" i="1"/>
  <c r="DZ37" i="1"/>
  <c r="EA37" i="1"/>
  <c r="EB37" i="1"/>
  <c r="EC37" i="1"/>
  <c r="ED37" i="1"/>
  <c r="EE37" i="1"/>
  <c r="EF37" i="1"/>
  <c r="EG37" i="1"/>
  <c r="EH37" i="1"/>
  <c r="EI37" i="1"/>
  <c r="EJ37" i="1"/>
  <c r="EK37" i="1"/>
  <c r="EL37" i="1"/>
  <c r="EM37" i="1"/>
  <c r="EN37" i="1"/>
  <c r="DQ40" i="1"/>
  <c r="DR40" i="1"/>
  <c r="DS40" i="1"/>
  <c r="DT40" i="1"/>
  <c r="DU40" i="1"/>
  <c r="DV40" i="1"/>
  <c r="DW40" i="1"/>
  <c r="DX40" i="1"/>
  <c r="DY40" i="1"/>
  <c r="DZ40" i="1"/>
  <c r="EA40" i="1"/>
  <c r="EB40" i="1"/>
  <c r="EC40" i="1"/>
  <c r="ED40" i="1"/>
  <c r="EE40" i="1"/>
  <c r="EF40" i="1"/>
  <c r="EG40" i="1"/>
  <c r="EH40" i="1"/>
  <c r="EI40" i="1"/>
  <c r="EJ40" i="1"/>
  <c r="EK40" i="1"/>
  <c r="EL40" i="1"/>
  <c r="EM40" i="1"/>
  <c r="EN40" i="1"/>
  <c r="DQ41" i="1"/>
  <c r="DR41" i="1"/>
  <c r="DS41" i="1"/>
  <c r="DT41" i="1"/>
  <c r="DU41" i="1"/>
  <c r="DV41" i="1"/>
  <c r="DW41" i="1"/>
  <c r="DX41" i="1"/>
  <c r="DY41" i="1"/>
  <c r="DZ41" i="1"/>
  <c r="EA41" i="1"/>
  <c r="EB41" i="1"/>
  <c r="EC41" i="1"/>
  <c r="ED41" i="1"/>
  <c r="EE41" i="1"/>
  <c r="EF41" i="1"/>
  <c r="EG41" i="1"/>
  <c r="EH41" i="1"/>
  <c r="EI41" i="1"/>
  <c r="EJ41" i="1"/>
  <c r="EK41" i="1"/>
  <c r="EL41" i="1"/>
  <c r="EM41" i="1"/>
  <c r="EN41" i="1"/>
  <c r="DQ42" i="1"/>
  <c r="DR42" i="1"/>
  <c r="DS42" i="1"/>
  <c r="DT42" i="1"/>
  <c r="DU42" i="1"/>
  <c r="DV42" i="1"/>
  <c r="DW42" i="1"/>
  <c r="DX42" i="1"/>
  <c r="DY42" i="1"/>
  <c r="DZ42" i="1"/>
  <c r="EA42" i="1"/>
  <c r="EB42" i="1"/>
  <c r="EC42" i="1"/>
  <c r="ED42" i="1"/>
  <c r="EE42" i="1"/>
  <c r="EF42" i="1"/>
  <c r="EG42" i="1"/>
  <c r="EH42" i="1"/>
  <c r="EI42" i="1"/>
  <c r="EJ42" i="1"/>
  <c r="EK42" i="1"/>
  <c r="EL42" i="1"/>
  <c r="EM42" i="1"/>
  <c r="EN42" i="1"/>
  <c r="DQ43" i="1"/>
  <c r="DR43" i="1"/>
  <c r="DS43" i="1"/>
  <c r="DT43" i="1"/>
  <c r="DU43" i="1"/>
  <c r="DV43" i="1"/>
  <c r="DW43" i="1"/>
  <c r="DX43" i="1"/>
  <c r="DY43" i="1"/>
  <c r="DZ43" i="1"/>
  <c r="EA43" i="1"/>
  <c r="EB43" i="1"/>
  <c r="EC43" i="1"/>
  <c r="ED43" i="1"/>
  <c r="EE43" i="1"/>
  <c r="EF43" i="1"/>
  <c r="EG43" i="1"/>
  <c r="EH43" i="1"/>
  <c r="EI43" i="1"/>
  <c r="EJ43" i="1"/>
  <c r="EK43" i="1"/>
  <c r="EL43" i="1"/>
  <c r="EM43" i="1"/>
  <c r="EN43" i="1"/>
  <c r="DQ44" i="1"/>
  <c r="DR44" i="1"/>
  <c r="DS44" i="1"/>
  <c r="DT44" i="1"/>
  <c r="DU44" i="1"/>
  <c r="DV44" i="1"/>
  <c r="DW44" i="1"/>
  <c r="DX44" i="1"/>
  <c r="DY44" i="1"/>
  <c r="DZ44" i="1"/>
  <c r="EA44" i="1"/>
  <c r="EB44" i="1"/>
  <c r="EC44" i="1"/>
  <c r="ED44" i="1"/>
  <c r="EE44" i="1"/>
  <c r="EF44" i="1"/>
  <c r="EG44" i="1"/>
  <c r="EH44" i="1"/>
  <c r="EI44" i="1"/>
  <c r="EJ44" i="1"/>
  <c r="EK44" i="1"/>
  <c r="EL44" i="1"/>
  <c r="EM44" i="1"/>
  <c r="EN44" i="1"/>
  <c r="DQ45" i="1"/>
  <c r="DR45" i="1"/>
  <c r="DS45" i="1"/>
  <c r="DT45" i="1"/>
  <c r="DU45" i="1"/>
  <c r="DV45" i="1"/>
  <c r="DW45" i="1"/>
  <c r="DX45" i="1"/>
  <c r="DY45" i="1"/>
  <c r="DZ45" i="1"/>
  <c r="EA45" i="1"/>
  <c r="EB45" i="1"/>
  <c r="EC45" i="1"/>
  <c r="ED45" i="1"/>
  <c r="EE45" i="1"/>
  <c r="EF45" i="1"/>
  <c r="EG45" i="1"/>
  <c r="EH45" i="1"/>
  <c r="EI45" i="1"/>
  <c r="EJ45" i="1"/>
  <c r="EK45" i="1"/>
  <c r="EL45" i="1"/>
  <c r="EM45" i="1"/>
  <c r="EN45" i="1"/>
  <c r="DQ46" i="1"/>
  <c r="DR46" i="1"/>
  <c r="DS46" i="1"/>
  <c r="DT46" i="1"/>
  <c r="DU46" i="1"/>
  <c r="DV46" i="1"/>
  <c r="DW46" i="1"/>
  <c r="DX46" i="1"/>
  <c r="DY46" i="1"/>
  <c r="DZ46" i="1"/>
  <c r="EA46" i="1"/>
  <c r="EB46" i="1"/>
  <c r="EC46" i="1"/>
  <c r="ED46" i="1"/>
  <c r="EE46" i="1"/>
  <c r="EF46" i="1"/>
  <c r="EG46" i="1"/>
  <c r="EH46" i="1"/>
  <c r="EI46" i="1"/>
  <c r="EJ46" i="1"/>
  <c r="EK46" i="1"/>
  <c r="EL46" i="1"/>
  <c r="EM46" i="1"/>
  <c r="EN46" i="1"/>
  <c r="DQ47" i="1"/>
  <c r="DR47" i="1"/>
  <c r="DS47" i="1"/>
  <c r="DT47" i="1"/>
  <c r="DU47" i="1"/>
  <c r="DV47" i="1"/>
  <c r="DW47" i="1"/>
  <c r="DX47" i="1"/>
  <c r="DY47" i="1"/>
  <c r="DZ47" i="1"/>
  <c r="EA47" i="1"/>
  <c r="EB47" i="1"/>
  <c r="EC47" i="1"/>
  <c r="ED47" i="1"/>
  <c r="EE47" i="1"/>
  <c r="EF47" i="1"/>
  <c r="EG47" i="1"/>
  <c r="EH47" i="1"/>
  <c r="EI47" i="1"/>
  <c r="EJ47" i="1"/>
  <c r="EK47" i="1"/>
  <c r="EL47" i="1"/>
  <c r="EM47" i="1"/>
  <c r="EN47" i="1"/>
  <c r="DQ49" i="1"/>
  <c r="DR49" i="1"/>
  <c r="DS49" i="1"/>
  <c r="DT49" i="1"/>
  <c r="DU49" i="1"/>
  <c r="DV49" i="1"/>
  <c r="DW49" i="1"/>
  <c r="DX49" i="1"/>
  <c r="DY49" i="1"/>
  <c r="DZ49" i="1"/>
  <c r="EA49" i="1"/>
  <c r="EB49" i="1"/>
  <c r="EC49" i="1"/>
  <c r="ED49" i="1"/>
  <c r="EE49" i="1"/>
  <c r="EF49" i="1"/>
  <c r="EG49" i="1"/>
  <c r="EH49" i="1"/>
  <c r="EI49" i="1"/>
  <c r="EJ49" i="1"/>
  <c r="EK49" i="1"/>
  <c r="EL49" i="1"/>
  <c r="EM49" i="1"/>
  <c r="EN49" i="1"/>
  <c r="DQ50" i="1"/>
  <c r="DR50" i="1"/>
  <c r="DS50" i="1"/>
  <c r="DT50" i="1"/>
  <c r="DU50" i="1"/>
  <c r="DV50" i="1"/>
  <c r="DW50" i="1"/>
  <c r="DX50" i="1"/>
  <c r="DY50" i="1"/>
  <c r="DZ50" i="1"/>
  <c r="EA50" i="1"/>
  <c r="EB50" i="1"/>
  <c r="EC50" i="1"/>
  <c r="ED50" i="1"/>
  <c r="EE50" i="1"/>
  <c r="EF50" i="1"/>
  <c r="EG50" i="1"/>
  <c r="EH50" i="1"/>
  <c r="EI50" i="1"/>
  <c r="EJ50" i="1"/>
  <c r="EK50" i="1"/>
  <c r="EL50" i="1"/>
  <c r="EM50" i="1"/>
  <c r="EN50" i="1"/>
  <c r="DQ51" i="1"/>
  <c r="DR51" i="1"/>
  <c r="DS51" i="1"/>
  <c r="DT51" i="1"/>
  <c r="DU51" i="1"/>
  <c r="DV51" i="1"/>
  <c r="DW51" i="1"/>
  <c r="DX51" i="1"/>
  <c r="DY51" i="1"/>
  <c r="DZ51" i="1"/>
  <c r="EA51" i="1"/>
  <c r="EB51" i="1"/>
  <c r="EC51" i="1"/>
  <c r="ED51" i="1"/>
  <c r="EE51" i="1"/>
  <c r="EF51" i="1"/>
  <c r="EG51" i="1"/>
  <c r="EH51" i="1"/>
  <c r="EI51" i="1"/>
  <c r="EJ51" i="1"/>
  <c r="EK51" i="1"/>
  <c r="EL51" i="1"/>
  <c r="EM51" i="1"/>
  <c r="EN51" i="1"/>
  <c r="HT51" i="1"/>
  <c r="HS51" i="1"/>
  <c r="HR51" i="1"/>
  <c r="HQ51" i="1"/>
  <c r="HP51" i="1"/>
  <c r="HO51" i="1"/>
  <c r="HN51" i="1"/>
  <c r="HM51" i="1"/>
  <c r="HL51" i="1"/>
  <c r="HK51" i="1"/>
  <c r="HJ51" i="1"/>
  <c r="HI51" i="1"/>
  <c r="HH51" i="1"/>
  <c r="HG51" i="1"/>
  <c r="HF51" i="1"/>
  <c r="HE51" i="1"/>
  <c r="HD51" i="1"/>
  <c r="HC51" i="1"/>
  <c r="HB51" i="1"/>
  <c r="HA51" i="1"/>
  <c r="GZ51" i="1"/>
  <c r="GY51" i="1"/>
  <c r="GX51" i="1"/>
  <c r="GW51" i="1"/>
  <c r="HT50" i="1"/>
  <c r="HS50" i="1"/>
  <c r="HR50" i="1"/>
  <c r="HQ50" i="1"/>
  <c r="HP50" i="1"/>
  <c r="HO50" i="1"/>
  <c r="HN50" i="1"/>
  <c r="HM50" i="1"/>
  <c r="HL50" i="1"/>
  <c r="HK50" i="1"/>
  <c r="HJ50" i="1"/>
  <c r="HI50" i="1"/>
  <c r="HH50" i="1"/>
  <c r="HG50" i="1"/>
  <c r="HF50" i="1"/>
  <c r="HE50" i="1"/>
  <c r="HD50" i="1"/>
  <c r="HC50" i="1"/>
  <c r="HB50" i="1"/>
  <c r="HA50" i="1"/>
  <c r="GZ50" i="1"/>
  <c r="GY50" i="1"/>
  <c r="GX50" i="1"/>
  <c r="GW50" i="1"/>
  <c r="HT49" i="1"/>
  <c r="HS49" i="1"/>
  <c r="HR49" i="1"/>
  <c r="HQ49" i="1"/>
  <c r="HP49" i="1"/>
  <c r="HO49" i="1"/>
  <c r="HN49" i="1"/>
  <c r="HM49" i="1"/>
  <c r="HL49" i="1"/>
  <c r="HK49" i="1"/>
  <c r="HJ49" i="1"/>
  <c r="HI49" i="1"/>
  <c r="HH49" i="1"/>
  <c r="HG49" i="1"/>
  <c r="HF49" i="1"/>
  <c r="HE49" i="1"/>
  <c r="HD49" i="1"/>
  <c r="HC49" i="1"/>
  <c r="HB49" i="1"/>
  <c r="HA49" i="1"/>
  <c r="GZ49" i="1"/>
  <c r="GY49" i="1"/>
  <c r="GX49" i="1"/>
  <c r="GW49" i="1"/>
  <c r="HT47" i="1"/>
  <c r="HS47" i="1"/>
  <c r="HR47" i="1"/>
  <c r="HQ47" i="1"/>
  <c r="HP47" i="1"/>
  <c r="HO47" i="1"/>
  <c r="HN47" i="1"/>
  <c r="HM47" i="1"/>
  <c r="HL47" i="1"/>
  <c r="HK47" i="1"/>
  <c r="HJ47" i="1"/>
  <c r="HI47" i="1"/>
  <c r="HH47" i="1"/>
  <c r="HG47" i="1"/>
  <c r="HF47" i="1"/>
  <c r="HE47" i="1"/>
  <c r="HD47" i="1"/>
  <c r="HC47" i="1"/>
  <c r="HB47" i="1"/>
  <c r="HA47" i="1"/>
  <c r="GZ47" i="1"/>
  <c r="GY47" i="1"/>
  <c r="GX47" i="1"/>
  <c r="GW47" i="1"/>
  <c r="HT46" i="1"/>
  <c r="HS46" i="1"/>
  <c r="HR46" i="1"/>
  <c r="HQ46" i="1"/>
  <c r="HP46" i="1"/>
  <c r="HO46" i="1"/>
  <c r="HN46" i="1"/>
  <c r="HM46" i="1"/>
  <c r="HL46" i="1"/>
  <c r="HK46" i="1"/>
  <c r="HJ46" i="1"/>
  <c r="HI46" i="1"/>
  <c r="HH46" i="1"/>
  <c r="HG46" i="1"/>
  <c r="HF46" i="1"/>
  <c r="HE46" i="1"/>
  <c r="HD46" i="1"/>
  <c r="HC46" i="1"/>
  <c r="HB46" i="1"/>
  <c r="HA46" i="1"/>
  <c r="GZ46" i="1"/>
  <c r="GY46" i="1"/>
  <c r="GX46" i="1"/>
  <c r="GW46" i="1"/>
  <c r="HT45" i="1"/>
  <c r="HS45" i="1"/>
  <c r="HR45" i="1"/>
  <c r="HQ45" i="1"/>
  <c r="HP45" i="1"/>
  <c r="HO45" i="1"/>
  <c r="HN45" i="1"/>
  <c r="HM45" i="1"/>
  <c r="HL45" i="1"/>
  <c r="HK45" i="1"/>
  <c r="HJ45" i="1"/>
  <c r="HI45" i="1"/>
  <c r="HH45" i="1"/>
  <c r="HG45" i="1"/>
  <c r="HF45" i="1"/>
  <c r="HE45" i="1"/>
  <c r="HD45" i="1"/>
  <c r="HC45" i="1"/>
  <c r="HB45" i="1"/>
  <c r="HA45" i="1"/>
  <c r="GZ45" i="1"/>
  <c r="GY45" i="1"/>
  <c r="GX45" i="1"/>
  <c r="GW45" i="1"/>
  <c r="HT44" i="1"/>
  <c r="HS44" i="1"/>
  <c r="HR44" i="1"/>
  <c r="HQ44" i="1"/>
  <c r="HP44" i="1"/>
  <c r="HO44" i="1"/>
  <c r="HN44" i="1"/>
  <c r="HM44" i="1"/>
  <c r="HL44" i="1"/>
  <c r="HK44" i="1"/>
  <c r="HJ44" i="1"/>
  <c r="HI44" i="1"/>
  <c r="HH44" i="1"/>
  <c r="HG44" i="1"/>
  <c r="HF44" i="1"/>
  <c r="HE44" i="1"/>
  <c r="HD44" i="1"/>
  <c r="HC44" i="1"/>
  <c r="HB44" i="1"/>
  <c r="HA44" i="1"/>
  <c r="GZ44" i="1"/>
  <c r="GY44" i="1"/>
  <c r="GX44" i="1"/>
  <c r="GW44" i="1"/>
  <c r="HT43" i="1"/>
  <c r="HS43" i="1"/>
  <c r="HR43" i="1"/>
  <c r="HQ43" i="1"/>
  <c r="HP43" i="1"/>
  <c r="HO43" i="1"/>
  <c r="HN43" i="1"/>
  <c r="HM43" i="1"/>
  <c r="HL43" i="1"/>
  <c r="HK43" i="1"/>
  <c r="HJ43" i="1"/>
  <c r="HI43" i="1"/>
  <c r="HH43" i="1"/>
  <c r="HG43" i="1"/>
  <c r="HF43" i="1"/>
  <c r="HE43" i="1"/>
  <c r="HD43" i="1"/>
  <c r="HC43" i="1"/>
  <c r="HB43" i="1"/>
  <c r="HA43" i="1"/>
  <c r="GZ43" i="1"/>
  <c r="GY43" i="1"/>
  <c r="GX43" i="1"/>
  <c r="GW43" i="1"/>
  <c r="HT42" i="1"/>
  <c r="HS42" i="1"/>
  <c r="HR42" i="1"/>
  <c r="HQ42" i="1"/>
  <c r="HP42" i="1"/>
  <c r="HO42" i="1"/>
  <c r="HN42" i="1"/>
  <c r="HM42" i="1"/>
  <c r="HL42" i="1"/>
  <c r="HK42" i="1"/>
  <c r="HJ42" i="1"/>
  <c r="HI42" i="1"/>
  <c r="HH42" i="1"/>
  <c r="HG42" i="1"/>
  <c r="HF42" i="1"/>
  <c r="HE42" i="1"/>
  <c r="HD42" i="1"/>
  <c r="HC42" i="1"/>
  <c r="HB42" i="1"/>
  <c r="HA42" i="1"/>
  <c r="GZ42" i="1"/>
  <c r="GY42" i="1"/>
  <c r="GX42" i="1"/>
  <c r="GW42" i="1"/>
  <c r="HT41" i="1"/>
  <c r="HS41" i="1"/>
  <c r="HR41" i="1"/>
  <c r="HQ41" i="1"/>
  <c r="HP41" i="1"/>
  <c r="HO41" i="1"/>
  <c r="HN41" i="1"/>
  <c r="HM41" i="1"/>
  <c r="HL41" i="1"/>
  <c r="HK41" i="1"/>
  <c r="HJ41" i="1"/>
  <c r="HI41" i="1"/>
  <c r="HH41" i="1"/>
  <c r="HG41" i="1"/>
  <c r="HF41" i="1"/>
  <c r="HE41" i="1"/>
  <c r="HD41" i="1"/>
  <c r="HC41" i="1"/>
  <c r="HB41" i="1"/>
  <c r="HA41" i="1"/>
  <c r="GZ41" i="1"/>
  <c r="GY41" i="1"/>
  <c r="GX41" i="1"/>
  <c r="GW41" i="1"/>
  <c r="HT40" i="1"/>
  <c r="HS40" i="1"/>
  <c r="HR40" i="1"/>
  <c r="HQ40" i="1"/>
  <c r="HP40" i="1"/>
  <c r="HO40" i="1"/>
  <c r="HN40" i="1"/>
  <c r="HM40" i="1"/>
  <c r="HL40" i="1"/>
  <c r="HK40" i="1"/>
  <c r="HJ40" i="1"/>
  <c r="HI40" i="1"/>
  <c r="HH40" i="1"/>
  <c r="HG40" i="1"/>
  <c r="HF40" i="1"/>
  <c r="HE40" i="1"/>
  <c r="HD40" i="1"/>
  <c r="HC40" i="1"/>
  <c r="HB40" i="1"/>
  <c r="HA40" i="1"/>
  <c r="GZ40" i="1"/>
  <c r="GY40" i="1"/>
  <c r="GX40" i="1"/>
  <c r="GW40" i="1"/>
  <c r="HT37" i="1"/>
  <c r="HS37" i="1"/>
  <c r="HR37" i="1"/>
  <c r="HQ37" i="1"/>
  <c r="HP37" i="1"/>
  <c r="HO37" i="1"/>
  <c r="HN37" i="1"/>
  <c r="HM37" i="1"/>
  <c r="HL37" i="1"/>
  <c r="HK37" i="1"/>
  <c r="HJ37" i="1"/>
  <c r="HI37" i="1"/>
  <c r="HH37" i="1"/>
  <c r="HG37" i="1"/>
  <c r="HF37" i="1"/>
  <c r="HE37" i="1"/>
  <c r="HD37" i="1"/>
  <c r="HC37" i="1"/>
  <c r="HB37" i="1"/>
  <c r="HA37" i="1"/>
  <c r="GZ37" i="1"/>
  <c r="GY37" i="1"/>
  <c r="GX37" i="1"/>
  <c r="GW37" i="1"/>
  <c r="HT36" i="1"/>
  <c r="HS36" i="1"/>
  <c r="HR36" i="1"/>
  <c r="HQ36" i="1"/>
  <c r="HP36" i="1"/>
  <c r="HO36" i="1"/>
  <c r="HN36" i="1"/>
  <c r="HM36" i="1"/>
  <c r="HL36" i="1"/>
  <c r="HK36" i="1"/>
  <c r="HJ36" i="1"/>
  <c r="HI36" i="1"/>
  <c r="HH36" i="1"/>
  <c r="HG36" i="1"/>
  <c r="HF36" i="1"/>
  <c r="HE36" i="1"/>
  <c r="HD36" i="1"/>
  <c r="HC36" i="1"/>
  <c r="HB36" i="1"/>
  <c r="HA36" i="1"/>
  <c r="GZ36" i="1"/>
  <c r="GY36" i="1"/>
  <c r="GX36" i="1"/>
  <c r="GW36" i="1"/>
  <c r="HT35" i="1"/>
  <c r="HS35" i="1"/>
  <c r="HR35" i="1"/>
  <c r="HQ35" i="1"/>
  <c r="HP35" i="1"/>
  <c r="HO35" i="1"/>
  <c r="HN35" i="1"/>
  <c r="HM35" i="1"/>
  <c r="HL35" i="1"/>
  <c r="HK35" i="1"/>
  <c r="HJ35" i="1"/>
  <c r="HI35" i="1"/>
  <c r="HH35" i="1"/>
  <c r="HG35" i="1"/>
  <c r="HF35" i="1"/>
  <c r="HE35" i="1"/>
  <c r="HD35" i="1"/>
  <c r="HC35" i="1"/>
  <c r="HB35" i="1"/>
  <c r="HA35" i="1"/>
  <c r="GZ35" i="1"/>
  <c r="GY35" i="1"/>
  <c r="GX35" i="1"/>
  <c r="GW35" i="1"/>
  <c r="HT34" i="1"/>
  <c r="HS34" i="1"/>
  <c r="HR34" i="1"/>
  <c r="HQ34" i="1"/>
  <c r="HP34" i="1"/>
  <c r="HO34" i="1"/>
  <c r="HN34" i="1"/>
  <c r="HM34" i="1"/>
  <c r="HL34" i="1"/>
  <c r="HK34" i="1"/>
  <c r="HJ34" i="1"/>
  <c r="HI34" i="1"/>
  <c r="HH34" i="1"/>
  <c r="HG34" i="1"/>
  <c r="HF34" i="1"/>
  <c r="HE34" i="1"/>
  <c r="HD34" i="1"/>
  <c r="HC34" i="1"/>
  <c r="HB34" i="1"/>
  <c r="HA34" i="1"/>
  <c r="GZ34" i="1"/>
  <c r="GY34" i="1"/>
  <c r="GX34" i="1"/>
  <c r="GW34" i="1"/>
  <c r="HT33" i="1"/>
  <c r="HS33" i="1"/>
  <c r="HR33" i="1"/>
  <c r="HQ33" i="1"/>
  <c r="HP33" i="1"/>
  <c r="HO33" i="1"/>
  <c r="HN33" i="1"/>
  <c r="HM33" i="1"/>
  <c r="HL33" i="1"/>
  <c r="HK33" i="1"/>
  <c r="HJ33" i="1"/>
  <c r="HI33" i="1"/>
  <c r="HH33" i="1"/>
  <c r="HG33" i="1"/>
  <c r="HF33" i="1"/>
  <c r="HE33" i="1"/>
  <c r="HD33" i="1"/>
  <c r="HC33" i="1"/>
  <c r="HB33" i="1"/>
  <c r="HA33" i="1"/>
  <c r="GZ33" i="1"/>
  <c r="GY33" i="1"/>
  <c r="GX33" i="1"/>
  <c r="GW33" i="1"/>
  <c r="HT32" i="1"/>
  <c r="HS32" i="1"/>
  <c r="HR32" i="1"/>
  <c r="HQ32" i="1"/>
  <c r="HP32" i="1"/>
  <c r="HO32" i="1"/>
  <c r="HN32" i="1"/>
  <c r="HM32" i="1"/>
  <c r="HL32" i="1"/>
  <c r="HK32" i="1"/>
  <c r="HJ32" i="1"/>
  <c r="HI32" i="1"/>
  <c r="HH32" i="1"/>
  <c r="HG32" i="1"/>
  <c r="HF32" i="1"/>
  <c r="HE32" i="1"/>
  <c r="HD32" i="1"/>
  <c r="HC32" i="1"/>
  <c r="HB32" i="1"/>
  <c r="HA32" i="1"/>
  <c r="GZ32" i="1"/>
  <c r="GY32" i="1"/>
  <c r="GX32" i="1"/>
  <c r="GW32" i="1"/>
  <c r="HT31" i="1"/>
  <c r="HS31" i="1"/>
  <c r="HR31" i="1"/>
  <c r="HQ31" i="1"/>
  <c r="HP31" i="1"/>
  <c r="HO31" i="1"/>
  <c r="HN31" i="1"/>
  <c r="HM31" i="1"/>
  <c r="HL31" i="1"/>
  <c r="HK31" i="1"/>
  <c r="HJ31" i="1"/>
  <c r="HI31" i="1"/>
  <c r="HH31" i="1"/>
  <c r="HG31" i="1"/>
  <c r="HF31" i="1"/>
  <c r="HE31" i="1"/>
  <c r="HD31" i="1"/>
  <c r="HC31" i="1"/>
  <c r="HB31" i="1"/>
  <c r="HA31" i="1"/>
  <c r="GZ31" i="1"/>
  <c r="GY31" i="1"/>
  <c r="GX31" i="1"/>
  <c r="GW31" i="1"/>
  <c r="HT30" i="1"/>
  <c r="HS30" i="1"/>
  <c r="HR30" i="1"/>
  <c r="HQ30" i="1"/>
  <c r="HP30" i="1"/>
  <c r="HO30" i="1"/>
  <c r="HN30" i="1"/>
  <c r="HM30" i="1"/>
  <c r="HL30" i="1"/>
  <c r="HK30" i="1"/>
  <c r="HJ30" i="1"/>
  <c r="HI30" i="1"/>
  <c r="HH30" i="1"/>
  <c r="HG30" i="1"/>
  <c r="HF30" i="1"/>
  <c r="HE30" i="1"/>
  <c r="HD30" i="1"/>
  <c r="HC30" i="1"/>
  <c r="HB30" i="1"/>
  <c r="HA30" i="1"/>
  <c r="GZ30" i="1"/>
  <c r="GY30" i="1"/>
  <c r="GX30" i="1"/>
  <c r="GW30" i="1"/>
  <c r="HT29" i="1"/>
  <c r="HS29" i="1"/>
  <c r="HR29" i="1"/>
  <c r="HQ29" i="1"/>
  <c r="HP29" i="1"/>
  <c r="HO29" i="1"/>
  <c r="HN29" i="1"/>
  <c r="HM29" i="1"/>
  <c r="HL29" i="1"/>
  <c r="HK29" i="1"/>
  <c r="HJ29" i="1"/>
  <c r="HI29" i="1"/>
  <c r="HH29" i="1"/>
  <c r="HG29" i="1"/>
  <c r="HF29" i="1"/>
  <c r="HE29" i="1"/>
  <c r="HD29" i="1"/>
  <c r="HC29" i="1"/>
  <c r="HB29" i="1"/>
  <c r="HA29" i="1"/>
  <c r="GZ29" i="1"/>
  <c r="GY29" i="1"/>
  <c r="GX29" i="1"/>
  <c r="GW29" i="1"/>
  <c r="HT28" i="1"/>
  <c r="HS28" i="1"/>
  <c r="HR28" i="1"/>
  <c r="HQ28" i="1"/>
  <c r="HP28" i="1"/>
  <c r="HO28" i="1"/>
  <c r="HN28" i="1"/>
  <c r="HM28" i="1"/>
  <c r="HL28" i="1"/>
  <c r="HK28" i="1"/>
  <c r="HJ28" i="1"/>
  <c r="HI28" i="1"/>
  <c r="HH28" i="1"/>
  <c r="HG28" i="1"/>
  <c r="HF28" i="1"/>
  <c r="HE28" i="1"/>
  <c r="HD28" i="1"/>
  <c r="HC28" i="1"/>
  <c r="HB28" i="1"/>
  <c r="HA28" i="1"/>
  <c r="GZ28" i="1"/>
  <c r="GY28" i="1"/>
  <c r="GX28" i="1"/>
  <c r="GW28" i="1"/>
  <c r="HT25" i="1"/>
  <c r="HS25" i="1"/>
  <c r="HR25" i="1"/>
  <c r="HQ25" i="1"/>
  <c r="HP25" i="1"/>
  <c r="HO25" i="1"/>
  <c r="HN25" i="1"/>
  <c r="HM25" i="1"/>
  <c r="HL25" i="1"/>
  <c r="HK25" i="1"/>
  <c r="HJ25" i="1"/>
  <c r="HI25" i="1"/>
  <c r="HH25" i="1"/>
  <c r="HG25" i="1"/>
  <c r="HF25" i="1"/>
  <c r="HE25" i="1"/>
  <c r="HD25" i="1"/>
  <c r="HC25" i="1"/>
  <c r="HB25" i="1"/>
  <c r="HA25" i="1"/>
  <c r="GZ25" i="1"/>
  <c r="GY25" i="1"/>
  <c r="GX25" i="1"/>
  <c r="GW25" i="1"/>
  <c r="HT24" i="1"/>
  <c r="HS24" i="1"/>
  <c r="HR24" i="1"/>
  <c r="HQ24" i="1"/>
  <c r="HP24" i="1"/>
  <c r="HO24" i="1"/>
  <c r="HN24" i="1"/>
  <c r="HM24" i="1"/>
  <c r="HL24" i="1"/>
  <c r="HK24" i="1"/>
  <c r="HJ24" i="1"/>
  <c r="HI24" i="1"/>
  <c r="HH24" i="1"/>
  <c r="HG24" i="1"/>
  <c r="HF24" i="1"/>
  <c r="HE24" i="1"/>
  <c r="HD24" i="1"/>
  <c r="HC24" i="1"/>
  <c r="HB24" i="1"/>
  <c r="HA24" i="1"/>
  <c r="GZ24" i="1"/>
  <c r="GY24" i="1"/>
  <c r="GX24" i="1"/>
  <c r="GW24" i="1"/>
  <c r="HT23" i="1"/>
  <c r="HS23" i="1"/>
  <c r="HR23" i="1"/>
  <c r="HQ23" i="1"/>
  <c r="HP23" i="1"/>
  <c r="HO23" i="1"/>
  <c r="HN23" i="1"/>
  <c r="HM23" i="1"/>
  <c r="HL23" i="1"/>
  <c r="HK23" i="1"/>
  <c r="HJ23" i="1"/>
  <c r="HI23" i="1"/>
  <c r="HH23" i="1"/>
  <c r="HG23" i="1"/>
  <c r="HF23" i="1"/>
  <c r="HE23" i="1"/>
  <c r="HD23" i="1"/>
  <c r="HC23" i="1"/>
  <c r="HB23" i="1"/>
  <c r="HA23" i="1"/>
  <c r="GZ23" i="1"/>
  <c r="GY23" i="1"/>
  <c r="GX23" i="1"/>
  <c r="GW23" i="1"/>
  <c r="HT22" i="1"/>
  <c r="HS22" i="1"/>
  <c r="HR22" i="1"/>
  <c r="HQ22" i="1"/>
  <c r="HP22" i="1"/>
  <c r="HO22" i="1"/>
  <c r="HN22" i="1"/>
  <c r="HM22" i="1"/>
  <c r="HL22" i="1"/>
  <c r="HK22" i="1"/>
  <c r="HJ22" i="1"/>
  <c r="HI22" i="1"/>
  <c r="HH22" i="1"/>
  <c r="HG22" i="1"/>
  <c r="HF22" i="1"/>
  <c r="HE22" i="1"/>
  <c r="HD22" i="1"/>
  <c r="HC22" i="1"/>
  <c r="HB22" i="1"/>
  <c r="HA22" i="1"/>
  <c r="GZ22" i="1"/>
  <c r="GY22" i="1"/>
  <c r="GX22" i="1"/>
  <c r="GW22" i="1"/>
  <c r="HT21" i="1"/>
  <c r="HS21" i="1"/>
  <c r="HR21" i="1"/>
  <c r="HQ21" i="1"/>
  <c r="HP21" i="1"/>
  <c r="HO21" i="1"/>
  <c r="HN21" i="1"/>
  <c r="HM21" i="1"/>
  <c r="HL21" i="1"/>
  <c r="HK21" i="1"/>
  <c r="HJ21" i="1"/>
  <c r="HI21" i="1"/>
  <c r="HH21" i="1"/>
  <c r="HG21" i="1"/>
  <c r="HF21" i="1"/>
  <c r="HE21" i="1"/>
  <c r="HD21" i="1"/>
  <c r="HC21" i="1"/>
  <c r="HB21" i="1"/>
  <c r="HA21" i="1"/>
  <c r="GZ21" i="1"/>
  <c r="GY21" i="1"/>
  <c r="GX21" i="1"/>
  <c r="GW21" i="1"/>
  <c r="HT20" i="1"/>
  <c r="HS20" i="1"/>
  <c r="HR20" i="1"/>
  <c r="HQ20" i="1"/>
  <c r="HP20" i="1"/>
  <c r="HO20" i="1"/>
  <c r="HN20" i="1"/>
  <c r="HM20" i="1"/>
  <c r="HL20" i="1"/>
  <c r="HK20" i="1"/>
  <c r="HJ20" i="1"/>
  <c r="HI20" i="1"/>
  <c r="HH20" i="1"/>
  <c r="HG20" i="1"/>
  <c r="HF20" i="1"/>
  <c r="HE20" i="1"/>
  <c r="HD20" i="1"/>
  <c r="HC20" i="1"/>
  <c r="HB20" i="1"/>
  <c r="HA20" i="1"/>
  <c r="GZ20" i="1"/>
  <c r="GY20" i="1"/>
  <c r="GX20" i="1"/>
  <c r="GW20" i="1"/>
  <c r="HT17" i="1"/>
  <c r="HS17" i="1"/>
  <c r="HR17" i="1"/>
  <c r="HQ17" i="1"/>
  <c r="HP17" i="1"/>
  <c r="HO17" i="1"/>
  <c r="HN17" i="1"/>
  <c r="HM17" i="1"/>
  <c r="HL17" i="1"/>
  <c r="HK17" i="1"/>
  <c r="HJ17" i="1"/>
  <c r="HI17" i="1"/>
  <c r="HH17" i="1"/>
  <c r="HG17" i="1"/>
  <c r="HF17" i="1"/>
  <c r="HE17" i="1"/>
  <c r="HD17" i="1"/>
  <c r="HC17" i="1"/>
  <c r="HB17" i="1"/>
  <c r="HA17" i="1"/>
  <c r="GZ17" i="1"/>
  <c r="GY17" i="1"/>
  <c r="GX17" i="1"/>
  <c r="GW17" i="1"/>
  <c r="HT16" i="1"/>
  <c r="HS16" i="1"/>
  <c r="HR16" i="1"/>
  <c r="HQ16" i="1"/>
  <c r="HP16" i="1"/>
  <c r="HO16" i="1"/>
  <c r="HN16" i="1"/>
  <c r="HM16" i="1"/>
  <c r="HL16" i="1"/>
  <c r="HK16" i="1"/>
  <c r="HJ16" i="1"/>
  <c r="HI16" i="1"/>
  <c r="HH16" i="1"/>
  <c r="HG16" i="1"/>
  <c r="HF16" i="1"/>
  <c r="HE16" i="1"/>
  <c r="HD16" i="1"/>
  <c r="HC16" i="1"/>
  <c r="HB16" i="1"/>
  <c r="HA16" i="1"/>
  <c r="GZ16" i="1"/>
  <c r="GY16" i="1"/>
  <c r="GX16" i="1"/>
  <c r="GW16" i="1"/>
  <c r="HT15" i="1"/>
  <c r="HS15" i="1"/>
  <c r="HR15" i="1"/>
  <c r="HQ15" i="1"/>
  <c r="HP15" i="1"/>
  <c r="HO15" i="1"/>
  <c r="HN15" i="1"/>
  <c r="HM15" i="1"/>
  <c r="HL15" i="1"/>
  <c r="HK15" i="1"/>
  <c r="HJ15" i="1"/>
  <c r="HI15" i="1"/>
  <c r="HH15" i="1"/>
  <c r="HG15" i="1"/>
  <c r="HF15" i="1"/>
  <c r="HE15" i="1"/>
  <c r="HD15" i="1"/>
  <c r="HC15" i="1"/>
  <c r="HB15" i="1"/>
  <c r="HA15" i="1"/>
  <c r="GZ15" i="1"/>
  <c r="GY15" i="1"/>
  <c r="GX15" i="1"/>
  <c r="GW15" i="1"/>
  <c r="HT14" i="1"/>
  <c r="HS14" i="1"/>
  <c r="HR14" i="1"/>
  <c r="HQ14" i="1"/>
  <c r="HP14" i="1"/>
  <c r="HO14" i="1"/>
  <c r="HN14" i="1"/>
  <c r="HM14" i="1"/>
  <c r="HL14" i="1"/>
  <c r="HK14" i="1"/>
  <c r="HJ14" i="1"/>
  <c r="HI14" i="1"/>
  <c r="HH14" i="1"/>
  <c r="HG14" i="1"/>
  <c r="HF14" i="1"/>
  <c r="HE14" i="1"/>
  <c r="HD14" i="1"/>
  <c r="HC14" i="1"/>
  <c r="HB14" i="1"/>
  <c r="HA14" i="1"/>
  <c r="GZ14" i="1"/>
  <c r="GY14" i="1"/>
  <c r="GX14" i="1"/>
  <c r="GW14" i="1"/>
  <c r="HT13" i="1"/>
  <c r="HS13" i="1"/>
  <c r="HR13" i="1"/>
  <c r="HQ13" i="1"/>
  <c r="HP13" i="1"/>
  <c r="HO13" i="1"/>
  <c r="HN13" i="1"/>
  <c r="HM13" i="1"/>
  <c r="HL13" i="1"/>
  <c r="HK13" i="1"/>
  <c r="HJ13" i="1"/>
  <c r="HI13" i="1"/>
  <c r="HH13" i="1"/>
  <c r="HG13" i="1"/>
  <c r="HF13" i="1"/>
  <c r="HE13" i="1"/>
  <c r="HD13" i="1"/>
  <c r="HC13" i="1"/>
  <c r="HB13" i="1"/>
  <c r="HA13" i="1"/>
  <c r="GZ13" i="1"/>
  <c r="GY13" i="1"/>
  <c r="GX13" i="1"/>
  <c r="GW13" i="1"/>
  <c r="HT12" i="1"/>
  <c r="HS12" i="1"/>
  <c r="HR12" i="1"/>
  <c r="HQ12" i="1"/>
  <c r="HP12" i="1"/>
  <c r="HO12" i="1"/>
  <c r="HN12" i="1"/>
  <c r="HM12" i="1"/>
  <c r="HL12" i="1"/>
  <c r="HK12" i="1"/>
  <c r="HJ12" i="1"/>
  <c r="HI12" i="1"/>
  <c r="HH12" i="1"/>
  <c r="HG12" i="1"/>
  <c r="HF12" i="1"/>
  <c r="HE12" i="1"/>
  <c r="HD12" i="1"/>
  <c r="HC12" i="1"/>
  <c r="HB12" i="1"/>
  <c r="HA12" i="1"/>
  <c r="GZ12" i="1"/>
  <c r="GY12" i="1"/>
  <c r="GX12" i="1"/>
  <c r="GW12" i="1"/>
  <c r="HT11" i="1"/>
  <c r="HS11" i="1"/>
  <c r="HR11" i="1"/>
  <c r="HQ11" i="1"/>
  <c r="HP11" i="1"/>
  <c r="HO11" i="1"/>
  <c r="HN11" i="1"/>
  <c r="HM11" i="1"/>
  <c r="HL11" i="1"/>
  <c r="HK11" i="1"/>
  <c r="HJ11" i="1"/>
  <c r="HI11" i="1"/>
  <c r="HH11" i="1"/>
  <c r="HG11" i="1"/>
  <c r="HF11" i="1"/>
  <c r="HE11" i="1"/>
  <c r="HD11" i="1"/>
  <c r="HC11" i="1"/>
  <c r="HB11" i="1"/>
  <c r="HA11" i="1"/>
  <c r="GZ11" i="1"/>
  <c r="GY11" i="1"/>
  <c r="GX11" i="1"/>
  <c r="GW11" i="1"/>
  <c r="HT10" i="1"/>
  <c r="HS10" i="1"/>
  <c r="HR10" i="1"/>
  <c r="HQ10" i="1"/>
  <c r="HP10" i="1"/>
  <c r="HO10" i="1"/>
  <c r="HN10" i="1"/>
  <c r="HM10" i="1"/>
  <c r="HL10" i="1"/>
  <c r="HK10" i="1"/>
  <c r="HJ10" i="1"/>
  <c r="HI10" i="1"/>
  <c r="HH10" i="1"/>
  <c r="HG10" i="1"/>
  <c r="HF10" i="1"/>
  <c r="HE10" i="1"/>
  <c r="HD10" i="1"/>
  <c r="HC10" i="1"/>
  <c r="HB10" i="1"/>
  <c r="HA10" i="1"/>
  <c r="GZ10" i="1"/>
  <c r="GY10" i="1"/>
  <c r="GX10" i="1"/>
  <c r="GW10" i="1"/>
  <c r="GW9" i="1"/>
  <c r="GX9" i="1"/>
  <c r="GY9" i="1"/>
  <c r="GZ9" i="1"/>
  <c r="HA9" i="1"/>
  <c r="HB9" i="1"/>
  <c r="HC9" i="1"/>
  <c r="HD9" i="1"/>
  <c r="HE9" i="1"/>
  <c r="HF9" i="1"/>
  <c r="HG9" i="1"/>
  <c r="HH9" i="1"/>
  <c r="HI9" i="1"/>
  <c r="HJ9" i="1"/>
  <c r="HK9" i="1"/>
  <c r="HL9" i="1"/>
  <c r="HM9" i="1"/>
  <c r="HN9" i="1"/>
  <c r="HO9" i="1"/>
  <c r="HP9" i="1"/>
  <c r="HQ9" i="1"/>
  <c r="HR9" i="1"/>
  <c r="HS9" i="1"/>
  <c r="HT9" i="1"/>
  <c r="FP51" i="1"/>
  <c r="FO51" i="1"/>
  <c r="FN51" i="1"/>
  <c r="FM51" i="1"/>
  <c r="FL51" i="1"/>
  <c r="FK51" i="1"/>
  <c r="FJ51" i="1"/>
  <c r="FI51" i="1"/>
  <c r="FH51" i="1"/>
  <c r="FG51" i="1"/>
  <c r="FF51" i="1"/>
  <c r="FE51" i="1"/>
  <c r="FD51" i="1"/>
  <c r="FC51" i="1"/>
  <c r="FB51" i="1"/>
  <c r="FA51" i="1"/>
  <c r="EZ51" i="1"/>
  <c r="EY51" i="1"/>
  <c r="EX51" i="1"/>
  <c r="EW51" i="1"/>
  <c r="EV51" i="1"/>
  <c r="EU51" i="1"/>
  <c r="ET51" i="1"/>
  <c r="ES51" i="1"/>
  <c r="FP50" i="1"/>
  <c r="FO50" i="1"/>
  <c r="FN50" i="1"/>
  <c r="FM50" i="1"/>
  <c r="FL50" i="1"/>
  <c r="FK50" i="1"/>
  <c r="FJ50" i="1"/>
  <c r="FI50" i="1"/>
  <c r="FH50" i="1"/>
  <c r="FG50" i="1"/>
  <c r="FF50" i="1"/>
  <c r="FE50" i="1"/>
  <c r="FD50" i="1"/>
  <c r="FC50" i="1"/>
  <c r="FB50" i="1"/>
  <c r="FA50" i="1"/>
  <c r="EZ50" i="1"/>
  <c r="EY50" i="1"/>
  <c r="EX50" i="1"/>
  <c r="EW50" i="1"/>
  <c r="EV50" i="1"/>
  <c r="EU50" i="1"/>
  <c r="ET50" i="1"/>
  <c r="ES50" i="1"/>
  <c r="FP49" i="1"/>
  <c r="FO49" i="1"/>
  <c r="FN49" i="1"/>
  <c r="FM49" i="1"/>
  <c r="FL49" i="1"/>
  <c r="FK49" i="1"/>
  <c r="FJ49" i="1"/>
  <c r="FI49" i="1"/>
  <c r="FH49" i="1"/>
  <c r="FG49" i="1"/>
  <c r="FF49" i="1"/>
  <c r="FE49" i="1"/>
  <c r="FD49" i="1"/>
  <c r="FC49" i="1"/>
  <c r="FB49" i="1"/>
  <c r="FA49" i="1"/>
  <c r="EZ49" i="1"/>
  <c r="EY49" i="1"/>
  <c r="EX49" i="1"/>
  <c r="EW49" i="1"/>
  <c r="EV49" i="1"/>
  <c r="EU49" i="1"/>
  <c r="ET49" i="1"/>
  <c r="ES49" i="1"/>
  <c r="FP47" i="1"/>
  <c r="FO47" i="1"/>
  <c r="FN47" i="1"/>
  <c r="FM47" i="1"/>
  <c r="FL47" i="1"/>
  <c r="FK47" i="1"/>
  <c r="FJ47" i="1"/>
  <c r="FI47" i="1"/>
  <c r="FH47" i="1"/>
  <c r="FG47" i="1"/>
  <c r="FF47" i="1"/>
  <c r="FE47" i="1"/>
  <c r="FD47" i="1"/>
  <c r="FC47" i="1"/>
  <c r="FB47" i="1"/>
  <c r="FA47" i="1"/>
  <c r="EZ47" i="1"/>
  <c r="EY47" i="1"/>
  <c r="EX47" i="1"/>
  <c r="EW47" i="1"/>
  <c r="EV47" i="1"/>
  <c r="EU47" i="1"/>
  <c r="ET47" i="1"/>
  <c r="ES47" i="1"/>
  <c r="FP46" i="1"/>
  <c r="FO46" i="1"/>
  <c r="FN46" i="1"/>
  <c r="FM46" i="1"/>
  <c r="FL46" i="1"/>
  <c r="FK46" i="1"/>
  <c r="FJ46" i="1"/>
  <c r="FI46" i="1"/>
  <c r="FH46" i="1"/>
  <c r="FG46" i="1"/>
  <c r="FF46" i="1"/>
  <c r="FE46" i="1"/>
  <c r="FD46" i="1"/>
  <c r="FC46" i="1"/>
  <c r="FB46" i="1"/>
  <c r="FA46" i="1"/>
  <c r="EZ46" i="1"/>
  <c r="EY46" i="1"/>
  <c r="EX46" i="1"/>
  <c r="EW46" i="1"/>
  <c r="EV46" i="1"/>
  <c r="EU46" i="1"/>
  <c r="ET46" i="1"/>
  <c r="ES46" i="1"/>
  <c r="FP45" i="1"/>
  <c r="FO45" i="1"/>
  <c r="FN45" i="1"/>
  <c r="FM45" i="1"/>
  <c r="FL45" i="1"/>
  <c r="FK45" i="1"/>
  <c r="FJ45" i="1"/>
  <c r="FI45" i="1"/>
  <c r="FH45" i="1"/>
  <c r="FG45" i="1"/>
  <c r="FF45" i="1"/>
  <c r="FE45" i="1"/>
  <c r="FD45" i="1"/>
  <c r="FC45" i="1"/>
  <c r="FB45" i="1"/>
  <c r="FA45" i="1"/>
  <c r="EZ45" i="1"/>
  <c r="EY45" i="1"/>
  <c r="EX45" i="1"/>
  <c r="EW45" i="1"/>
  <c r="EV45" i="1"/>
  <c r="EU45" i="1"/>
  <c r="ET45" i="1"/>
  <c r="ES45" i="1"/>
  <c r="FP44" i="1"/>
  <c r="FO44" i="1"/>
  <c r="FN44" i="1"/>
  <c r="FM44" i="1"/>
  <c r="FL44" i="1"/>
  <c r="FK44" i="1"/>
  <c r="FJ44" i="1"/>
  <c r="FI44" i="1"/>
  <c r="FH44" i="1"/>
  <c r="FG44" i="1"/>
  <c r="FF44" i="1"/>
  <c r="FE44" i="1"/>
  <c r="FD44" i="1"/>
  <c r="FC44" i="1"/>
  <c r="FB44" i="1"/>
  <c r="FA44" i="1"/>
  <c r="EZ44" i="1"/>
  <c r="EY44" i="1"/>
  <c r="EX44" i="1"/>
  <c r="EW44" i="1"/>
  <c r="EV44" i="1"/>
  <c r="EU44" i="1"/>
  <c r="ET44" i="1"/>
  <c r="ES44" i="1"/>
  <c r="FP43" i="1"/>
  <c r="FO43" i="1"/>
  <c r="FN43" i="1"/>
  <c r="FM43" i="1"/>
  <c r="FL43" i="1"/>
  <c r="FK43" i="1"/>
  <c r="FJ43" i="1"/>
  <c r="FI43" i="1"/>
  <c r="FH43" i="1"/>
  <c r="FG43" i="1"/>
  <c r="FF43" i="1"/>
  <c r="FE43" i="1"/>
  <c r="FD43" i="1"/>
  <c r="FC43" i="1"/>
  <c r="FB43" i="1"/>
  <c r="FA43" i="1"/>
  <c r="EZ43" i="1"/>
  <c r="EY43" i="1"/>
  <c r="EX43" i="1"/>
  <c r="EW43" i="1"/>
  <c r="EV43" i="1"/>
  <c r="EU43" i="1"/>
  <c r="ET43" i="1"/>
  <c r="ES43" i="1"/>
  <c r="FP42" i="1"/>
  <c r="FO42" i="1"/>
  <c r="FN42" i="1"/>
  <c r="FM42" i="1"/>
  <c r="FL42" i="1"/>
  <c r="FK42" i="1"/>
  <c r="FJ42" i="1"/>
  <c r="FI42" i="1"/>
  <c r="FH42" i="1"/>
  <c r="FG42" i="1"/>
  <c r="FF42" i="1"/>
  <c r="FE42" i="1"/>
  <c r="FD42" i="1"/>
  <c r="FC42" i="1"/>
  <c r="FB42" i="1"/>
  <c r="FA42" i="1"/>
  <c r="EZ42" i="1"/>
  <c r="EY42" i="1"/>
  <c r="EX42" i="1"/>
  <c r="EW42" i="1"/>
  <c r="EV42" i="1"/>
  <c r="EU42" i="1"/>
  <c r="ET42" i="1"/>
  <c r="ES42" i="1"/>
  <c r="FP41" i="1"/>
  <c r="FO41" i="1"/>
  <c r="FN41" i="1"/>
  <c r="FM41" i="1"/>
  <c r="FL41" i="1"/>
  <c r="FK41" i="1"/>
  <c r="FJ41" i="1"/>
  <c r="FI41" i="1"/>
  <c r="FH41" i="1"/>
  <c r="FG41" i="1"/>
  <c r="FF41" i="1"/>
  <c r="FE41" i="1"/>
  <c r="FD41" i="1"/>
  <c r="FC41" i="1"/>
  <c r="FB41" i="1"/>
  <c r="FA41" i="1"/>
  <c r="EZ41" i="1"/>
  <c r="EY41" i="1"/>
  <c r="EX41" i="1"/>
  <c r="EW41" i="1"/>
  <c r="EV41" i="1"/>
  <c r="EU41" i="1"/>
  <c r="ET41" i="1"/>
  <c r="ES41" i="1"/>
  <c r="FP40" i="1"/>
  <c r="FO40" i="1"/>
  <c r="FN40" i="1"/>
  <c r="FM40" i="1"/>
  <c r="FL40" i="1"/>
  <c r="FK40" i="1"/>
  <c r="FJ40" i="1"/>
  <c r="FI40" i="1"/>
  <c r="FH40" i="1"/>
  <c r="FG40" i="1"/>
  <c r="FF40" i="1"/>
  <c r="FE40" i="1"/>
  <c r="FD40" i="1"/>
  <c r="FC40" i="1"/>
  <c r="FB40" i="1"/>
  <c r="FA40" i="1"/>
  <c r="EZ40" i="1"/>
  <c r="EY40" i="1"/>
  <c r="EX40" i="1"/>
  <c r="EW40" i="1"/>
  <c r="EV40" i="1"/>
  <c r="EU40" i="1"/>
  <c r="ET40" i="1"/>
  <c r="ES40" i="1"/>
  <c r="FP37" i="1"/>
  <c r="FO37" i="1"/>
  <c r="FN37" i="1"/>
  <c r="FM37" i="1"/>
  <c r="FL37" i="1"/>
  <c r="FK37" i="1"/>
  <c r="FJ37" i="1"/>
  <c r="FI37" i="1"/>
  <c r="FH37" i="1"/>
  <c r="FG37" i="1"/>
  <c r="FF37" i="1"/>
  <c r="FE37" i="1"/>
  <c r="FD37" i="1"/>
  <c r="FC37" i="1"/>
  <c r="FB37" i="1"/>
  <c r="FA37" i="1"/>
  <c r="EZ37" i="1"/>
  <c r="EY37" i="1"/>
  <c r="EX37" i="1"/>
  <c r="EW37" i="1"/>
  <c r="EV37" i="1"/>
  <c r="EU37" i="1"/>
  <c r="ET37" i="1"/>
  <c r="ES37" i="1"/>
  <c r="FP36" i="1"/>
  <c r="FO36" i="1"/>
  <c r="FN36" i="1"/>
  <c r="FM36" i="1"/>
  <c r="FL36" i="1"/>
  <c r="FK36" i="1"/>
  <c r="FJ36" i="1"/>
  <c r="FI36" i="1"/>
  <c r="FH36" i="1"/>
  <c r="FG36" i="1"/>
  <c r="FF36" i="1"/>
  <c r="FE36" i="1"/>
  <c r="FD36" i="1"/>
  <c r="FC36" i="1"/>
  <c r="FB36" i="1"/>
  <c r="FA36" i="1"/>
  <c r="EZ36" i="1"/>
  <c r="EY36" i="1"/>
  <c r="EX36" i="1"/>
  <c r="EW36" i="1"/>
  <c r="EV36" i="1"/>
  <c r="EU36" i="1"/>
  <c r="ET36" i="1"/>
  <c r="ES36" i="1"/>
  <c r="FP35" i="1"/>
  <c r="FO35" i="1"/>
  <c r="FN35" i="1"/>
  <c r="FM35" i="1"/>
  <c r="FL35" i="1"/>
  <c r="FK35" i="1"/>
  <c r="FJ35" i="1"/>
  <c r="FI35" i="1"/>
  <c r="FH35" i="1"/>
  <c r="FG35" i="1"/>
  <c r="FF35" i="1"/>
  <c r="FE35" i="1"/>
  <c r="FD35" i="1"/>
  <c r="FC35" i="1"/>
  <c r="FB35" i="1"/>
  <c r="FA35" i="1"/>
  <c r="EZ35" i="1"/>
  <c r="EY35" i="1"/>
  <c r="EX35" i="1"/>
  <c r="EW35" i="1"/>
  <c r="EV35" i="1"/>
  <c r="EU35" i="1"/>
  <c r="ET35" i="1"/>
  <c r="ES35" i="1"/>
  <c r="FP34" i="1"/>
  <c r="FO34" i="1"/>
  <c r="FN34" i="1"/>
  <c r="FM34" i="1"/>
  <c r="FL34" i="1"/>
  <c r="FK34" i="1"/>
  <c r="FJ34" i="1"/>
  <c r="FI34" i="1"/>
  <c r="FH34" i="1"/>
  <c r="FG34" i="1"/>
  <c r="FF34" i="1"/>
  <c r="FE34" i="1"/>
  <c r="FD34" i="1"/>
  <c r="FC34" i="1"/>
  <c r="FB34" i="1"/>
  <c r="FA34" i="1"/>
  <c r="EZ34" i="1"/>
  <c r="EY34" i="1"/>
  <c r="EX34" i="1"/>
  <c r="EW34" i="1"/>
  <c r="EV34" i="1"/>
  <c r="EU34" i="1"/>
  <c r="ET34" i="1"/>
  <c r="ES34" i="1"/>
  <c r="FP33" i="1"/>
  <c r="FO33" i="1"/>
  <c r="FN33" i="1"/>
  <c r="FM33" i="1"/>
  <c r="FL33" i="1"/>
  <c r="FK33" i="1"/>
  <c r="FJ33" i="1"/>
  <c r="FI33" i="1"/>
  <c r="FH33" i="1"/>
  <c r="FG33" i="1"/>
  <c r="FF33" i="1"/>
  <c r="FE33" i="1"/>
  <c r="FD33" i="1"/>
  <c r="FC33" i="1"/>
  <c r="FB33" i="1"/>
  <c r="FA33" i="1"/>
  <c r="EZ33" i="1"/>
  <c r="EY33" i="1"/>
  <c r="EX33" i="1"/>
  <c r="EW33" i="1"/>
  <c r="EV33" i="1"/>
  <c r="EU33" i="1"/>
  <c r="ET33" i="1"/>
  <c r="ES33" i="1"/>
  <c r="FP32" i="1"/>
  <c r="FO32" i="1"/>
  <c r="FN32" i="1"/>
  <c r="FM32" i="1"/>
  <c r="FL32" i="1"/>
  <c r="FK32" i="1"/>
  <c r="FJ32" i="1"/>
  <c r="FI32" i="1"/>
  <c r="FH32" i="1"/>
  <c r="FG32" i="1"/>
  <c r="FF32" i="1"/>
  <c r="FE32" i="1"/>
  <c r="FD32" i="1"/>
  <c r="FC32" i="1"/>
  <c r="FB32" i="1"/>
  <c r="FA32" i="1"/>
  <c r="EZ32" i="1"/>
  <c r="EY32" i="1"/>
  <c r="EX32" i="1"/>
  <c r="EW32" i="1"/>
  <c r="EV32" i="1"/>
  <c r="EU32" i="1"/>
  <c r="ET32" i="1"/>
  <c r="ES32" i="1"/>
  <c r="FP31" i="1"/>
  <c r="FO31" i="1"/>
  <c r="FN31" i="1"/>
  <c r="FM31" i="1"/>
  <c r="FL31" i="1"/>
  <c r="FK31" i="1"/>
  <c r="FJ31" i="1"/>
  <c r="FI31" i="1"/>
  <c r="FH31" i="1"/>
  <c r="FG31" i="1"/>
  <c r="FF31" i="1"/>
  <c r="FE31" i="1"/>
  <c r="FD31" i="1"/>
  <c r="FC31" i="1"/>
  <c r="FB31" i="1"/>
  <c r="FA31" i="1"/>
  <c r="EZ31" i="1"/>
  <c r="EY31" i="1"/>
  <c r="EX31" i="1"/>
  <c r="EW31" i="1"/>
  <c r="EV31" i="1"/>
  <c r="EU31" i="1"/>
  <c r="ET31" i="1"/>
  <c r="ES31" i="1"/>
  <c r="FP30" i="1"/>
  <c r="FO30" i="1"/>
  <c r="FN30" i="1"/>
  <c r="FM30" i="1"/>
  <c r="FL30" i="1"/>
  <c r="FK30" i="1"/>
  <c r="FJ30" i="1"/>
  <c r="FI30" i="1"/>
  <c r="FH30" i="1"/>
  <c r="FG30" i="1"/>
  <c r="FF30" i="1"/>
  <c r="FE30" i="1"/>
  <c r="FD30" i="1"/>
  <c r="FC30" i="1"/>
  <c r="FB30" i="1"/>
  <c r="FA30" i="1"/>
  <c r="EZ30" i="1"/>
  <c r="EY30" i="1"/>
  <c r="EX30" i="1"/>
  <c r="EW30" i="1"/>
  <c r="EV30" i="1"/>
  <c r="EU30" i="1"/>
  <c r="ET30" i="1"/>
  <c r="ES30" i="1"/>
  <c r="FP29" i="1"/>
  <c r="FO29" i="1"/>
  <c r="FN29" i="1"/>
  <c r="FM29" i="1"/>
  <c r="FL29" i="1"/>
  <c r="FK29" i="1"/>
  <c r="FJ29" i="1"/>
  <c r="FI29" i="1"/>
  <c r="FH29" i="1"/>
  <c r="FG29" i="1"/>
  <c r="FF29" i="1"/>
  <c r="FE29" i="1"/>
  <c r="FD29" i="1"/>
  <c r="FC29" i="1"/>
  <c r="FB29" i="1"/>
  <c r="FA29" i="1"/>
  <c r="EZ29" i="1"/>
  <c r="EY29" i="1"/>
  <c r="EX29" i="1"/>
  <c r="EW29" i="1"/>
  <c r="EV29" i="1"/>
  <c r="EU29" i="1"/>
  <c r="ET29" i="1"/>
  <c r="ES29" i="1"/>
  <c r="FP28" i="1"/>
  <c r="FO28" i="1"/>
  <c r="FN28" i="1"/>
  <c r="FM28" i="1"/>
  <c r="FL28" i="1"/>
  <c r="FK28" i="1"/>
  <c r="FJ28" i="1"/>
  <c r="FI28" i="1"/>
  <c r="FH28" i="1"/>
  <c r="FG28" i="1"/>
  <c r="FF28" i="1"/>
  <c r="FE28" i="1"/>
  <c r="FD28" i="1"/>
  <c r="FC28" i="1"/>
  <c r="FB28" i="1"/>
  <c r="FA28" i="1"/>
  <c r="EZ28" i="1"/>
  <c r="EY28" i="1"/>
  <c r="EX28" i="1"/>
  <c r="EW28" i="1"/>
  <c r="EV28" i="1"/>
  <c r="EU28" i="1"/>
  <c r="ET28" i="1"/>
  <c r="ES28" i="1"/>
  <c r="FP25" i="1"/>
  <c r="FO25" i="1"/>
  <c r="FN25" i="1"/>
  <c r="FM25" i="1"/>
  <c r="FL25" i="1"/>
  <c r="FK25" i="1"/>
  <c r="FJ25" i="1"/>
  <c r="FI25" i="1"/>
  <c r="FH25" i="1"/>
  <c r="FG25" i="1"/>
  <c r="FF25" i="1"/>
  <c r="FE25" i="1"/>
  <c r="FD25" i="1"/>
  <c r="FC25" i="1"/>
  <c r="FB25" i="1"/>
  <c r="FA25" i="1"/>
  <c r="EZ25" i="1"/>
  <c r="EY25" i="1"/>
  <c r="EX25" i="1"/>
  <c r="EW25" i="1"/>
  <c r="EV25" i="1"/>
  <c r="EU25" i="1"/>
  <c r="ET25" i="1"/>
  <c r="ES25" i="1"/>
  <c r="FP24" i="1"/>
  <c r="FO24" i="1"/>
  <c r="FN24" i="1"/>
  <c r="FM24" i="1"/>
  <c r="FL24" i="1"/>
  <c r="FK24" i="1"/>
  <c r="FJ24" i="1"/>
  <c r="FI24" i="1"/>
  <c r="FH24" i="1"/>
  <c r="FG24" i="1"/>
  <c r="FF24" i="1"/>
  <c r="FE24" i="1"/>
  <c r="FD24" i="1"/>
  <c r="FC24" i="1"/>
  <c r="FB24" i="1"/>
  <c r="FA24" i="1"/>
  <c r="EZ24" i="1"/>
  <c r="EY24" i="1"/>
  <c r="EX24" i="1"/>
  <c r="EW24" i="1"/>
  <c r="EV24" i="1"/>
  <c r="EU24" i="1"/>
  <c r="ET24" i="1"/>
  <c r="ES24" i="1"/>
  <c r="FP23" i="1"/>
  <c r="FO23" i="1"/>
  <c r="FN23" i="1"/>
  <c r="FM23" i="1"/>
  <c r="FL23" i="1"/>
  <c r="FK23" i="1"/>
  <c r="FJ23" i="1"/>
  <c r="FI23" i="1"/>
  <c r="FH23" i="1"/>
  <c r="FG23" i="1"/>
  <c r="FF23" i="1"/>
  <c r="FE23" i="1"/>
  <c r="FD23" i="1"/>
  <c r="FC23" i="1"/>
  <c r="FB23" i="1"/>
  <c r="FA23" i="1"/>
  <c r="EZ23" i="1"/>
  <c r="EY23" i="1"/>
  <c r="EX23" i="1"/>
  <c r="EW23" i="1"/>
  <c r="EV23" i="1"/>
  <c r="EU23" i="1"/>
  <c r="ET23" i="1"/>
  <c r="ES23" i="1"/>
  <c r="FP22" i="1"/>
  <c r="FO22" i="1"/>
  <c r="FN22" i="1"/>
  <c r="FM22" i="1"/>
  <c r="FL22" i="1"/>
  <c r="FK22" i="1"/>
  <c r="FJ22" i="1"/>
  <c r="FI22" i="1"/>
  <c r="FH22" i="1"/>
  <c r="FG22" i="1"/>
  <c r="FF22" i="1"/>
  <c r="FE22" i="1"/>
  <c r="FD22" i="1"/>
  <c r="FC22" i="1"/>
  <c r="FB22" i="1"/>
  <c r="FA22" i="1"/>
  <c r="EZ22" i="1"/>
  <c r="EY22" i="1"/>
  <c r="EX22" i="1"/>
  <c r="EW22" i="1"/>
  <c r="EV22" i="1"/>
  <c r="EU22" i="1"/>
  <c r="ET22" i="1"/>
  <c r="ES22" i="1"/>
  <c r="FP21" i="1"/>
  <c r="FO21" i="1"/>
  <c r="FN21" i="1"/>
  <c r="FM21" i="1"/>
  <c r="FL21" i="1"/>
  <c r="FK21" i="1"/>
  <c r="FJ21" i="1"/>
  <c r="FI21" i="1"/>
  <c r="FH21" i="1"/>
  <c r="FG21" i="1"/>
  <c r="FF21" i="1"/>
  <c r="FE21" i="1"/>
  <c r="FD21" i="1"/>
  <c r="FC21" i="1"/>
  <c r="FB21" i="1"/>
  <c r="FA21" i="1"/>
  <c r="EZ21" i="1"/>
  <c r="EY21" i="1"/>
  <c r="EX21" i="1"/>
  <c r="EW21" i="1"/>
  <c r="EV21" i="1"/>
  <c r="EU21" i="1"/>
  <c r="ET21" i="1"/>
  <c r="ES21" i="1"/>
  <c r="FP20" i="1"/>
  <c r="FO20" i="1"/>
  <c r="FN20" i="1"/>
  <c r="FM20" i="1"/>
  <c r="FL20" i="1"/>
  <c r="FK20" i="1"/>
  <c r="FJ20" i="1"/>
  <c r="FI20" i="1"/>
  <c r="FH20" i="1"/>
  <c r="FG20" i="1"/>
  <c r="FF20" i="1"/>
  <c r="FE20" i="1"/>
  <c r="FD20" i="1"/>
  <c r="FC20" i="1"/>
  <c r="FB20" i="1"/>
  <c r="FA20" i="1"/>
  <c r="EZ20" i="1"/>
  <c r="EY20" i="1"/>
  <c r="EX20" i="1"/>
  <c r="EW20" i="1"/>
  <c r="EV20" i="1"/>
  <c r="EU20" i="1"/>
  <c r="ET20" i="1"/>
  <c r="ES20" i="1"/>
  <c r="FP17" i="1"/>
  <c r="FO17" i="1"/>
  <c r="FN17" i="1"/>
  <c r="FM17" i="1"/>
  <c r="FL17" i="1"/>
  <c r="FK17" i="1"/>
  <c r="FJ17" i="1"/>
  <c r="FI17" i="1"/>
  <c r="FH17" i="1"/>
  <c r="FG17" i="1"/>
  <c r="FF17" i="1"/>
  <c r="FE17" i="1"/>
  <c r="FD17" i="1"/>
  <c r="FC17" i="1"/>
  <c r="FB17" i="1"/>
  <c r="FA17" i="1"/>
  <c r="EZ17" i="1"/>
  <c r="EY17" i="1"/>
  <c r="EX17" i="1"/>
  <c r="EW17" i="1"/>
  <c r="EV17" i="1"/>
  <c r="EU17" i="1"/>
  <c r="ET17" i="1"/>
  <c r="ES17" i="1"/>
  <c r="FP16" i="1"/>
  <c r="FO16" i="1"/>
  <c r="FN16" i="1"/>
  <c r="FM16" i="1"/>
  <c r="FL16" i="1"/>
  <c r="FK16" i="1"/>
  <c r="FJ16" i="1"/>
  <c r="FI16" i="1"/>
  <c r="FH16" i="1"/>
  <c r="FG16" i="1"/>
  <c r="FF16" i="1"/>
  <c r="FE16" i="1"/>
  <c r="FD16" i="1"/>
  <c r="FC16" i="1"/>
  <c r="FB16" i="1"/>
  <c r="FA16" i="1"/>
  <c r="EZ16" i="1"/>
  <c r="EY16" i="1"/>
  <c r="EX16" i="1"/>
  <c r="EW16" i="1"/>
  <c r="EV16" i="1"/>
  <c r="EU16" i="1"/>
  <c r="ET16" i="1"/>
  <c r="ES16" i="1"/>
  <c r="FP15" i="1"/>
  <c r="FO15" i="1"/>
  <c r="FN15" i="1"/>
  <c r="FM15" i="1"/>
  <c r="FL15" i="1"/>
  <c r="FK15" i="1"/>
  <c r="FJ15" i="1"/>
  <c r="FI15" i="1"/>
  <c r="FH15" i="1"/>
  <c r="FG15" i="1"/>
  <c r="FF15" i="1"/>
  <c r="FE15" i="1"/>
  <c r="FD15" i="1"/>
  <c r="FC15" i="1"/>
  <c r="FB15" i="1"/>
  <c r="FA15" i="1"/>
  <c r="EZ15" i="1"/>
  <c r="EY15" i="1"/>
  <c r="EX15" i="1"/>
  <c r="EW15" i="1"/>
  <c r="EV15" i="1"/>
  <c r="EU15" i="1"/>
  <c r="ET15" i="1"/>
  <c r="ES15" i="1"/>
  <c r="FP14" i="1"/>
  <c r="FO14" i="1"/>
  <c r="FN14" i="1"/>
  <c r="FM14" i="1"/>
  <c r="FL14" i="1"/>
  <c r="FK14" i="1"/>
  <c r="FJ14" i="1"/>
  <c r="FI14" i="1"/>
  <c r="FH14" i="1"/>
  <c r="FG14" i="1"/>
  <c r="FF14" i="1"/>
  <c r="FE14" i="1"/>
  <c r="FD14" i="1"/>
  <c r="FC14" i="1"/>
  <c r="FB14" i="1"/>
  <c r="FA14" i="1"/>
  <c r="EZ14" i="1"/>
  <c r="EY14" i="1"/>
  <c r="EX14" i="1"/>
  <c r="EW14" i="1"/>
  <c r="EV14" i="1"/>
  <c r="EU14" i="1"/>
  <c r="ET14" i="1"/>
  <c r="ES14" i="1"/>
  <c r="FP13" i="1"/>
  <c r="FO13" i="1"/>
  <c r="FN13" i="1"/>
  <c r="FM13" i="1"/>
  <c r="FL13" i="1"/>
  <c r="FK13" i="1"/>
  <c r="FJ13" i="1"/>
  <c r="FI13" i="1"/>
  <c r="FH13" i="1"/>
  <c r="FG13" i="1"/>
  <c r="FF13" i="1"/>
  <c r="FE13" i="1"/>
  <c r="FD13" i="1"/>
  <c r="FC13" i="1"/>
  <c r="FB13" i="1"/>
  <c r="FA13" i="1"/>
  <c r="EZ13" i="1"/>
  <c r="EY13" i="1"/>
  <c r="EX13" i="1"/>
  <c r="EW13" i="1"/>
  <c r="EV13" i="1"/>
  <c r="EU13" i="1"/>
  <c r="ET13" i="1"/>
  <c r="ES13" i="1"/>
  <c r="FP12" i="1"/>
  <c r="FO12" i="1"/>
  <c r="FN12" i="1"/>
  <c r="FM12" i="1"/>
  <c r="FL12" i="1"/>
  <c r="FK12" i="1"/>
  <c r="FJ12" i="1"/>
  <c r="FI12" i="1"/>
  <c r="FH12" i="1"/>
  <c r="FG12" i="1"/>
  <c r="FF12" i="1"/>
  <c r="FE12" i="1"/>
  <c r="FD12" i="1"/>
  <c r="FC12" i="1"/>
  <c r="FB12" i="1"/>
  <c r="FA12" i="1"/>
  <c r="EZ12" i="1"/>
  <c r="EY12" i="1"/>
  <c r="EX12" i="1"/>
  <c r="EW12" i="1"/>
  <c r="EV12" i="1"/>
  <c r="EU12" i="1"/>
  <c r="ET12" i="1"/>
  <c r="ES12" i="1"/>
  <c r="FP11" i="1"/>
  <c r="FO11" i="1"/>
  <c r="FN11" i="1"/>
  <c r="FM11" i="1"/>
  <c r="FL11" i="1"/>
  <c r="FK11" i="1"/>
  <c r="FJ11" i="1"/>
  <c r="FI11" i="1"/>
  <c r="FH11" i="1"/>
  <c r="FG11" i="1"/>
  <c r="FF11" i="1"/>
  <c r="FE11" i="1"/>
  <c r="FD11" i="1"/>
  <c r="FC11" i="1"/>
  <c r="FB11" i="1"/>
  <c r="FA11" i="1"/>
  <c r="EZ11" i="1"/>
  <c r="EY11" i="1"/>
  <c r="EX11" i="1"/>
  <c r="EW11" i="1"/>
  <c r="EV11" i="1"/>
  <c r="EU11" i="1"/>
  <c r="ET11" i="1"/>
  <c r="ES11" i="1"/>
  <c r="FP10" i="1"/>
  <c r="FO10" i="1"/>
  <c r="FN10" i="1"/>
  <c r="FM10" i="1"/>
  <c r="FL10" i="1"/>
  <c r="FK10" i="1"/>
  <c r="FJ10" i="1"/>
  <c r="FI10" i="1"/>
  <c r="FH10" i="1"/>
  <c r="FG10" i="1"/>
  <c r="FF10" i="1"/>
  <c r="FE10" i="1"/>
  <c r="FD10" i="1"/>
  <c r="FC10" i="1"/>
  <c r="FB10" i="1"/>
  <c r="FA10" i="1"/>
  <c r="EZ10" i="1"/>
  <c r="EY10" i="1"/>
  <c r="EX10" i="1"/>
  <c r="EW10" i="1"/>
  <c r="EV10" i="1"/>
  <c r="EU10" i="1"/>
  <c r="ET10" i="1"/>
  <c r="ES10" i="1"/>
  <c r="ES9" i="1"/>
  <c r="ET9" i="1"/>
  <c r="EU9" i="1"/>
  <c r="EV9" i="1"/>
  <c r="EW9" i="1"/>
  <c r="EX9" i="1"/>
  <c r="EY9" i="1"/>
  <c r="EZ9" i="1"/>
  <c r="FA9" i="1"/>
  <c r="FB9" i="1"/>
  <c r="FC9" i="1"/>
  <c r="FD9" i="1"/>
  <c r="FE9" i="1"/>
  <c r="FF9" i="1"/>
  <c r="FG9" i="1"/>
  <c r="FH9" i="1"/>
  <c r="FI9" i="1"/>
  <c r="FJ9" i="1"/>
  <c r="FK9" i="1"/>
  <c r="FL9" i="1"/>
  <c r="FM9" i="1"/>
  <c r="FN9" i="1"/>
  <c r="FO9" i="1"/>
  <c r="FP9" i="1"/>
  <c r="DL51" i="1"/>
  <c r="DK51" i="1"/>
  <c r="DJ51" i="1"/>
  <c r="DI51" i="1"/>
  <c r="DH51" i="1"/>
  <c r="DG51" i="1"/>
  <c r="DF51" i="1"/>
  <c r="DE51" i="1"/>
  <c r="DD51" i="1"/>
  <c r="DC51" i="1"/>
  <c r="DB51" i="1"/>
  <c r="DA51" i="1"/>
  <c r="CZ51" i="1"/>
  <c r="CY51" i="1"/>
  <c r="CX51" i="1"/>
  <c r="CW51" i="1"/>
  <c r="CV51" i="1"/>
  <c r="CU51" i="1"/>
  <c r="CT51" i="1"/>
  <c r="CS51" i="1"/>
  <c r="CR51" i="1"/>
  <c r="CQ51" i="1"/>
  <c r="CP51" i="1"/>
  <c r="CO51" i="1"/>
  <c r="DL50" i="1"/>
  <c r="DK50" i="1"/>
  <c r="DJ50" i="1"/>
  <c r="DI50" i="1"/>
  <c r="DH50" i="1"/>
  <c r="DG50" i="1"/>
  <c r="DF50" i="1"/>
  <c r="DE50" i="1"/>
  <c r="DD50" i="1"/>
  <c r="DC50" i="1"/>
  <c r="DB50" i="1"/>
  <c r="DA50" i="1"/>
  <c r="CZ50" i="1"/>
  <c r="CY50" i="1"/>
  <c r="CX50" i="1"/>
  <c r="CW50" i="1"/>
  <c r="CV50" i="1"/>
  <c r="CU50" i="1"/>
  <c r="CT50" i="1"/>
  <c r="CS50" i="1"/>
  <c r="CR50" i="1"/>
  <c r="CQ50" i="1"/>
  <c r="CP50" i="1"/>
  <c r="CO50" i="1"/>
  <c r="DL49" i="1"/>
  <c r="DK49" i="1"/>
  <c r="DJ49" i="1"/>
  <c r="DI49" i="1"/>
  <c r="DH49" i="1"/>
  <c r="DG49" i="1"/>
  <c r="DF49" i="1"/>
  <c r="DE49" i="1"/>
  <c r="DD49" i="1"/>
  <c r="DC49" i="1"/>
  <c r="DB49" i="1"/>
  <c r="DA49" i="1"/>
  <c r="CZ49" i="1"/>
  <c r="CY49" i="1"/>
  <c r="CX49" i="1"/>
  <c r="CW49" i="1"/>
  <c r="CV49" i="1"/>
  <c r="CU49" i="1"/>
  <c r="CT49" i="1"/>
  <c r="CS49" i="1"/>
  <c r="CR49" i="1"/>
  <c r="CQ49" i="1"/>
  <c r="CP49" i="1"/>
  <c r="CO49" i="1"/>
  <c r="DL47" i="1"/>
  <c r="DK47" i="1"/>
  <c r="DJ47" i="1"/>
  <c r="DI47" i="1"/>
  <c r="DH47" i="1"/>
  <c r="DG47" i="1"/>
  <c r="DF47" i="1"/>
  <c r="DE47" i="1"/>
  <c r="DD47" i="1"/>
  <c r="DC47" i="1"/>
  <c r="DB47" i="1"/>
  <c r="DA47" i="1"/>
  <c r="CZ47" i="1"/>
  <c r="CY47" i="1"/>
  <c r="CX47" i="1"/>
  <c r="CW47" i="1"/>
  <c r="CV47" i="1"/>
  <c r="CU47" i="1"/>
  <c r="CT47" i="1"/>
  <c r="CS47" i="1"/>
  <c r="CR47" i="1"/>
  <c r="CQ47" i="1"/>
  <c r="CP47" i="1"/>
  <c r="CO47" i="1"/>
  <c r="DL46" i="1"/>
  <c r="DK46" i="1"/>
  <c r="DJ46" i="1"/>
  <c r="DI46" i="1"/>
  <c r="DH46" i="1"/>
  <c r="DG46" i="1"/>
  <c r="DF46" i="1"/>
  <c r="DE46" i="1"/>
  <c r="DD46" i="1"/>
  <c r="DC46" i="1"/>
  <c r="DB46" i="1"/>
  <c r="DA46" i="1"/>
  <c r="CZ46" i="1"/>
  <c r="CY46" i="1"/>
  <c r="CX46" i="1"/>
  <c r="CW46" i="1"/>
  <c r="CV46" i="1"/>
  <c r="CU46" i="1"/>
  <c r="CT46" i="1"/>
  <c r="CS46" i="1"/>
  <c r="CR46" i="1"/>
  <c r="CQ46" i="1"/>
  <c r="CP46" i="1"/>
  <c r="CO46" i="1"/>
  <c r="DL45" i="1"/>
  <c r="DK45" i="1"/>
  <c r="DJ45" i="1"/>
  <c r="DI45" i="1"/>
  <c r="DH45" i="1"/>
  <c r="DG45" i="1"/>
  <c r="DF45" i="1"/>
  <c r="DE45" i="1"/>
  <c r="DD45" i="1"/>
  <c r="DC45" i="1"/>
  <c r="DB45" i="1"/>
  <c r="DA45" i="1"/>
  <c r="CZ45" i="1"/>
  <c r="CY45" i="1"/>
  <c r="CX45" i="1"/>
  <c r="CW45" i="1"/>
  <c r="CV45" i="1"/>
  <c r="CU45" i="1"/>
  <c r="CT45" i="1"/>
  <c r="CS45" i="1"/>
  <c r="CR45" i="1"/>
  <c r="CQ45" i="1"/>
  <c r="CP45" i="1"/>
  <c r="CO45" i="1"/>
  <c r="DL44" i="1"/>
  <c r="DK44" i="1"/>
  <c r="DJ44" i="1"/>
  <c r="DI44" i="1"/>
  <c r="DH44" i="1"/>
  <c r="DG44" i="1"/>
  <c r="DF44" i="1"/>
  <c r="DE44" i="1"/>
  <c r="DD44" i="1"/>
  <c r="DC44" i="1"/>
  <c r="DB44" i="1"/>
  <c r="DA44" i="1"/>
  <c r="CZ44" i="1"/>
  <c r="CY44" i="1"/>
  <c r="CX44" i="1"/>
  <c r="CW44" i="1"/>
  <c r="CV44" i="1"/>
  <c r="CU44" i="1"/>
  <c r="CT44" i="1"/>
  <c r="CS44" i="1"/>
  <c r="CR44" i="1"/>
  <c r="CQ44" i="1"/>
  <c r="CP44" i="1"/>
  <c r="CO44" i="1"/>
  <c r="DL43" i="1"/>
  <c r="DK43" i="1"/>
  <c r="DJ43" i="1"/>
  <c r="DI43" i="1"/>
  <c r="DH43" i="1"/>
  <c r="DG43" i="1"/>
  <c r="DF43" i="1"/>
  <c r="DE43" i="1"/>
  <c r="DD43" i="1"/>
  <c r="DC43" i="1"/>
  <c r="DB43" i="1"/>
  <c r="DA43" i="1"/>
  <c r="CZ43" i="1"/>
  <c r="CY43" i="1"/>
  <c r="CX43" i="1"/>
  <c r="CW43" i="1"/>
  <c r="CV43" i="1"/>
  <c r="CU43" i="1"/>
  <c r="CT43" i="1"/>
  <c r="CS43" i="1"/>
  <c r="CR43" i="1"/>
  <c r="CQ43" i="1"/>
  <c r="CP43" i="1"/>
  <c r="CO43" i="1"/>
  <c r="DL42" i="1"/>
  <c r="DK42" i="1"/>
  <c r="DJ42" i="1"/>
  <c r="DI42" i="1"/>
  <c r="DH42" i="1"/>
  <c r="DG42" i="1"/>
  <c r="DF42" i="1"/>
  <c r="DE42" i="1"/>
  <c r="DD42" i="1"/>
  <c r="DC42" i="1"/>
  <c r="DB42" i="1"/>
  <c r="DA42" i="1"/>
  <c r="CZ42" i="1"/>
  <c r="CY42" i="1"/>
  <c r="CX42" i="1"/>
  <c r="CW42" i="1"/>
  <c r="CV42" i="1"/>
  <c r="CU42" i="1"/>
  <c r="CT42" i="1"/>
  <c r="CS42" i="1"/>
  <c r="CR42" i="1"/>
  <c r="CQ42" i="1"/>
  <c r="CP42" i="1"/>
  <c r="CO42" i="1"/>
  <c r="DL41" i="1"/>
  <c r="DK41" i="1"/>
  <c r="DJ41" i="1"/>
  <c r="DI41" i="1"/>
  <c r="DH41" i="1"/>
  <c r="DG41" i="1"/>
  <c r="DF41" i="1"/>
  <c r="DE41" i="1"/>
  <c r="DD41" i="1"/>
  <c r="DC41" i="1"/>
  <c r="DB41" i="1"/>
  <c r="DA41" i="1"/>
  <c r="CZ41" i="1"/>
  <c r="CY41" i="1"/>
  <c r="CX41" i="1"/>
  <c r="CW41" i="1"/>
  <c r="CV41" i="1"/>
  <c r="CU41" i="1"/>
  <c r="CT41" i="1"/>
  <c r="CS41" i="1"/>
  <c r="CR41" i="1"/>
  <c r="CQ41" i="1"/>
  <c r="CP41" i="1"/>
  <c r="CO41" i="1"/>
  <c r="DL40" i="1"/>
  <c r="DK40" i="1"/>
  <c r="DJ40" i="1"/>
  <c r="DI40" i="1"/>
  <c r="DH40" i="1"/>
  <c r="DG40" i="1"/>
  <c r="DF40" i="1"/>
  <c r="DE40" i="1"/>
  <c r="DD40" i="1"/>
  <c r="DC40" i="1"/>
  <c r="DB40" i="1"/>
  <c r="DA40" i="1"/>
  <c r="CZ40" i="1"/>
  <c r="CY40" i="1"/>
  <c r="CX40" i="1"/>
  <c r="CW40" i="1"/>
  <c r="CV40" i="1"/>
  <c r="CU40" i="1"/>
  <c r="CT40" i="1"/>
  <c r="CS40" i="1"/>
  <c r="CR40" i="1"/>
  <c r="CQ40" i="1"/>
  <c r="CP40" i="1"/>
  <c r="CO40" i="1"/>
  <c r="DL37" i="1"/>
  <c r="DK37" i="1"/>
  <c r="DJ37" i="1"/>
  <c r="DI37" i="1"/>
  <c r="DH37" i="1"/>
  <c r="DG37" i="1"/>
  <c r="DF37" i="1"/>
  <c r="DE37" i="1"/>
  <c r="DD37" i="1"/>
  <c r="DC37" i="1"/>
  <c r="DB37" i="1"/>
  <c r="DA37" i="1"/>
  <c r="CZ37" i="1"/>
  <c r="CY37" i="1"/>
  <c r="CX37" i="1"/>
  <c r="CW37" i="1"/>
  <c r="CV37" i="1"/>
  <c r="CU37" i="1"/>
  <c r="CT37" i="1"/>
  <c r="CS37" i="1"/>
  <c r="CR37" i="1"/>
  <c r="CQ37" i="1"/>
  <c r="CP37" i="1"/>
  <c r="CO37" i="1"/>
  <c r="DL36" i="1"/>
  <c r="DK36" i="1"/>
  <c r="DJ36" i="1"/>
  <c r="DI36" i="1"/>
  <c r="DH36" i="1"/>
  <c r="DG36" i="1"/>
  <c r="DF36" i="1"/>
  <c r="DE36" i="1"/>
  <c r="DD36" i="1"/>
  <c r="DC36" i="1"/>
  <c r="DB36" i="1"/>
  <c r="DA36" i="1"/>
  <c r="CZ36" i="1"/>
  <c r="CY36" i="1"/>
  <c r="CX36" i="1"/>
  <c r="CW36" i="1"/>
  <c r="CV36" i="1"/>
  <c r="CU36" i="1"/>
  <c r="CT36" i="1"/>
  <c r="CS36" i="1"/>
  <c r="CR36" i="1"/>
  <c r="CQ36" i="1"/>
  <c r="CP36" i="1"/>
  <c r="CO36" i="1"/>
  <c r="DL35" i="1"/>
  <c r="DK35" i="1"/>
  <c r="DJ35" i="1"/>
  <c r="DI35" i="1"/>
  <c r="DH35" i="1"/>
  <c r="DG35" i="1"/>
  <c r="DF35" i="1"/>
  <c r="DE35" i="1"/>
  <c r="DD35" i="1"/>
  <c r="DC35" i="1"/>
  <c r="DB35" i="1"/>
  <c r="DA35" i="1"/>
  <c r="CZ35" i="1"/>
  <c r="CY35" i="1"/>
  <c r="CX35" i="1"/>
  <c r="CW35" i="1"/>
  <c r="CV35" i="1"/>
  <c r="CU35" i="1"/>
  <c r="CT35" i="1"/>
  <c r="CS35" i="1"/>
  <c r="CR35" i="1"/>
  <c r="CQ35" i="1"/>
  <c r="CP35" i="1"/>
  <c r="CO35" i="1"/>
  <c r="DL34" i="1"/>
  <c r="DK34" i="1"/>
  <c r="DJ34" i="1"/>
  <c r="DI34" i="1"/>
  <c r="DH34" i="1"/>
  <c r="DG34" i="1"/>
  <c r="DF34" i="1"/>
  <c r="DE34" i="1"/>
  <c r="DD34" i="1"/>
  <c r="DC34" i="1"/>
  <c r="DB34" i="1"/>
  <c r="DA34" i="1"/>
  <c r="CZ34" i="1"/>
  <c r="CY34" i="1"/>
  <c r="CX34" i="1"/>
  <c r="CW34" i="1"/>
  <c r="CV34" i="1"/>
  <c r="CU34" i="1"/>
  <c r="CT34" i="1"/>
  <c r="CS34" i="1"/>
  <c r="CR34" i="1"/>
  <c r="CQ34" i="1"/>
  <c r="CP34" i="1"/>
  <c r="CO34" i="1"/>
  <c r="DL33" i="1"/>
  <c r="DK33" i="1"/>
  <c r="DJ33" i="1"/>
  <c r="DI33" i="1"/>
  <c r="DH33" i="1"/>
  <c r="DG33" i="1"/>
  <c r="DF33" i="1"/>
  <c r="DE33" i="1"/>
  <c r="DD33" i="1"/>
  <c r="DC33" i="1"/>
  <c r="DB33" i="1"/>
  <c r="DA33" i="1"/>
  <c r="CZ33" i="1"/>
  <c r="CY33" i="1"/>
  <c r="CX33" i="1"/>
  <c r="CW33" i="1"/>
  <c r="CV33" i="1"/>
  <c r="CU33" i="1"/>
  <c r="CT33" i="1"/>
  <c r="CS33" i="1"/>
  <c r="CR33" i="1"/>
  <c r="CQ33" i="1"/>
  <c r="CP33" i="1"/>
  <c r="CO33" i="1"/>
  <c r="DL32" i="1"/>
  <c r="DK32" i="1"/>
  <c r="DJ32" i="1"/>
  <c r="DI32" i="1"/>
  <c r="DH32" i="1"/>
  <c r="DG32" i="1"/>
  <c r="DF32" i="1"/>
  <c r="DE32" i="1"/>
  <c r="DD32" i="1"/>
  <c r="DC32" i="1"/>
  <c r="DB32" i="1"/>
  <c r="DA32" i="1"/>
  <c r="CZ32" i="1"/>
  <c r="CY32" i="1"/>
  <c r="CX32" i="1"/>
  <c r="CW32" i="1"/>
  <c r="CV32" i="1"/>
  <c r="CU32" i="1"/>
  <c r="CT32" i="1"/>
  <c r="CS32" i="1"/>
  <c r="CR32" i="1"/>
  <c r="CQ32" i="1"/>
  <c r="CP32" i="1"/>
  <c r="CO32" i="1"/>
  <c r="DL31" i="1"/>
  <c r="DK31" i="1"/>
  <c r="DJ31" i="1"/>
  <c r="DI31" i="1"/>
  <c r="DH31" i="1"/>
  <c r="DG31" i="1"/>
  <c r="DF31" i="1"/>
  <c r="DE31" i="1"/>
  <c r="DD31" i="1"/>
  <c r="DC31" i="1"/>
  <c r="DB31" i="1"/>
  <c r="DA31" i="1"/>
  <c r="CZ31" i="1"/>
  <c r="CY31" i="1"/>
  <c r="CX31" i="1"/>
  <c r="CW31" i="1"/>
  <c r="CV31" i="1"/>
  <c r="CU31" i="1"/>
  <c r="CT31" i="1"/>
  <c r="CS31" i="1"/>
  <c r="CR31" i="1"/>
  <c r="CQ31" i="1"/>
  <c r="CP31" i="1"/>
  <c r="CO31" i="1"/>
  <c r="DL30" i="1"/>
  <c r="DK30" i="1"/>
  <c r="DJ30" i="1"/>
  <c r="DI30" i="1"/>
  <c r="DH30" i="1"/>
  <c r="DG30" i="1"/>
  <c r="DF30" i="1"/>
  <c r="DE30" i="1"/>
  <c r="DD30" i="1"/>
  <c r="DC30" i="1"/>
  <c r="DB30" i="1"/>
  <c r="DA30" i="1"/>
  <c r="CZ30" i="1"/>
  <c r="CY30" i="1"/>
  <c r="CX30" i="1"/>
  <c r="CW30" i="1"/>
  <c r="CV30" i="1"/>
  <c r="CU30" i="1"/>
  <c r="CT30" i="1"/>
  <c r="CS30" i="1"/>
  <c r="CR30" i="1"/>
  <c r="CQ30" i="1"/>
  <c r="CP30" i="1"/>
  <c r="CO30" i="1"/>
  <c r="DL29" i="1"/>
  <c r="DK29" i="1"/>
  <c r="DJ29" i="1"/>
  <c r="DI29" i="1"/>
  <c r="DH29" i="1"/>
  <c r="DG29" i="1"/>
  <c r="DF29" i="1"/>
  <c r="DE29" i="1"/>
  <c r="DD29" i="1"/>
  <c r="DC29" i="1"/>
  <c r="DB29" i="1"/>
  <c r="DA29" i="1"/>
  <c r="CZ29" i="1"/>
  <c r="CY29" i="1"/>
  <c r="CX29" i="1"/>
  <c r="CW29" i="1"/>
  <c r="CV29" i="1"/>
  <c r="CU29" i="1"/>
  <c r="CT29" i="1"/>
  <c r="CS29" i="1"/>
  <c r="CR29" i="1"/>
  <c r="CQ29" i="1"/>
  <c r="CP29" i="1"/>
  <c r="CO29" i="1"/>
  <c r="DL28" i="1"/>
  <c r="DK28" i="1"/>
  <c r="DJ28" i="1"/>
  <c r="DI28" i="1"/>
  <c r="DH28" i="1"/>
  <c r="DG28" i="1"/>
  <c r="DF28" i="1"/>
  <c r="DE28" i="1"/>
  <c r="DD28" i="1"/>
  <c r="DC28" i="1"/>
  <c r="DB28" i="1"/>
  <c r="DA28" i="1"/>
  <c r="CZ28" i="1"/>
  <c r="CY28" i="1"/>
  <c r="CX28" i="1"/>
  <c r="CW28" i="1"/>
  <c r="CV28" i="1"/>
  <c r="CU28" i="1"/>
  <c r="CT28" i="1"/>
  <c r="CS28" i="1"/>
  <c r="CR28" i="1"/>
  <c r="CQ28" i="1"/>
  <c r="CP28" i="1"/>
  <c r="CO28" i="1"/>
  <c r="DL25" i="1"/>
  <c r="DK25" i="1"/>
  <c r="DJ25" i="1"/>
  <c r="DI25" i="1"/>
  <c r="DH25" i="1"/>
  <c r="DG25" i="1"/>
  <c r="DF25" i="1"/>
  <c r="DE25" i="1"/>
  <c r="DD25" i="1"/>
  <c r="DC25" i="1"/>
  <c r="DB25" i="1"/>
  <c r="DA25" i="1"/>
  <c r="CZ25" i="1"/>
  <c r="CY25" i="1"/>
  <c r="CX25" i="1"/>
  <c r="CW25" i="1"/>
  <c r="CV25" i="1"/>
  <c r="CU25" i="1"/>
  <c r="CT25" i="1"/>
  <c r="CS25" i="1"/>
  <c r="CR25" i="1"/>
  <c r="CQ25" i="1"/>
  <c r="CP25" i="1"/>
  <c r="CO25" i="1"/>
  <c r="DL24" i="1"/>
  <c r="DK24" i="1"/>
  <c r="DJ24" i="1"/>
  <c r="DI24" i="1"/>
  <c r="DH24" i="1"/>
  <c r="DG24" i="1"/>
  <c r="DF24" i="1"/>
  <c r="DE24" i="1"/>
  <c r="DD24" i="1"/>
  <c r="DC24" i="1"/>
  <c r="DB24" i="1"/>
  <c r="DA24" i="1"/>
  <c r="CZ24" i="1"/>
  <c r="CY24" i="1"/>
  <c r="CX24" i="1"/>
  <c r="CW24" i="1"/>
  <c r="CV24" i="1"/>
  <c r="CU24" i="1"/>
  <c r="CT24" i="1"/>
  <c r="CS24" i="1"/>
  <c r="CR24" i="1"/>
  <c r="CQ24" i="1"/>
  <c r="CP24" i="1"/>
  <c r="CO24" i="1"/>
  <c r="DL23" i="1"/>
  <c r="DK23" i="1"/>
  <c r="DJ23" i="1"/>
  <c r="DI23" i="1"/>
  <c r="DH23" i="1"/>
  <c r="DG23" i="1"/>
  <c r="DF23" i="1"/>
  <c r="DE23" i="1"/>
  <c r="DD23" i="1"/>
  <c r="DC23" i="1"/>
  <c r="DB23" i="1"/>
  <c r="DA23" i="1"/>
  <c r="CZ23" i="1"/>
  <c r="CY23" i="1"/>
  <c r="CX23" i="1"/>
  <c r="CW23" i="1"/>
  <c r="CV23" i="1"/>
  <c r="CU23" i="1"/>
  <c r="CT23" i="1"/>
  <c r="CS23" i="1"/>
  <c r="CR23" i="1"/>
  <c r="CQ23" i="1"/>
  <c r="CP23" i="1"/>
  <c r="CO23" i="1"/>
  <c r="DL22" i="1"/>
  <c r="DK22" i="1"/>
  <c r="DJ22" i="1"/>
  <c r="DI22" i="1"/>
  <c r="DH22" i="1"/>
  <c r="DG22" i="1"/>
  <c r="DF22" i="1"/>
  <c r="DE22" i="1"/>
  <c r="DD22" i="1"/>
  <c r="DC22" i="1"/>
  <c r="DB22" i="1"/>
  <c r="DA22" i="1"/>
  <c r="CZ22" i="1"/>
  <c r="CY22" i="1"/>
  <c r="CX22" i="1"/>
  <c r="CW22" i="1"/>
  <c r="CV22" i="1"/>
  <c r="CU22" i="1"/>
  <c r="CT22" i="1"/>
  <c r="CS22" i="1"/>
  <c r="CR22" i="1"/>
  <c r="CQ22" i="1"/>
  <c r="CP22" i="1"/>
  <c r="CO22" i="1"/>
  <c r="DL21" i="1"/>
  <c r="DK21" i="1"/>
  <c r="DJ21" i="1"/>
  <c r="DI21" i="1"/>
  <c r="DH21" i="1"/>
  <c r="DG21" i="1"/>
  <c r="DF21" i="1"/>
  <c r="DE21" i="1"/>
  <c r="DD21" i="1"/>
  <c r="DC21" i="1"/>
  <c r="DB21" i="1"/>
  <c r="DA21" i="1"/>
  <c r="CZ21" i="1"/>
  <c r="CY21" i="1"/>
  <c r="CX21" i="1"/>
  <c r="CW21" i="1"/>
  <c r="CV21" i="1"/>
  <c r="CU21" i="1"/>
  <c r="CT21" i="1"/>
  <c r="CS21" i="1"/>
  <c r="CR21" i="1"/>
  <c r="CQ21" i="1"/>
  <c r="CP21" i="1"/>
  <c r="CO21" i="1"/>
  <c r="DL20" i="1"/>
  <c r="DK20" i="1"/>
  <c r="DJ20" i="1"/>
  <c r="DI20" i="1"/>
  <c r="DH20" i="1"/>
  <c r="DG20" i="1"/>
  <c r="DF20" i="1"/>
  <c r="DE20" i="1"/>
  <c r="DD20" i="1"/>
  <c r="DC20" i="1"/>
  <c r="DB20" i="1"/>
  <c r="DA20" i="1"/>
  <c r="CZ20" i="1"/>
  <c r="CY20" i="1"/>
  <c r="CX20" i="1"/>
  <c r="CW20" i="1"/>
  <c r="CV20" i="1"/>
  <c r="CU20" i="1"/>
  <c r="CT20" i="1"/>
  <c r="CS20" i="1"/>
  <c r="CR20" i="1"/>
  <c r="CQ20" i="1"/>
  <c r="CP20" i="1"/>
  <c r="CO20" i="1"/>
  <c r="DL17" i="1"/>
  <c r="DK17" i="1"/>
  <c r="DJ17" i="1"/>
  <c r="DI17" i="1"/>
  <c r="DH17" i="1"/>
  <c r="DG17" i="1"/>
  <c r="DF17" i="1"/>
  <c r="DE17" i="1"/>
  <c r="DD17" i="1"/>
  <c r="DC17" i="1"/>
  <c r="DB17" i="1"/>
  <c r="DA17" i="1"/>
  <c r="CZ17" i="1"/>
  <c r="CY17" i="1"/>
  <c r="CX17" i="1"/>
  <c r="CW17" i="1"/>
  <c r="CV17" i="1"/>
  <c r="CU17" i="1"/>
  <c r="CT17" i="1"/>
  <c r="CS17" i="1"/>
  <c r="CR17" i="1"/>
  <c r="CQ17" i="1"/>
  <c r="CP17" i="1"/>
  <c r="CO17" i="1"/>
  <c r="DL16" i="1"/>
  <c r="DK16" i="1"/>
  <c r="DJ16" i="1"/>
  <c r="DI16" i="1"/>
  <c r="DH16" i="1"/>
  <c r="DG16" i="1"/>
  <c r="DF16" i="1"/>
  <c r="DE16" i="1"/>
  <c r="DD16" i="1"/>
  <c r="DC16" i="1"/>
  <c r="DB16" i="1"/>
  <c r="DA16" i="1"/>
  <c r="CZ16" i="1"/>
  <c r="CY16" i="1"/>
  <c r="CX16" i="1"/>
  <c r="CW16" i="1"/>
  <c r="CV16" i="1"/>
  <c r="CU16" i="1"/>
  <c r="CT16" i="1"/>
  <c r="CS16" i="1"/>
  <c r="CR16" i="1"/>
  <c r="CQ16" i="1"/>
  <c r="CP16" i="1"/>
  <c r="CO16" i="1"/>
  <c r="DL15" i="1"/>
  <c r="DK15" i="1"/>
  <c r="DJ15" i="1"/>
  <c r="DI15" i="1"/>
  <c r="DH15" i="1"/>
  <c r="DG15" i="1"/>
  <c r="DF15" i="1"/>
  <c r="DE15" i="1"/>
  <c r="DD15" i="1"/>
  <c r="DC15" i="1"/>
  <c r="DB15" i="1"/>
  <c r="DA15" i="1"/>
  <c r="CZ15" i="1"/>
  <c r="CY15" i="1"/>
  <c r="CX15" i="1"/>
  <c r="CW15" i="1"/>
  <c r="CV15" i="1"/>
  <c r="CU15" i="1"/>
  <c r="CT15" i="1"/>
  <c r="CS15" i="1"/>
  <c r="CR15" i="1"/>
  <c r="CQ15" i="1"/>
  <c r="CP15" i="1"/>
  <c r="CO15" i="1"/>
  <c r="DL14" i="1"/>
  <c r="DK14" i="1"/>
  <c r="DJ14" i="1"/>
  <c r="DI14" i="1"/>
  <c r="DH14" i="1"/>
  <c r="DG14" i="1"/>
  <c r="DF14" i="1"/>
  <c r="DE14" i="1"/>
  <c r="DD14" i="1"/>
  <c r="DC14" i="1"/>
  <c r="DB14" i="1"/>
  <c r="DA14" i="1"/>
  <c r="CZ14" i="1"/>
  <c r="CY14" i="1"/>
  <c r="CX14" i="1"/>
  <c r="CW14" i="1"/>
  <c r="CV14" i="1"/>
  <c r="CU14" i="1"/>
  <c r="CT14" i="1"/>
  <c r="CS14" i="1"/>
  <c r="CR14" i="1"/>
  <c r="CQ14" i="1"/>
  <c r="CP14" i="1"/>
  <c r="CO14" i="1"/>
  <c r="DL13" i="1"/>
  <c r="DK13" i="1"/>
  <c r="DJ13" i="1"/>
  <c r="DI13" i="1"/>
  <c r="DH13" i="1"/>
  <c r="DG13" i="1"/>
  <c r="DF13" i="1"/>
  <c r="DE13" i="1"/>
  <c r="DD13" i="1"/>
  <c r="DC13" i="1"/>
  <c r="DB13" i="1"/>
  <c r="DA13" i="1"/>
  <c r="CZ13" i="1"/>
  <c r="CY13" i="1"/>
  <c r="CX13" i="1"/>
  <c r="CW13" i="1"/>
  <c r="CV13" i="1"/>
  <c r="CU13" i="1"/>
  <c r="CT13" i="1"/>
  <c r="CS13" i="1"/>
  <c r="CR13" i="1"/>
  <c r="CQ13" i="1"/>
  <c r="CP13" i="1"/>
  <c r="CO13" i="1"/>
  <c r="DL12" i="1"/>
  <c r="DK12" i="1"/>
  <c r="DJ12" i="1"/>
  <c r="DI12" i="1"/>
  <c r="DH12" i="1"/>
  <c r="DG12" i="1"/>
  <c r="DF12" i="1"/>
  <c r="DE12" i="1"/>
  <c r="DD12" i="1"/>
  <c r="DC12" i="1"/>
  <c r="DB12" i="1"/>
  <c r="DA12" i="1"/>
  <c r="CZ12" i="1"/>
  <c r="CY12" i="1"/>
  <c r="CX12" i="1"/>
  <c r="CW12" i="1"/>
  <c r="CV12" i="1"/>
  <c r="CU12" i="1"/>
  <c r="CT12" i="1"/>
  <c r="CS12" i="1"/>
  <c r="CR12" i="1"/>
  <c r="CQ12" i="1"/>
  <c r="CP12" i="1"/>
  <c r="DL11" i="1"/>
  <c r="DK11" i="1"/>
  <c r="DJ11" i="1"/>
  <c r="DI11" i="1"/>
  <c r="DH11" i="1"/>
  <c r="DG11" i="1"/>
  <c r="DF11" i="1"/>
  <c r="DE11" i="1"/>
  <c r="DD11" i="1"/>
  <c r="DC11" i="1"/>
  <c r="DB11" i="1"/>
  <c r="DA11" i="1"/>
  <c r="CZ11" i="1"/>
  <c r="CY11" i="1"/>
  <c r="CX11" i="1"/>
  <c r="CW11" i="1"/>
  <c r="CV11" i="1"/>
  <c r="CU11" i="1"/>
  <c r="CT11" i="1"/>
  <c r="CS11" i="1"/>
  <c r="CR11" i="1"/>
  <c r="CQ11" i="1"/>
  <c r="CP11" i="1"/>
  <c r="DL10" i="1"/>
  <c r="DK10" i="1"/>
  <c r="DJ10" i="1"/>
  <c r="DI10" i="1"/>
  <c r="DH10" i="1"/>
  <c r="DG10" i="1"/>
  <c r="DF10" i="1"/>
  <c r="DE10" i="1"/>
  <c r="DD10" i="1"/>
  <c r="DC10" i="1"/>
  <c r="DB10" i="1"/>
  <c r="DA10" i="1"/>
  <c r="CZ10" i="1"/>
  <c r="CY10" i="1"/>
  <c r="CX10" i="1"/>
  <c r="CW10" i="1"/>
  <c r="CV10" i="1"/>
  <c r="CU10" i="1"/>
  <c r="CT10" i="1"/>
  <c r="CS10" i="1"/>
  <c r="CR10" i="1"/>
  <c r="CQ10" i="1"/>
  <c r="CP10" i="1"/>
  <c r="CP9" i="1"/>
  <c r="CQ9" i="1"/>
  <c r="CR9" i="1"/>
  <c r="CS9" i="1"/>
  <c r="CT9" i="1"/>
  <c r="CU9" i="1"/>
  <c r="CV9" i="1"/>
  <c r="CW9" i="1"/>
  <c r="CX9" i="1"/>
  <c r="CY9" i="1"/>
  <c r="CZ9" i="1"/>
  <c r="DA9" i="1"/>
  <c r="DB9" i="1"/>
  <c r="DC9" i="1"/>
  <c r="DD9" i="1"/>
  <c r="DE9" i="1"/>
  <c r="DF9" i="1"/>
  <c r="DG9" i="1"/>
  <c r="DH9" i="1"/>
  <c r="DI9" i="1"/>
  <c r="DJ9" i="1"/>
  <c r="DK9" i="1"/>
  <c r="DL9" i="1"/>
  <c r="CJ51" i="1"/>
  <c r="CI51" i="1"/>
  <c r="CH51" i="1"/>
  <c r="CG51" i="1"/>
  <c r="CF51" i="1"/>
  <c r="CE51" i="1"/>
  <c r="CD51" i="1"/>
  <c r="CC51" i="1"/>
  <c r="CB51" i="1"/>
  <c r="CA51" i="1"/>
  <c r="BZ51" i="1"/>
  <c r="BY51" i="1"/>
  <c r="BX51" i="1"/>
  <c r="BW51" i="1"/>
  <c r="BV51" i="1"/>
  <c r="BU51" i="1"/>
  <c r="BT51" i="1"/>
  <c r="BS51" i="1"/>
  <c r="BR51" i="1"/>
  <c r="BQ51" i="1"/>
  <c r="BP51" i="1"/>
  <c r="BO51" i="1"/>
  <c r="BN51" i="1"/>
  <c r="BM51" i="1"/>
  <c r="CJ50" i="1"/>
  <c r="CI50" i="1"/>
  <c r="CH50" i="1"/>
  <c r="CG50" i="1"/>
  <c r="CF50" i="1"/>
  <c r="CE50" i="1"/>
  <c r="CD50" i="1"/>
  <c r="CC50" i="1"/>
  <c r="CB50" i="1"/>
  <c r="CA50" i="1"/>
  <c r="BZ50" i="1"/>
  <c r="BY50" i="1"/>
  <c r="BX50" i="1"/>
  <c r="BW50" i="1"/>
  <c r="BV50" i="1"/>
  <c r="BU50" i="1"/>
  <c r="BT50" i="1"/>
  <c r="BS50" i="1"/>
  <c r="BR50" i="1"/>
  <c r="BQ50" i="1"/>
  <c r="BP50" i="1"/>
  <c r="BO50" i="1"/>
  <c r="BN50" i="1"/>
  <c r="BM50" i="1"/>
  <c r="CJ49" i="1"/>
  <c r="CI49" i="1"/>
  <c r="CH49" i="1"/>
  <c r="CG49" i="1"/>
  <c r="CF49" i="1"/>
  <c r="CE49" i="1"/>
  <c r="CD49" i="1"/>
  <c r="CC49" i="1"/>
  <c r="CB49" i="1"/>
  <c r="CA49" i="1"/>
  <c r="BZ49" i="1"/>
  <c r="BY49" i="1"/>
  <c r="BX49" i="1"/>
  <c r="BW49" i="1"/>
  <c r="BV49" i="1"/>
  <c r="BU49" i="1"/>
  <c r="BT49" i="1"/>
  <c r="BS49" i="1"/>
  <c r="BR49" i="1"/>
  <c r="BQ49" i="1"/>
  <c r="BP49" i="1"/>
  <c r="BO49" i="1"/>
  <c r="BN49" i="1"/>
  <c r="BM49" i="1"/>
  <c r="CJ47" i="1"/>
  <c r="CI47" i="1"/>
  <c r="CH47" i="1"/>
  <c r="CG47" i="1"/>
  <c r="CF47" i="1"/>
  <c r="CE47" i="1"/>
  <c r="CD47" i="1"/>
  <c r="CC47" i="1"/>
  <c r="CB47" i="1"/>
  <c r="CA47" i="1"/>
  <c r="BZ47" i="1"/>
  <c r="BY47" i="1"/>
  <c r="BX47" i="1"/>
  <c r="BW47" i="1"/>
  <c r="BV47" i="1"/>
  <c r="BU47" i="1"/>
  <c r="BT47" i="1"/>
  <c r="BS47" i="1"/>
  <c r="BR47" i="1"/>
  <c r="BQ47" i="1"/>
  <c r="BP47" i="1"/>
  <c r="BO47" i="1"/>
  <c r="BN47" i="1"/>
  <c r="BM47" i="1"/>
  <c r="CJ46" i="1"/>
  <c r="CI46" i="1"/>
  <c r="CH46" i="1"/>
  <c r="CG46" i="1"/>
  <c r="CF46" i="1"/>
  <c r="CE46" i="1"/>
  <c r="CD46" i="1"/>
  <c r="CC46" i="1"/>
  <c r="CB46" i="1"/>
  <c r="CA46" i="1"/>
  <c r="BZ46" i="1"/>
  <c r="BY46" i="1"/>
  <c r="BX46" i="1"/>
  <c r="BW46" i="1"/>
  <c r="BV46" i="1"/>
  <c r="BU46" i="1"/>
  <c r="BT46" i="1"/>
  <c r="BS46" i="1"/>
  <c r="BR46" i="1"/>
  <c r="BQ46" i="1"/>
  <c r="BP46" i="1"/>
  <c r="BO46" i="1"/>
  <c r="BN46" i="1"/>
  <c r="BM46" i="1"/>
  <c r="CJ45" i="1"/>
  <c r="CI45" i="1"/>
  <c r="CH45" i="1"/>
  <c r="CG45" i="1"/>
  <c r="CF45" i="1"/>
  <c r="CE45" i="1"/>
  <c r="CD45" i="1"/>
  <c r="CC45" i="1"/>
  <c r="CB45" i="1"/>
  <c r="CA45" i="1"/>
  <c r="BZ45" i="1"/>
  <c r="BY45" i="1"/>
  <c r="BX45" i="1"/>
  <c r="BW45" i="1"/>
  <c r="BV45" i="1"/>
  <c r="BU45" i="1"/>
  <c r="BT45" i="1"/>
  <c r="BS45" i="1"/>
  <c r="BR45" i="1"/>
  <c r="BQ45" i="1"/>
  <c r="BP45" i="1"/>
  <c r="BO45" i="1"/>
  <c r="BN45" i="1"/>
  <c r="BM45" i="1"/>
  <c r="CJ44" i="1"/>
  <c r="CI44" i="1"/>
  <c r="CH44" i="1"/>
  <c r="CG44" i="1"/>
  <c r="CF44" i="1"/>
  <c r="CE44" i="1"/>
  <c r="CD44" i="1"/>
  <c r="CC44" i="1"/>
  <c r="CB44" i="1"/>
  <c r="CA44" i="1"/>
  <c r="BZ44" i="1"/>
  <c r="BY44" i="1"/>
  <c r="BX44" i="1"/>
  <c r="BW44" i="1"/>
  <c r="BV44" i="1"/>
  <c r="BU44" i="1"/>
  <c r="BT44" i="1"/>
  <c r="BS44" i="1"/>
  <c r="BR44" i="1"/>
  <c r="BQ44" i="1"/>
  <c r="BP44" i="1"/>
  <c r="BO44" i="1"/>
  <c r="BN44" i="1"/>
  <c r="BM44" i="1"/>
  <c r="CJ43" i="1"/>
  <c r="CI43" i="1"/>
  <c r="CH43" i="1"/>
  <c r="CG43" i="1"/>
  <c r="CF43" i="1"/>
  <c r="CE43" i="1"/>
  <c r="CD43" i="1"/>
  <c r="CC43" i="1"/>
  <c r="CB43" i="1"/>
  <c r="CA43" i="1"/>
  <c r="BZ43" i="1"/>
  <c r="BY43" i="1"/>
  <c r="BX43" i="1"/>
  <c r="BW43" i="1"/>
  <c r="BV43" i="1"/>
  <c r="BU43" i="1"/>
  <c r="BT43" i="1"/>
  <c r="BS43" i="1"/>
  <c r="BR43" i="1"/>
  <c r="BQ43" i="1"/>
  <c r="BP43" i="1"/>
  <c r="BO43" i="1"/>
  <c r="BN43" i="1"/>
  <c r="BM43" i="1"/>
  <c r="CJ42" i="1"/>
  <c r="CI42" i="1"/>
  <c r="CH42" i="1"/>
  <c r="CG42" i="1"/>
  <c r="CF42" i="1"/>
  <c r="CE42" i="1"/>
  <c r="CD42" i="1"/>
  <c r="CC42" i="1"/>
  <c r="CB42" i="1"/>
  <c r="CA42" i="1"/>
  <c r="BZ42" i="1"/>
  <c r="BY42" i="1"/>
  <c r="BX42" i="1"/>
  <c r="BW42" i="1"/>
  <c r="BV42" i="1"/>
  <c r="BU42" i="1"/>
  <c r="BT42" i="1"/>
  <c r="BS42" i="1"/>
  <c r="BR42" i="1"/>
  <c r="BQ42" i="1"/>
  <c r="BP42" i="1"/>
  <c r="BO42" i="1"/>
  <c r="BN42" i="1"/>
  <c r="BM42" i="1"/>
  <c r="CJ41" i="1"/>
  <c r="CI41" i="1"/>
  <c r="CH41" i="1"/>
  <c r="CG41" i="1"/>
  <c r="CF41" i="1"/>
  <c r="CE41" i="1"/>
  <c r="CD41" i="1"/>
  <c r="CC41" i="1"/>
  <c r="CB41" i="1"/>
  <c r="CA41" i="1"/>
  <c r="BZ41" i="1"/>
  <c r="BY41" i="1"/>
  <c r="BX41" i="1"/>
  <c r="BW41" i="1"/>
  <c r="BV41" i="1"/>
  <c r="BU41" i="1"/>
  <c r="BT41" i="1"/>
  <c r="BS41" i="1"/>
  <c r="BR41" i="1"/>
  <c r="BQ41" i="1"/>
  <c r="BP41" i="1"/>
  <c r="BO41" i="1"/>
  <c r="BN41" i="1"/>
  <c r="BM41" i="1"/>
  <c r="CJ40" i="1"/>
  <c r="CI40" i="1"/>
  <c r="CH40" i="1"/>
  <c r="CG40" i="1"/>
  <c r="CF40" i="1"/>
  <c r="CE40" i="1"/>
  <c r="CD40" i="1"/>
  <c r="CC40" i="1"/>
  <c r="CB40" i="1"/>
  <c r="CA40" i="1"/>
  <c r="BZ40" i="1"/>
  <c r="BY40" i="1"/>
  <c r="BX40" i="1"/>
  <c r="BW40" i="1"/>
  <c r="BV40" i="1"/>
  <c r="BU40" i="1"/>
  <c r="BT40" i="1"/>
  <c r="BS40" i="1"/>
  <c r="BR40" i="1"/>
  <c r="BQ40" i="1"/>
  <c r="BP40" i="1"/>
  <c r="BO40" i="1"/>
  <c r="BN40" i="1"/>
  <c r="BM40" i="1"/>
  <c r="CJ37" i="1"/>
  <c r="CI37" i="1"/>
  <c r="CH37" i="1"/>
  <c r="CG37" i="1"/>
  <c r="CF37" i="1"/>
  <c r="CE37" i="1"/>
  <c r="CD37" i="1"/>
  <c r="CC37" i="1"/>
  <c r="CB37" i="1"/>
  <c r="CA37" i="1"/>
  <c r="BZ37" i="1"/>
  <c r="BY37" i="1"/>
  <c r="BX37" i="1"/>
  <c r="BW37" i="1"/>
  <c r="BV37" i="1"/>
  <c r="BU37" i="1"/>
  <c r="BT37" i="1"/>
  <c r="BS37" i="1"/>
  <c r="BR37" i="1"/>
  <c r="BQ37" i="1"/>
  <c r="BP37" i="1"/>
  <c r="BO37" i="1"/>
  <c r="BN37" i="1"/>
  <c r="BM37" i="1"/>
  <c r="CJ36" i="1"/>
  <c r="CI36" i="1"/>
  <c r="CH36" i="1"/>
  <c r="CG36" i="1"/>
  <c r="CF36" i="1"/>
  <c r="CE36" i="1"/>
  <c r="CD36" i="1"/>
  <c r="CC36" i="1"/>
  <c r="CB36" i="1"/>
  <c r="CA36" i="1"/>
  <c r="BZ36" i="1"/>
  <c r="BY36" i="1"/>
  <c r="BX36" i="1"/>
  <c r="BW36" i="1"/>
  <c r="BV36" i="1"/>
  <c r="BU36" i="1"/>
  <c r="BT36" i="1"/>
  <c r="BS36" i="1"/>
  <c r="BR36" i="1"/>
  <c r="BQ36" i="1"/>
  <c r="BP36" i="1"/>
  <c r="BO36" i="1"/>
  <c r="BN36" i="1"/>
  <c r="BM36" i="1"/>
  <c r="CJ35" i="1"/>
  <c r="CI35" i="1"/>
  <c r="CH35" i="1"/>
  <c r="CG35" i="1"/>
  <c r="CF35" i="1"/>
  <c r="CE35" i="1"/>
  <c r="CD35" i="1"/>
  <c r="CC35" i="1"/>
  <c r="CB35" i="1"/>
  <c r="CA35" i="1"/>
  <c r="BZ35" i="1"/>
  <c r="BY35" i="1"/>
  <c r="BX35" i="1"/>
  <c r="BW35" i="1"/>
  <c r="BV35" i="1"/>
  <c r="BU35" i="1"/>
  <c r="BT35" i="1"/>
  <c r="BS35" i="1"/>
  <c r="BR35" i="1"/>
  <c r="BQ35" i="1"/>
  <c r="BP35" i="1"/>
  <c r="BO35" i="1"/>
  <c r="BN35" i="1"/>
  <c r="BM35" i="1"/>
  <c r="CJ34" i="1"/>
  <c r="CI34" i="1"/>
  <c r="CH34" i="1"/>
  <c r="CG34" i="1"/>
  <c r="CF34" i="1"/>
  <c r="CE34" i="1"/>
  <c r="CD34" i="1"/>
  <c r="CC34" i="1"/>
  <c r="CB34" i="1"/>
  <c r="CA34" i="1"/>
  <c r="BZ34" i="1"/>
  <c r="BY34" i="1"/>
  <c r="BX34" i="1"/>
  <c r="BW34" i="1"/>
  <c r="BV34" i="1"/>
  <c r="BU34" i="1"/>
  <c r="BT34" i="1"/>
  <c r="BS34" i="1"/>
  <c r="BR34" i="1"/>
  <c r="BQ34" i="1"/>
  <c r="BP34" i="1"/>
  <c r="BO34" i="1"/>
  <c r="BN34" i="1"/>
  <c r="BM34" i="1"/>
  <c r="CJ33" i="1"/>
  <c r="CI33" i="1"/>
  <c r="CH33" i="1"/>
  <c r="CG33" i="1"/>
  <c r="CF33" i="1"/>
  <c r="CE33" i="1"/>
  <c r="CD33" i="1"/>
  <c r="CC33" i="1"/>
  <c r="CB33" i="1"/>
  <c r="CA33" i="1"/>
  <c r="BZ33" i="1"/>
  <c r="BY33" i="1"/>
  <c r="BX33" i="1"/>
  <c r="BW33" i="1"/>
  <c r="BV33" i="1"/>
  <c r="BU33" i="1"/>
  <c r="BT33" i="1"/>
  <c r="BS33" i="1"/>
  <c r="BR33" i="1"/>
  <c r="BQ33" i="1"/>
  <c r="BP33" i="1"/>
  <c r="BO33" i="1"/>
  <c r="BN33" i="1"/>
  <c r="BM33" i="1"/>
  <c r="CJ32" i="1"/>
  <c r="CI32" i="1"/>
  <c r="CH32" i="1"/>
  <c r="CG32" i="1"/>
  <c r="CF32" i="1"/>
  <c r="CE32" i="1"/>
  <c r="CD32" i="1"/>
  <c r="CC32" i="1"/>
  <c r="CB32" i="1"/>
  <c r="CA32" i="1"/>
  <c r="BZ32" i="1"/>
  <c r="BY32" i="1"/>
  <c r="BX32" i="1"/>
  <c r="BW32" i="1"/>
  <c r="BV32" i="1"/>
  <c r="BU32" i="1"/>
  <c r="BT32" i="1"/>
  <c r="BS32" i="1"/>
  <c r="BR32" i="1"/>
  <c r="BQ32" i="1"/>
  <c r="BP32" i="1"/>
  <c r="BO32" i="1"/>
  <c r="BN32" i="1"/>
  <c r="BM32" i="1"/>
  <c r="CJ31" i="1"/>
  <c r="CI31" i="1"/>
  <c r="CH31" i="1"/>
  <c r="CG31" i="1"/>
  <c r="CF31" i="1"/>
  <c r="CE31" i="1"/>
  <c r="CD31" i="1"/>
  <c r="CC31" i="1"/>
  <c r="CB31" i="1"/>
  <c r="CA31" i="1"/>
  <c r="BZ31" i="1"/>
  <c r="BY31" i="1"/>
  <c r="BX31" i="1"/>
  <c r="BW31" i="1"/>
  <c r="BV31" i="1"/>
  <c r="BU31" i="1"/>
  <c r="BT31" i="1"/>
  <c r="BS31" i="1"/>
  <c r="BR31" i="1"/>
  <c r="BQ31" i="1"/>
  <c r="BP31" i="1"/>
  <c r="BO31" i="1"/>
  <c r="BN31" i="1"/>
  <c r="BM31" i="1"/>
  <c r="CJ30" i="1"/>
  <c r="CI30" i="1"/>
  <c r="CH30" i="1"/>
  <c r="CG30" i="1"/>
  <c r="CF30" i="1"/>
  <c r="CE30" i="1"/>
  <c r="CD30" i="1"/>
  <c r="CC30" i="1"/>
  <c r="CB30" i="1"/>
  <c r="CA30" i="1"/>
  <c r="BZ30" i="1"/>
  <c r="BY30" i="1"/>
  <c r="BX30" i="1"/>
  <c r="BW30" i="1"/>
  <c r="BV30" i="1"/>
  <c r="BU30" i="1"/>
  <c r="BT30" i="1"/>
  <c r="BS30" i="1"/>
  <c r="BR30" i="1"/>
  <c r="BQ30" i="1"/>
  <c r="BP30" i="1"/>
  <c r="BO30" i="1"/>
  <c r="BN30" i="1"/>
  <c r="BM30" i="1"/>
  <c r="CJ29" i="1"/>
  <c r="CI29" i="1"/>
  <c r="CH29" i="1"/>
  <c r="CG29" i="1"/>
  <c r="CF29" i="1"/>
  <c r="CE29" i="1"/>
  <c r="CD29" i="1"/>
  <c r="CC29" i="1"/>
  <c r="CB29" i="1"/>
  <c r="CA29" i="1"/>
  <c r="BZ29" i="1"/>
  <c r="BY29" i="1"/>
  <c r="BX29" i="1"/>
  <c r="BW29" i="1"/>
  <c r="BV29" i="1"/>
  <c r="BU29" i="1"/>
  <c r="BT29" i="1"/>
  <c r="BS29" i="1"/>
  <c r="BR29" i="1"/>
  <c r="BQ29" i="1"/>
  <c r="BP29" i="1"/>
  <c r="BO29" i="1"/>
  <c r="BN29" i="1"/>
  <c r="BM29" i="1"/>
  <c r="CJ28" i="1"/>
  <c r="CI28" i="1"/>
  <c r="CH28" i="1"/>
  <c r="CG28" i="1"/>
  <c r="CF28" i="1"/>
  <c r="CE28" i="1"/>
  <c r="CD28" i="1"/>
  <c r="CC28" i="1"/>
  <c r="CB28" i="1"/>
  <c r="CA28" i="1"/>
  <c r="BZ28" i="1"/>
  <c r="BY28" i="1"/>
  <c r="BX28" i="1"/>
  <c r="BW28" i="1"/>
  <c r="BV28" i="1"/>
  <c r="BU28" i="1"/>
  <c r="BT28" i="1"/>
  <c r="BS28" i="1"/>
  <c r="BR28" i="1"/>
  <c r="BQ28" i="1"/>
  <c r="BP28" i="1"/>
  <c r="BO28" i="1"/>
  <c r="BN28" i="1"/>
  <c r="BM28" i="1"/>
  <c r="CJ25" i="1"/>
  <c r="CI25" i="1"/>
  <c r="CH25" i="1"/>
  <c r="CG25" i="1"/>
  <c r="CF25" i="1"/>
  <c r="CE25" i="1"/>
  <c r="CD25" i="1"/>
  <c r="CC25" i="1"/>
  <c r="CB25" i="1"/>
  <c r="CA25" i="1"/>
  <c r="BZ25" i="1"/>
  <c r="BY25" i="1"/>
  <c r="BX25" i="1"/>
  <c r="BW25" i="1"/>
  <c r="BV25" i="1"/>
  <c r="BU25" i="1"/>
  <c r="BT25" i="1"/>
  <c r="BS25" i="1"/>
  <c r="BR25" i="1"/>
  <c r="BQ25" i="1"/>
  <c r="BP25" i="1"/>
  <c r="BO25" i="1"/>
  <c r="BN25" i="1"/>
  <c r="BM25" i="1"/>
  <c r="CJ24" i="1"/>
  <c r="CI24" i="1"/>
  <c r="CH24" i="1"/>
  <c r="CG24" i="1"/>
  <c r="CF24" i="1"/>
  <c r="CE24" i="1"/>
  <c r="CD24" i="1"/>
  <c r="CC24" i="1"/>
  <c r="CB24" i="1"/>
  <c r="CA24" i="1"/>
  <c r="BZ24" i="1"/>
  <c r="BY24" i="1"/>
  <c r="BX24" i="1"/>
  <c r="BW24" i="1"/>
  <c r="BV24" i="1"/>
  <c r="BU24" i="1"/>
  <c r="BT24" i="1"/>
  <c r="BS24" i="1"/>
  <c r="BR24" i="1"/>
  <c r="BQ24" i="1"/>
  <c r="BP24" i="1"/>
  <c r="BO24" i="1"/>
  <c r="BN24" i="1"/>
  <c r="BM24" i="1"/>
  <c r="CJ23" i="1"/>
  <c r="CI23" i="1"/>
  <c r="CH23" i="1"/>
  <c r="CG23" i="1"/>
  <c r="CF23" i="1"/>
  <c r="CE23" i="1"/>
  <c r="CD23" i="1"/>
  <c r="CC23" i="1"/>
  <c r="CB23" i="1"/>
  <c r="CA23" i="1"/>
  <c r="BZ23" i="1"/>
  <c r="BY23" i="1"/>
  <c r="BX23" i="1"/>
  <c r="BW23" i="1"/>
  <c r="BV23" i="1"/>
  <c r="BU23" i="1"/>
  <c r="BT23" i="1"/>
  <c r="BS23" i="1"/>
  <c r="BR23" i="1"/>
  <c r="BQ23" i="1"/>
  <c r="BP23" i="1"/>
  <c r="BO23" i="1"/>
  <c r="BN23" i="1"/>
  <c r="BM23" i="1"/>
  <c r="CJ22" i="1"/>
  <c r="CI22" i="1"/>
  <c r="CH22" i="1"/>
  <c r="CG22" i="1"/>
  <c r="CF22" i="1"/>
  <c r="CE22" i="1"/>
  <c r="CD22" i="1"/>
  <c r="CC22" i="1"/>
  <c r="CB22" i="1"/>
  <c r="CA22" i="1"/>
  <c r="BZ22" i="1"/>
  <c r="BY22" i="1"/>
  <c r="BX22" i="1"/>
  <c r="BW22" i="1"/>
  <c r="BV22" i="1"/>
  <c r="BU22" i="1"/>
  <c r="BT22" i="1"/>
  <c r="BS22" i="1"/>
  <c r="BR22" i="1"/>
  <c r="BQ22" i="1"/>
  <c r="BP22" i="1"/>
  <c r="BO22" i="1"/>
  <c r="BN22" i="1"/>
  <c r="BM22" i="1"/>
  <c r="CJ21" i="1"/>
  <c r="CI21" i="1"/>
  <c r="CH21" i="1"/>
  <c r="CG21" i="1"/>
  <c r="CF21" i="1"/>
  <c r="CE21" i="1"/>
  <c r="CD21" i="1"/>
  <c r="CC21" i="1"/>
  <c r="CB21" i="1"/>
  <c r="CA21" i="1"/>
  <c r="BZ21" i="1"/>
  <c r="BY21" i="1"/>
  <c r="BX21" i="1"/>
  <c r="BW21" i="1"/>
  <c r="BV21" i="1"/>
  <c r="BU21" i="1"/>
  <c r="BT21" i="1"/>
  <c r="BS21" i="1"/>
  <c r="BR21" i="1"/>
  <c r="BQ21" i="1"/>
  <c r="BP21" i="1"/>
  <c r="BO21" i="1"/>
  <c r="BN21" i="1"/>
  <c r="BM21" i="1"/>
  <c r="CJ20" i="1"/>
  <c r="CI20" i="1"/>
  <c r="CH20" i="1"/>
  <c r="CG20" i="1"/>
  <c r="CF20" i="1"/>
  <c r="CE20" i="1"/>
  <c r="CD20" i="1"/>
  <c r="CC20" i="1"/>
  <c r="CB20" i="1"/>
  <c r="CA20" i="1"/>
  <c r="BZ20" i="1"/>
  <c r="BY20" i="1"/>
  <c r="BX20" i="1"/>
  <c r="BW20" i="1"/>
  <c r="BV20" i="1"/>
  <c r="BU20" i="1"/>
  <c r="BT20" i="1"/>
  <c r="BS20" i="1"/>
  <c r="BR20" i="1"/>
  <c r="BQ20" i="1"/>
  <c r="BP20" i="1"/>
  <c r="BO20" i="1"/>
  <c r="BN20" i="1"/>
  <c r="BM20" i="1"/>
  <c r="CJ17" i="1"/>
  <c r="CI17" i="1"/>
  <c r="CH17" i="1"/>
  <c r="CG17" i="1"/>
  <c r="CF17" i="1"/>
  <c r="CE17" i="1"/>
  <c r="CD17" i="1"/>
  <c r="CC17" i="1"/>
  <c r="CB17" i="1"/>
  <c r="CA17" i="1"/>
  <c r="BZ17" i="1"/>
  <c r="BY17" i="1"/>
  <c r="BX17" i="1"/>
  <c r="BW17" i="1"/>
  <c r="BV17" i="1"/>
  <c r="BU17" i="1"/>
  <c r="BT17" i="1"/>
  <c r="BS17" i="1"/>
  <c r="BR17" i="1"/>
  <c r="BQ17" i="1"/>
  <c r="BP17" i="1"/>
  <c r="BO17" i="1"/>
  <c r="BN17" i="1"/>
  <c r="BM17" i="1"/>
  <c r="CJ16" i="1"/>
  <c r="CI16" i="1"/>
  <c r="CH16" i="1"/>
  <c r="CG16" i="1"/>
  <c r="CF16" i="1"/>
  <c r="CE16" i="1"/>
  <c r="CD16" i="1"/>
  <c r="CC16" i="1"/>
  <c r="CB16" i="1"/>
  <c r="CA16" i="1"/>
  <c r="BZ16" i="1"/>
  <c r="BY16" i="1"/>
  <c r="BX16" i="1"/>
  <c r="BW16" i="1"/>
  <c r="BV16" i="1"/>
  <c r="BU16" i="1"/>
  <c r="BT16" i="1"/>
  <c r="BS16" i="1"/>
  <c r="BR16" i="1"/>
  <c r="BQ16" i="1"/>
  <c r="BP16" i="1"/>
  <c r="BO16" i="1"/>
  <c r="BN16" i="1"/>
  <c r="BM16" i="1"/>
  <c r="CJ15" i="1"/>
  <c r="CI15" i="1"/>
  <c r="CH15" i="1"/>
  <c r="CG15" i="1"/>
  <c r="CF15" i="1"/>
  <c r="CE15" i="1"/>
  <c r="CD15" i="1"/>
  <c r="CC15" i="1"/>
  <c r="CB15" i="1"/>
  <c r="CA15" i="1"/>
  <c r="BZ15" i="1"/>
  <c r="BY15" i="1"/>
  <c r="BX15" i="1"/>
  <c r="BW15" i="1"/>
  <c r="BV15" i="1"/>
  <c r="BU15" i="1"/>
  <c r="BT15" i="1"/>
  <c r="BS15" i="1"/>
  <c r="BR15" i="1"/>
  <c r="BQ15" i="1"/>
  <c r="BP15" i="1"/>
  <c r="BO15" i="1"/>
  <c r="BN15" i="1"/>
  <c r="BM15" i="1"/>
  <c r="CJ14" i="1"/>
  <c r="CI14" i="1"/>
  <c r="CH14" i="1"/>
  <c r="CG14" i="1"/>
  <c r="CF14" i="1"/>
  <c r="CE14" i="1"/>
  <c r="CD14" i="1"/>
  <c r="CC14" i="1"/>
  <c r="CB14" i="1"/>
  <c r="CA14" i="1"/>
  <c r="BZ14" i="1"/>
  <c r="BY14" i="1"/>
  <c r="BX14" i="1"/>
  <c r="BW14" i="1"/>
  <c r="BV14" i="1"/>
  <c r="BU14" i="1"/>
  <c r="BT14" i="1"/>
  <c r="BS14" i="1"/>
  <c r="BR14" i="1"/>
  <c r="BQ14" i="1"/>
  <c r="BP14" i="1"/>
  <c r="BO14" i="1"/>
  <c r="BN14" i="1"/>
  <c r="BM14" i="1"/>
  <c r="CJ13" i="1"/>
  <c r="CI13" i="1"/>
  <c r="CH13" i="1"/>
  <c r="CG13" i="1"/>
  <c r="CF13" i="1"/>
  <c r="CE13" i="1"/>
  <c r="CD13" i="1"/>
  <c r="CC13" i="1"/>
  <c r="CB13" i="1"/>
  <c r="CA13" i="1"/>
  <c r="BZ13" i="1"/>
  <c r="BY13" i="1"/>
  <c r="BX13" i="1"/>
  <c r="BW13" i="1"/>
  <c r="BV13" i="1"/>
  <c r="BU13" i="1"/>
  <c r="BT13" i="1"/>
  <c r="BS13" i="1"/>
  <c r="BR13" i="1"/>
  <c r="BQ13" i="1"/>
  <c r="BP13" i="1"/>
  <c r="BO13" i="1"/>
  <c r="BN13" i="1"/>
  <c r="BM13" i="1"/>
  <c r="CJ12" i="1"/>
  <c r="CI12" i="1"/>
  <c r="CH12" i="1"/>
  <c r="CG12" i="1"/>
  <c r="CF12" i="1"/>
  <c r="CE12" i="1"/>
  <c r="CD12" i="1"/>
  <c r="CC12" i="1"/>
  <c r="CB12" i="1"/>
  <c r="CA12" i="1"/>
  <c r="BZ12" i="1"/>
  <c r="BY12" i="1"/>
  <c r="BX12" i="1"/>
  <c r="BW12" i="1"/>
  <c r="BV12" i="1"/>
  <c r="BU12" i="1"/>
  <c r="BT12" i="1"/>
  <c r="BS12" i="1"/>
  <c r="BR12" i="1"/>
  <c r="BQ12" i="1"/>
  <c r="BP12" i="1"/>
  <c r="BO12" i="1"/>
  <c r="BN12" i="1"/>
  <c r="BM12" i="1"/>
  <c r="CJ11" i="1"/>
  <c r="CI11" i="1"/>
  <c r="CH11" i="1"/>
  <c r="CG11" i="1"/>
  <c r="CF11" i="1"/>
  <c r="CE11" i="1"/>
  <c r="CD11" i="1"/>
  <c r="CC11" i="1"/>
  <c r="CB11" i="1"/>
  <c r="CA11" i="1"/>
  <c r="BZ11" i="1"/>
  <c r="BY11" i="1"/>
  <c r="BX11" i="1"/>
  <c r="BW11" i="1"/>
  <c r="BV11" i="1"/>
  <c r="BU11" i="1"/>
  <c r="BT11" i="1"/>
  <c r="BS11" i="1"/>
  <c r="BR11" i="1"/>
  <c r="BQ11" i="1"/>
  <c r="BP11" i="1"/>
  <c r="BO11" i="1"/>
  <c r="BN11" i="1"/>
  <c r="BM11" i="1"/>
  <c r="CJ10" i="1"/>
  <c r="CI10" i="1"/>
  <c r="CH10" i="1"/>
  <c r="CG10" i="1"/>
  <c r="CF10" i="1"/>
  <c r="CE10" i="1"/>
  <c r="CD10" i="1"/>
  <c r="CC10" i="1"/>
  <c r="CB10" i="1"/>
  <c r="CA10" i="1"/>
  <c r="BZ10" i="1"/>
  <c r="BY10" i="1"/>
  <c r="BX10" i="1"/>
  <c r="BW10" i="1"/>
  <c r="BV10" i="1"/>
  <c r="BU10" i="1"/>
  <c r="BT10" i="1"/>
  <c r="BS10" i="1"/>
  <c r="BR10" i="1"/>
  <c r="BQ10" i="1"/>
  <c r="BP10" i="1"/>
  <c r="BO10" i="1"/>
  <c r="BN10" i="1"/>
  <c r="BM10" i="1"/>
  <c r="BM9" i="1"/>
  <c r="BN9" i="1"/>
  <c r="BO9" i="1"/>
  <c r="BP9" i="1"/>
  <c r="BQ9" i="1"/>
  <c r="BR9" i="1"/>
  <c r="BS9" i="1"/>
  <c r="BT9" i="1"/>
  <c r="BU9" i="1"/>
  <c r="BV9" i="1"/>
  <c r="BW9" i="1"/>
  <c r="BX9" i="1"/>
  <c r="BY9" i="1"/>
  <c r="BZ9" i="1"/>
  <c r="CA9" i="1"/>
  <c r="CB9" i="1"/>
  <c r="CC9" i="1"/>
  <c r="CD9" i="1"/>
  <c r="CE9" i="1"/>
  <c r="CF9" i="1"/>
  <c r="CG9" i="1"/>
  <c r="CH9" i="1"/>
  <c r="CI9" i="1"/>
  <c r="CJ9" i="1"/>
  <c r="BH51" i="1"/>
  <c r="BG51" i="1"/>
  <c r="BF51" i="1"/>
  <c r="BE51" i="1"/>
  <c r="BD51" i="1"/>
  <c r="BC51" i="1"/>
  <c r="BB51" i="1"/>
  <c r="BA51" i="1"/>
  <c r="AZ51" i="1"/>
  <c r="AY51" i="1"/>
  <c r="AX51" i="1"/>
  <c r="AW51" i="1"/>
  <c r="AV51" i="1"/>
  <c r="AU51" i="1"/>
  <c r="AT51" i="1"/>
  <c r="AS51" i="1"/>
  <c r="AR51" i="1"/>
  <c r="AQ51" i="1"/>
  <c r="AP51" i="1"/>
  <c r="AO51" i="1"/>
  <c r="AN51" i="1"/>
  <c r="AM51" i="1"/>
  <c r="AL51" i="1"/>
  <c r="AK51" i="1"/>
  <c r="BH50" i="1"/>
  <c r="BG50" i="1"/>
  <c r="BF50" i="1"/>
  <c r="BE50" i="1"/>
  <c r="BD50" i="1"/>
  <c r="BC50" i="1"/>
  <c r="BB50" i="1"/>
  <c r="BA50" i="1"/>
  <c r="AZ50" i="1"/>
  <c r="AY50" i="1"/>
  <c r="AX50" i="1"/>
  <c r="AW50" i="1"/>
  <c r="AV50" i="1"/>
  <c r="AU50" i="1"/>
  <c r="AT50" i="1"/>
  <c r="AS50" i="1"/>
  <c r="AR50" i="1"/>
  <c r="AQ50" i="1"/>
  <c r="AP50" i="1"/>
  <c r="AO50" i="1"/>
  <c r="AN50" i="1"/>
  <c r="AM50" i="1"/>
  <c r="AL50" i="1"/>
  <c r="AK50" i="1"/>
  <c r="BH49" i="1"/>
  <c r="BG49" i="1"/>
  <c r="BF49" i="1"/>
  <c r="BE49" i="1"/>
  <c r="BD49" i="1"/>
  <c r="BC49" i="1"/>
  <c r="BB49" i="1"/>
  <c r="BA49" i="1"/>
  <c r="AZ49" i="1"/>
  <c r="AY49" i="1"/>
  <c r="AX49" i="1"/>
  <c r="AW49" i="1"/>
  <c r="AV49" i="1"/>
  <c r="AU49" i="1"/>
  <c r="AT49" i="1"/>
  <c r="AS49" i="1"/>
  <c r="AR49" i="1"/>
  <c r="AQ49" i="1"/>
  <c r="AP49" i="1"/>
  <c r="AO49" i="1"/>
  <c r="AN49" i="1"/>
  <c r="AM49" i="1"/>
  <c r="AL49" i="1"/>
  <c r="AK49" i="1"/>
  <c r="BH47" i="1"/>
  <c r="BG47" i="1"/>
  <c r="BF47" i="1"/>
  <c r="BE47" i="1"/>
  <c r="BD47" i="1"/>
  <c r="BC47" i="1"/>
  <c r="BB47" i="1"/>
  <c r="BA47" i="1"/>
  <c r="AZ47" i="1"/>
  <c r="AY47" i="1"/>
  <c r="AX47" i="1"/>
  <c r="AW47" i="1"/>
  <c r="AV47" i="1"/>
  <c r="AU47" i="1"/>
  <c r="AT47" i="1"/>
  <c r="AS47" i="1"/>
  <c r="AR47" i="1"/>
  <c r="AQ47" i="1"/>
  <c r="AP47" i="1"/>
  <c r="AO47" i="1"/>
  <c r="AN47" i="1"/>
  <c r="AM47" i="1"/>
  <c r="AL47" i="1"/>
  <c r="AK47" i="1"/>
  <c r="BH46" i="1"/>
  <c r="BG46" i="1"/>
  <c r="BF46" i="1"/>
  <c r="BE46" i="1"/>
  <c r="BD46" i="1"/>
  <c r="BC46" i="1"/>
  <c r="BB46" i="1"/>
  <c r="BA46" i="1"/>
  <c r="AZ46" i="1"/>
  <c r="AY46" i="1"/>
  <c r="AX46" i="1"/>
  <c r="AW46" i="1"/>
  <c r="AV46" i="1"/>
  <c r="AU46" i="1"/>
  <c r="AT46" i="1"/>
  <c r="AS46" i="1"/>
  <c r="AR46" i="1"/>
  <c r="AQ46" i="1"/>
  <c r="AP46" i="1"/>
  <c r="AO46" i="1"/>
  <c r="AN46" i="1"/>
  <c r="AM46" i="1"/>
  <c r="AL46" i="1"/>
  <c r="AK46" i="1"/>
  <c r="BH45" i="1"/>
  <c r="BG45" i="1"/>
  <c r="BF45" i="1"/>
  <c r="BE45" i="1"/>
  <c r="BD45" i="1"/>
  <c r="BC45" i="1"/>
  <c r="BB45" i="1"/>
  <c r="BA45" i="1"/>
  <c r="AZ45" i="1"/>
  <c r="AY45" i="1"/>
  <c r="AX45" i="1"/>
  <c r="AW45" i="1"/>
  <c r="AV45" i="1"/>
  <c r="AU45" i="1"/>
  <c r="AT45" i="1"/>
  <c r="AS45" i="1"/>
  <c r="AR45" i="1"/>
  <c r="AQ45" i="1"/>
  <c r="AP45" i="1"/>
  <c r="AO45" i="1"/>
  <c r="AN45" i="1"/>
  <c r="AM45" i="1"/>
  <c r="AL45" i="1"/>
  <c r="AK45" i="1"/>
  <c r="BH44" i="1"/>
  <c r="BG44" i="1"/>
  <c r="BF44" i="1"/>
  <c r="BE44" i="1"/>
  <c r="BD44" i="1"/>
  <c r="BC44" i="1"/>
  <c r="BB44" i="1"/>
  <c r="BA44" i="1"/>
  <c r="AZ44" i="1"/>
  <c r="AY44" i="1"/>
  <c r="AX44" i="1"/>
  <c r="AW44" i="1"/>
  <c r="AV44" i="1"/>
  <c r="AU44" i="1"/>
  <c r="AT44" i="1"/>
  <c r="AS44" i="1"/>
  <c r="AR44" i="1"/>
  <c r="AQ44" i="1"/>
  <c r="AP44" i="1"/>
  <c r="AO44" i="1"/>
  <c r="AN44" i="1"/>
  <c r="AM44" i="1"/>
  <c r="AL44" i="1"/>
  <c r="AK44" i="1"/>
  <c r="BH43" i="1"/>
  <c r="BG43" i="1"/>
  <c r="BF43" i="1"/>
  <c r="BE43" i="1"/>
  <c r="BD43" i="1"/>
  <c r="BC43" i="1"/>
  <c r="BB43" i="1"/>
  <c r="BA43" i="1"/>
  <c r="AZ43" i="1"/>
  <c r="AY43" i="1"/>
  <c r="AX43" i="1"/>
  <c r="AW43" i="1"/>
  <c r="AV43" i="1"/>
  <c r="AU43" i="1"/>
  <c r="AT43" i="1"/>
  <c r="AS43" i="1"/>
  <c r="AR43" i="1"/>
  <c r="AQ43" i="1"/>
  <c r="AP43" i="1"/>
  <c r="AO43" i="1"/>
  <c r="AN43" i="1"/>
  <c r="AM43" i="1"/>
  <c r="AL43" i="1"/>
  <c r="AK43" i="1"/>
  <c r="BH42" i="1"/>
  <c r="BG42" i="1"/>
  <c r="BF42" i="1"/>
  <c r="BE42" i="1"/>
  <c r="BD42" i="1"/>
  <c r="BC42" i="1"/>
  <c r="BB42" i="1"/>
  <c r="BA42" i="1"/>
  <c r="AZ42" i="1"/>
  <c r="AY42" i="1"/>
  <c r="AX42" i="1"/>
  <c r="AW42" i="1"/>
  <c r="AV42" i="1"/>
  <c r="AU42" i="1"/>
  <c r="AT42" i="1"/>
  <c r="AS42" i="1"/>
  <c r="AR42" i="1"/>
  <c r="AQ42" i="1"/>
  <c r="AP42" i="1"/>
  <c r="AO42" i="1"/>
  <c r="AN42" i="1"/>
  <c r="AM42" i="1"/>
  <c r="AL42" i="1"/>
  <c r="AK42" i="1"/>
  <c r="BH41" i="1"/>
  <c r="BG41" i="1"/>
  <c r="BF41" i="1"/>
  <c r="BE41" i="1"/>
  <c r="BD41" i="1"/>
  <c r="BC41" i="1"/>
  <c r="BB41" i="1"/>
  <c r="BA41" i="1"/>
  <c r="AZ41" i="1"/>
  <c r="AY41" i="1"/>
  <c r="AX41" i="1"/>
  <c r="AW41" i="1"/>
  <c r="AV41" i="1"/>
  <c r="AU41" i="1"/>
  <c r="AT41" i="1"/>
  <c r="AS41" i="1"/>
  <c r="AR41" i="1"/>
  <c r="AQ41" i="1"/>
  <c r="AP41" i="1"/>
  <c r="AO41" i="1"/>
  <c r="AN41" i="1"/>
  <c r="AM41" i="1"/>
  <c r="AL41" i="1"/>
  <c r="AK41" i="1"/>
  <c r="BH40" i="1"/>
  <c r="BG40" i="1"/>
  <c r="BF40" i="1"/>
  <c r="BE40" i="1"/>
  <c r="BD40" i="1"/>
  <c r="BC40" i="1"/>
  <c r="BB40" i="1"/>
  <c r="BA40" i="1"/>
  <c r="AZ40" i="1"/>
  <c r="AY40" i="1"/>
  <c r="AX40" i="1"/>
  <c r="AW40" i="1"/>
  <c r="AV40" i="1"/>
  <c r="AU40" i="1"/>
  <c r="AT40" i="1"/>
  <c r="AS40" i="1"/>
  <c r="AR40" i="1"/>
  <c r="AQ40" i="1"/>
  <c r="AP40" i="1"/>
  <c r="AO40" i="1"/>
  <c r="AN40" i="1"/>
  <c r="AM40" i="1"/>
  <c r="AL40" i="1"/>
  <c r="AK40" i="1"/>
  <c r="BH37" i="1"/>
  <c r="BG37" i="1"/>
  <c r="BF37" i="1"/>
  <c r="BE37" i="1"/>
  <c r="BD37" i="1"/>
  <c r="BC37" i="1"/>
  <c r="BB37" i="1"/>
  <c r="BA37" i="1"/>
  <c r="AZ37" i="1"/>
  <c r="AY37" i="1"/>
  <c r="AX37" i="1"/>
  <c r="AW37" i="1"/>
  <c r="AV37" i="1"/>
  <c r="AU37" i="1"/>
  <c r="AT37" i="1"/>
  <c r="AS37" i="1"/>
  <c r="AR37" i="1"/>
  <c r="AQ37" i="1"/>
  <c r="AP37" i="1"/>
  <c r="AO37" i="1"/>
  <c r="AN37" i="1"/>
  <c r="AM37" i="1"/>
  <c r="AL37" i="1"/>
  <c r="AK37" i="1"/>
  <c r="BH36" i="1"/>
  <c r="BG36" i="1"/>
  <c r="BF36" i="1"/>
  <c r="BE36" i="1"/>
  <c r="BD36" i="1"/>
  <c r="BC36" i="1"/>
  <c r="BB36" i="1"/>
  <c r="BA36" i="1"/>
  <c r="AZ36" i="1"/>
  <c r="AY36" i="1"/>
  <c r="AX36" i="1"/>
  <c r="AW36" i="1"/>
  <c r="AV36" i="1"/>
  <c r="AU36" i="1"/>
  <c r="AT36" i="1"/>
  <c r="AS36" i="1"/>
  <c r="AR36" i="1"/>
  <c r="AQ36" i="1"/>
  <c r="AP36" i="1"/>
  <c r="AO36" i="1"/>
  <c r="AN36" i="1"/>
  <c r="AM36" i="1"/>
  <c r="AL36" i="1"/>
  <c r="AK36" i="1"/>
  <c r="BH35" i="1"/>
  <c r="BG35" i="1"/>
  <c r="BF35" i="1"/>
  <c r="BE35" i="1"/>
  <c r="BD35" i="1"/>
  <c r="BC35" i="1"/>
  <c r="BB35" i="1"/>
  <c r="BA35" i="1"/>
  <c r="AZ35" i="1"/>
  <c r="AY35" i="1"/>
  <c r="AX35" i="1"/>
  <c r="AW35" i="1"/>
  <c r="AV35" i="1"/>
  <c r="AU35" i="1"/>
  <c r="AT35" i="1"/>
  <c r="AS35" i="1"/>
  <c r="AR35" i="1"/>
  <c r="AQ35" i="1"/>
  <c r="AP35" i="1"/>
  <c r="AO35" i="1"/>
  <c r="AN35" i="1"/>
  <c r="AM35" i="1"/>
  <c r="AL35" i="1"/>
  <c r="AK35" i="1"/>
  <c r="BH34" i="1"/>
  <c r="BG34" i="1"/>
  <c r="BF34" i="1"/>
  <c r="BE34" i="1"/>
  <c r="BD34" i="1"/>
  <c r="BC34" i="1"/>
  <c r="BB34" i="1"/>
  <c r="BA34" i="1"/>
  <c r="AZ34" i="1"/>
  <c r="AY34" i="1"/>
  <c r="AX34" i="1"/>
  <c r="AW34" i="1"/>
  <c r="AV34" i="1"/>
  <c r="AU34" i="1"/>
  <c r="AT34" i="1"/>
  <c r="AS34" i="1"/>
  <c r="AR34" i="1"/>
  <c r="AQ34" i="1"/>
  <c r="AP34" i="1"/>
  <c r="AO34" i="1"/>
  <c r="AN34" i="1"/>
  <c r="AM34" i="1"/>
  <c r="AL34" i="1"/>
  <c r="AK34" i="1"/>
  <c r="BH33" i="1"/>
  <c r="BG33" i="1"/>
  <c r="BF33" i="1"/>
  <c r="BE33" i="1"/>
  <c r="BD33" i="1"/>
  <c r="BC33" i="1"/>
  <c r="BB33" i="1"/>
  <c r="BA33" i="1"/>
  <c r="AZ33" i="1"/>
  <c r="AY33" i="1"/>
  <c r="AX33" i="1"/>
  <c r="AW33" i="1"/>
  <c r="AV33" i="1"/>
  <c r="AU33" i="1"/>
  <c r="AT33" i="1"/>
  <c r="AS33" i="1"/>
  <c r="AR33" i="1"/>
  <c r="AQ33" i="1"/>
  <c r="AP33" i="1"/>
  <c r="AO33" i="1"/>
  <c r="AN33" i="1"/>
  <c r="AM33" i="1"/>
  <c r="AL33" i="1"/>
  <c r="AK33" i="1"/>
  <c r="BH32" i="1"/>
  <c r="BG32" i="1"/>
  <c r="BF32" i="1"/>
  <c r="BE32" i="1"/>
  <c r="BD32" i="1"/>
  <c r="BC32" i="1"/>
  <c r="BB32" i="1"/>
  <c r="BA32" i="1"/>
  <c r="AZ32" i="1"/>
  <c r="AY32" i="1"/>
  <c r="AX32" i="1"/>
  <c r="AW32" i="1"/>
  <c r="AV32" i="1"/>
  <c r="AU32" i="1"/>
  <c r="AT32" i="1"/>
  <c r="AS32" i="1"/>
  <c r="AR32" i="1"/>
  <c r="AQ32" i="1"/>
  <c r="AP32" i="1"/>
  <c r="AO32" i="1"/>
  <c r="AN32" i="1"/>
  <c r="AM32" i="1"/>
  <c r="AL32" i="1"/>
  <c r="AK32" i="1"/>
  <c r="BH31" i="1"/>
  <c r="BG31" i="1"/>
  <c r="BF31" i="1"/>
  <c r="BE31" i="1"/>
  <c r="BD31" i="1"/>
  <c r="BC31" i="1"/>
  <c r="BB31" i="1"/>
  <c r="BA31" i="1"/>
  <c r="AZ31" i="1"/>
  <c r="AY31" i="1"/>
  <c r="AX31" i="1"/>
  <c r="AW31" i="1"/>
  <c r="AV31" i="1"/>
  <c r="AU31" i="1"/>
  <c r="AT31" i="1"/>
  <c r="AS31" i="1"/>
  <c r="AR31" i="1"/>
  <c r="AQ31" i="1"/>
  <c r="AP31" i="1"/>
  <c r="AO31" i="1"/>
  <c r="AN31" i="1"/>
  <c r="AM31" i="1"/>
  <c r="AL31" i="1"/>
  <c r="AK31" i="1"/>
  <c r="BH30" i="1"/>
  <c r="BG30" i="1"/>
  <c r="BF30" i="1"/>
  <c r="BE30" i="1"/>
  <c r="BD30" i="1"/>
  <c r="BC30" i="1"/>
  <c r="BB30" i="1"/>
  <c r="BA30" i="1"/>
  <c r="AZ30" i="1"/>
  <c r="AY30" i="1"/>
  <c r="AX30" i="1"/>
  <c r="AW30" i="1"/>
  <c r="AV30" i="1"/>
  <c r="AU30" i="1"/>
  <c r="AT30" i="1"/>
  <c r="AS30" i="1"/>
  <c r="AR30" i="1"/>
  <c r="AQ30" i="1"/>
  <c r="AP30" i="1"/>
  <c r="AO30" i="1"/>
  <c r="AN30" i="1"/>
  <c r="AM30" i="1"/>
  <c r="AL30" i="1"/>
  <c r="AK30" i="1"/>
  <c r="BH29" i="1"/>
  <c r="BG29" i="1"/>
  <c r="BF29" i="1"/>
  <c r="BE29" i="1"/>
  <c r="BD29" i="1"/>
  <c r="BC29" i="1"/>
  <c r="BB29" i="1"/>
  <c r="BA29" i="1"/>
  <c r="AZ29" i="1"/>
  <c r="AY29" i="1"/>
  <c r="AX29" i="1"/>
  <c r="AW29" i="1"/>
  <c r="AV29" i="1"/>
  <c r="AU29" i="1"/>
  <c r="AT29" i="1"/>
  <c r="AS29" i="1"/>
  <c r="AR29" i="1"/>
  <c r="AQ29" i="1"/>
  <c r="AP29" i="1"/>
  <c r="AO29" i="1"/>
  <c r="AN29" i="1"/>
  <c r="AM29" i="1"/>
  <c r="AL29" i="1"/>
  <c r="AK29" i="1"/>
  <c r="BH28" i="1"/>
  <c r="BG28" i="1"/>
  <c r="BF28" i="1"/>
  <c r="BE28" i="1"/>
  <c r="BD28" i="1"/>
  <c r="BC28" i="1"/>
  <c r="BB28" i="1"/>
  <c r="BA28" i="1"/>
  <c r="AZ28" i="1"/>
  <c r="AY28" i="1"/>
  <c r="AX28" i="1"/>
  <c r="AW28" i="1"/>
  <c r="AV28" i="1"/>
  <c r="AU28" i="1"/>
  <c r="AT28" i="1"/>
  <c r="AS28" i="1"/>
  <c r="AR28" i="1"/>
  <c r="AQ28" i="1"/>
  <c r="AP28" i="1"/>
  <c r="AO28" i="1"/>
  <c r="AN28" i="1"/>
  <c r="AM28" i="1"/>
  <c r="AL28" i="1"/>
  <c r="AK28" i="1"/>
  <c r="BH25" i="1"/>
  <c r="BG25" i="1"/>
  <c r="BF25" i="1"/>
  <c r="BE25" i="1"/>
  <c r="BD25" i="1"/>
  <c r="BC25" i="1"/>
  <c r="BB25" i="1"/>
  <c r="BA25" i="1"/>
  <c r="AZ25" i="1"/>
  <c r="AY25" i="1"/>
  <c r="AX25" i="1"/>
  <c r="AW25" i="1"/>
  <c r="AV25" i="1"/>
  <c r="AU25" i="1"/>
  <c r="AT25" i="1"/>
  <c r="AS25" i="1"/>
  <c r="AR25" i="1"/>
  <c r="AQ25" i="1"/>
  <c r="AP25" i="1"/>
  <c r="AO25" i="1"/>
  <c r="AN25" i="1"/>
  <c r="AM25" i="1"/>
  <c r="AL25" i="1"/>
  <c r="AK25" i="1"/>
  <c r="BH24" i="1"/>
  <c r="BG24" i="1"/>
  <c r="BF24" i="1"/>
  <c r="BE24" i="1"/>
  <c r="BD24" i="1"/>
  <c r="BC24" i="1"/>
  <c r="BB24" i="1"/>
  <c r="BA24" i="1"/>
  <c r="AZ24" i="1"/>
  <c r="AY24" i="1"/>
  <c r="AX24" i="1"/>
  <c r="AW24" i="1"/>
  <c r="AV24" i="1"/>
  <c r="AU24" i="1"/>
  <c r="AT24" i="1"/>
  <c r="AS24" i="1"/>
  <c r="AR24" i="1"/>
  <c r="AQ24" i="1"/>
  <c r="AP24" i="1"/>
  <c r="AO24" i="1"/>
  <c r="AN24" i="1"/>
  <c r="AM24" i="1"/>
  <c r="AL24" i="1"/>
  <c r="AK24" i="1"/>
  <c r="BH23" i="1"/>
  <c r="BG23" i="1"/>
  <c r="BF23" i="1"/>
  <c r="BE23" i="1"/>
  <c r="BD23" i="1"/>
  <c r="BC23" i="1"/>
  <c r="BB23" i="1"/>
  <c r="BA23" i="1"/>
  <c r="AZ23" i="1"/>
  <c r="AY23" i="1"/>
  <c r="AX23" i="1"/>
  <c r="AW23" i="1"/>
  <c r="AV23" i="1"/>
  <c r="AU23" i="1"/>
  <c r="AT23" i="1"/>
  <c r="AS23" i="1"/>
  <c r="AR23" i="1"/>
  <c r="AQ23" i="1"/>
  <c r="AP23" i="1"/>
  <c r="AO23" i="1"/>
  <c r="AN23" i="1"/>
  <c r="AM23" i="1"/>
  <c r="AL23" i="1"/>
  <c r="AK23" i="1"/>
  <c r="BH22" i="1"/>
  <c r="BG22" i="1"/>
  <c r="BF22" i="1"/>
  <c r="BE22" i="1"/>
  <c r="BD22" i="1"/>
  <c r="BC22" i="1"/>
  <c r="BB22" i="1"/>
  <c r="BA22" i="1"/>
  <c r="AZ22" i="1"/>
  <c r="AY22" i="1"/>
  <c r="AX22" i="1"/>
  <c r="AW22" i="1"/>
  <c r="AV22" i="1"/>
  <c r="AU22" i="1"/>
  <c r="AT22" i="1"/>
  <c r="AS22" i="1"/>
  <c r="AR22" i="1"/>
  <c r="AQ22" i="1"/>
  <c r="AP22" i="1"/>
  <c r="AO22" i="1"/>
  <c r="AN22" i="1"/>
  <c r="AM22" i="1"/>
  <c r="AL22" i="1"/>
  <c r="AK22" i="1"/>
  <c r="BH21" i="1"/>
  <c r="BG21" i="1"/>
  <c r="BF21" i="1"/>
  <c r="BE21" i="1"/>
  <c r="BD21" i="1"/>
  <c r="BC21" i="1"/>
  <c r="BB21" i="1"/>
  <c r="BA21" i="1"/>
  <c r="AZ21" i="1"/>
  <c r="AY21" i="1"/>
  <c r="AX21" i="1"/>
  <c r="AW21" i="1"/>
  <c r="AV21" i="1"/>
  <c r="AU21" i="1"/>
  <c r="AT21" i="1"/>
  <c r="AS21" i="1"/>
  <c r="AR21" i="1"/>
  <c r="AQ21" i="1"/>
  <c r="AP21" i="1"/>
  <c r="AO21" i="1"/>
  <c r="AN21" i="1"/>
  <c r="AM21" i="1"/>
  <c r="AL21" i="1"/>
  <c r="AK21" i="1"/>
  <c r="BH20" i="1"/>
  <c r="BG20" i="1"/>
  <c r="BF20" i="1"/>
  <c r="BE20" i="1"/>
  <c r="BD20" i="1"/>
  <c r="BC20" i="1"/>
  <c r="BB20" i="1"/>
  <c r="BA20" i="1"/>
  <c r="AZ20" i="1"/>
  <c r="AY20" i="1"/>
  <c r="AX20" i="1"/>
  <c r="AW20" i="1"/>
  <c r="AV20" i="1"/>
  <c r="AU20" i="1"/>
  <c r="AT20" i="1"/>
  <c r="AS20" i="1"/>
  <c r="AR20" i="1"/>
  <c r="AQ20" i="1"/>
  <c r="AP20" i="1"/>
  <c r="AO20" i="1"/>
  <c r="AN20" i="1"/>
  <c r="AM20" i="1"/>
  <c r="AL20" i="1"/>
  <c r="AK20" i="1"/>
  <c r="BH17" i="1"/>
  <c r="BG17" i="1"/>
  <c r="BF17" i="1"/>
  <c r="BE17" i="1"/>
  <c r="BD17" i="1"/>
  <c r="BC17" i="1"/>
  <c r="BB17" i="1"/>
  <c r="BA17" i="1"/>
  <c r="AZ17" i="1"/>
  <c r="AY17" i="1"/>
  <c r="AX17" i="1"/>
  <c r="AW17" i="1"/>
  <c r="AV17" i="1"/>
  <c r="AU17" i="1"/>
  <c r="AT17" i="1"/>
  <c r="AS17" i="1"/>
  <c r="AR17" i="1"/>
  <c r="AQ17" i="1"/>
  <c r="AP17" i="1"/>
  <c r="AO17" i="1"/>
  <c r="AN17" i="1"/>
  <c r="AM17" i="1"/>
  <c r="AL17" i="1"/>
  <c r="AK17" i="1"/>
  <c r="BH16" i="1"/>
  <c r="BG16" i="1"/>
  <c r="BF16" i="1"/>
  <c r="BE16" i="1"/>
  <c r="BD16" i="1"/>
  <c r="BC16" i="1"/>
  <c r="BB16" i="1"/>
  <c r="BA16" i="1"/>
  <c r="AZ16" i="1"/>
  <c r="AY16" i="1"/>
  <c r="AX16" i="1"/>
  <c r="AW16" i="1"/>
  <c r="AV16" i="1"/>
  <c r="AU16" i="1"/>
  <c r="AT16" i="1"/>
  <c r="AS16" i="1"/>
  <c r="AR16" i="1"/>
  <c r="AQ16" i="1"/>
  <c r="AP16" i="1"/>
  <c r="AO16" i="1"/>
  <c r="AN16" i="1"/>
  <c r="AM16" i="1"/>
  <c r="AL16" i="1"/>
  <c r="AK16" i="1"/>
  <c r="BH15" i="1"/>
  <c r="BG15" i="1"/>
  <c r="BF15" i="1"/>
  <c r="BE15" i="1"/>
  <c r="BD15" i="1"/>
  <c r="BC15" i="1"/>
  <c r="BB15" i="1"/>
  <c r="BA15" i="1"/>
  <c r="AZ15" i="1"/>
  <c r="AY15" i="1"/>
  <c r="AX15" i="1"/>
  <c r="AW15" i="1"/>
  <c r="AV15" i="1"/>
  <c r="AU15" i="1"/>
  <c r="AT15" i="1"/>
  <c r="AS15" i="1"/>
  <c r="AR15" i="1"/>
  <c r="AQ15" i="1"/>
  <c r="AP15" i="1"/>
  <c r="AO15" i="1"/>
  <c r="AN15" i="1"/>
  <c r="AM15" i="1"/>
  <c r="AL15" i="1"/>
  <c r="AK15" i="1"/>
  <c r="BH14" i="1"/>
  <c r="BG14" i="1"/>
  <c r="BF14" i="1"/>
  <c r="BE14" i="1"/>
  <c r="BD14" i="1"/>
  <c r="BC14" i="1"/>
  <c r="BB14" i="1"/>
  <c r="BA14" i="1"/>
  <c r="AZ14" i="1"/>
  <c r="AY14" i="1"/>
  <c r="AX14" i="1"/>
  <c r="AW14" i="1"/>
  <c r="AV14" i="1"/>
  <c r="AU14" i="1"/>
  <c r="AT14" i="1"/>
  <c r="AS14" i="1"/>
  <c r="AR14" i="1"/>
  <c r="AQ14" i="1"/>
  <c r="AP14" i="1"/>
  <c r="AO14" i="1"/>
  <c r="AN14" i="1"/>
  <c r="AM14" i="1"/>
  <c r="AL14" i="1"/>
  <c r="AK14" i="1"/>
  <c r="BH13" i="1"/>
  <c r="BG13" i="1"/>
  <c r="BF13" i="1"/>
  <c r="BE13" i="1"/>
  <c r="BD13" i="1"/>
  <c r="BC13" i="1"/>
  <c r="BB13" i="1"/>
  <c r="BA13" i="1"/>
  <c r="AZ13" i="1"/>
  <c r="AY13" i="1"/>
  <c r="AX13" i="1"/>
  <c r="AW13" i="1"/>
  <c r="AV13" i="1"/>
  <c r="AU13" i="1"/>
  <c r="AT13" i="1"/>
  <c r="AS13" i="1"/>
  <c r="AR13" i="1"/>
  <c r="AQ13" i="1"/>
  <c r="AP13" i="1"/>
  <c r="AO13" i="1"/>
  <c r="AN13" i="1"/>
  <c r="AM13" i="1"/>
  <c r="AL13" i="1"/>
  <c r="AK13" i="1"/>
  <c r="BH12" i="1"/>
  <c r="BG12" i="1"/>
  <c r="BF12" i="1"/>
  <c r="BE12" i="1"/>
  <c r="BD12" i="1"/>
  <c r="BC12" i="1"/>
  <c r="BB12" i="1"/>
  <c r="BA12" i="1"/>
  <c r="AZ12" i="1"/>
  <c r="AY12" i="1"/>
  <c r="AX12" i="1"/>
  <c r="AW12" i="1"/>
  <c r="AV12" i="1"/>
  <c r="AU12" i="1"/>
  <c r="AT12" i="1"/>
  <c r="AS12" i="1"/>
  <c r="AR12" i="1"/>
  <c r="AQ12" i="1"/>
  <c r="AP12" i="1"/>
  <c r="AO12" i="1"/>
  <c r="AN12" i="1"/>
  <c r="AM12" i="1"/>
  <c r="AL12" i="1"/>
  <c r="AK12" i="1"/>
  <c r="BH11" i="1"/>
  <c r="BG11" i="1"/>
  <c r="BF11" i="1"/>
  <c r="BE11" i="1"/>
  <c r="BD11" i="1"/>
  <c r="BC11" i="1"/>
  <c r="BB11" i="1"/>
  <c r="BA11" i="1"/>
  <c r="AZ11" i="1"/>
  <c r="AY11" i="1"/>
  <c r="AX11" i="1"/>
  <c r="AW11" i="1"/>
  <c r="AV11" i="1"/>
  <c r="AU11" i="1"/>
  <c r="AT11" i="1"/>
  <c r="AS11" i="1"/>
  <c r="AR11" i="1"/>
  <c r="AQ11" i="1"/>
  <c r="AP11" i="1"/>
  <c r="AO11" i="1"/>
  <c r="AN11" i="1"/>
  <c r="AM11" i="1"/>
  <c r="AL11" i="1"/>
  <c r="AK11" i="1"/>
  <c r="BH10" i="1"/>
  <c r="BG10" i="1"/>
  <c r="BF10" i="1"/>
  <c r="BE10" i="1"/>
  <c r="BD10" i="1"/>
  <c r="BC10" i="1"/>
  <c r="BB10" i="1"/>
  <c r="BA10" i="1"/>
  <c r="AZ10" i="1"/>
  <c r="AY10" i="1"/>
  <c r="AX10" i="1"/>
  <c r="AW10" i="1"/>
  <c r="AV10" i="1"/>
  <c r="AU10" i="1"/>
  <c r="AT10" i="1"/>
  <c r="AS10" i="1"/>
  <c r="AR10" i="1"/>
  <c r="AQ10" i="1"/>
  <c r="AP10" i="1"/>
  <c r="AO10" i="1"/>
  <c r="AN10" i="1"/>
  <c r="AM10" i="1"/>
  <c r="AL10" i="1"/>
  <c r="AK10" i="1"/>
  <c r="AK9" i="1"/>
  <c r="AL9" i="1"/>
  <c r="AM9" i="1"/>
  <c r="AN9" i="1"/>
  <c r="AO9" i="1"/>
  <c r="AP9" i="1"/>
  <c r="AQ9" i="1"/>
  <c r="AR9" i="1"/>
  <c r="AS9" i="1"/>
  <c r="AT9" i="1"/>
  <c r="AU9" i="1"/>
  <c r="AV9" i="1"/>
  <c r="AW9" i="1"/>
  <c r="AX9" i="1"/>
  <c r="AY9" i="1"/>
  <c r="AZ9" i="1"/>
  <c r="BA9" i="1"/>
  <c r="BB9" i="1"/>
  <c r="BC9" i="1"/>
  <c r="BD9" i="1"/>
  <c r="BE9" i="1"/>
  <c r="BF9" i="1"/>
  <c r="BG9" i="1"/>
  <c r="BH9" i="1"/>
  <c r="AF51" i="1"/>
  <c r="AE51" i="1"/>
  <c r="AD51" i="1"/>
  <c r="AC51" i="1"/>
  <c r="AB51" i="1"/>
  <c r="AA51" i="1"/>
  <c r="Z51" i="1"/>
  <c r="Y51" i="1"/>
  <c r="X51" i="1"/>
  <c r="W51" i="1"/>
  <c r="V51" i="1"/>
  <c r="U51" i="1"/>
  <c r="T51" i="1"/>
  <c r="S51" i="1"/>
  <c r="R51" i="1"/>
  <c r="Q51" i="1"/>
  <c r="P51" i="1"/>
  <c r="O51" i="1"/>
  <c r="N51" i="1"/>
  <c r="M51" i="1"/>
  <c r="L51" i="1"/>
  <c r="K51" i="1"/>
  <c r="J51" i="1"/>
  <c r="I51" i="1"/>
  <c r="AF50" i="1"/>
  <c r="AE50" i="1"/>
  <c r="AD50" i="1"/>
  <c r="AC50" i="1"/>
  <c r="AB50" i="1"/>
  <c r="AA50" i="1"/>
  <c r="Z50" i="1"/>
  <c r="Y50" i="1"/>
  <c r="X50" i="1"/>
  <c r="W50" i="1"/>
  <c r="V50" i="1"/>
  <c r="U50" i="1"/>
  <c r="T50" i="1"/>
  <c r="S50" i="1"/>
  <c r="R50" i="1"/>
  <c r="Q50" i="1"/>
  <c r="P50" i="1"/>
  <c r="O50" i="1"/>
  <c r="N50" i="1"/>
  <c r="M50" i="1"/>
  <c r="L50" i="1"/>
  <c r="K50" i="1"/>
  <c r="J50" i="1"/>
  <c r="I50" i="1"/>
  <c r="AF49" i="1"/>
  <c r="AE49" i="1"/>
  <c r="AD49" i="1"/>
  <c r="AC49" i="1"/>
  <c r="AB49" i="1"/>
  <c r="AA49" i="1"/>
  <c r="Z49" i="1"/>
  <c r="Y49" i="1"/>
  <c r="X49" i="1"/>
  <c r="W49" i="1"/>
  <c r="V49" i="1"/>
  <c r="U49" i="1"/>
  <c r="T49" i="1"/>
  <c r="S49" i="1"/>
  <c r="R49" i="1"/>
  <c r="Q49" i="1"/>
  <c r="P49" i="1"/>
  <c r="O49" i="1"/>
  <c r="N49" i="1"/>
  <c r="M49" i="1"/>
  <c r="L49" i="1"/>
  <c r="K49" i="1"/>
  <c r="J49" i="1"/>
  <c r="I49" i="1"/>
  <c r="AF47" i="1"/>
  <c r="AE47" i="1"/>
  <c r="AD47" i="1"/>
  <c r="AC47" i="1"/>
  <c r="AB47" i="1"/>
  <c r="AA47" i="1"/>
  <c r="Z47" i="1"/>
  <c r="Y47" i="1"/>
  <c r="X47" i="1"/>
  <c r="W47" i="1"/>
  <c r="V47" i="1"/>
  <c r="U47" i="1"/>
  <c r="T47" i="1"/>
  <c r="S47" i="1"/>
  <c r="R47" i="1"/>
  <c r="Q47" i="1"/>
  <c r="P47" i="1"/>
  <c r="O47" i="1"/>
  <c r="N47" i="1"/>
  <c r="M47" i="1"/>
  <c r="L47" i="1"/>
  <c r="K47" i="1"/>
  <c r="J47" i="1"/>
  <c r="I47" i="1"/>
  <c r="AF46" i="1"/>
  <c r="AE46" i="1"/>
  <c r="AD46" i="1"/>
  <c r="AC46" i="1"/>
  <c r="AB46" i="1"/>
  <c r="AA46" i="1"/>
  <c r="Z46" i="1"/>
  <c r="Y46" i="1"/>
  <c r="X46" i="1"/>
  <c r="W46" i="1"/>
  <c r="V46" i="1"/>
  <c r="U46" i="1"/>
  <c r="T46" i="1"/>
  <c r="S46" i="1"/>
  <c r="R46" i="1"/>
  <c r="Q46" i="1"/>
  <c r="P46" i="1"/>
  <c r="O46" i="1"/>
  <c r="N46" i="1"/>
  <c r="M46" i="1"/>
  <c r="L46" i="1"/>
  <c r="K46" i="1"/>
  <c r="J46" i="1"/>
  <c r="I46" i="1"/>
  <c r="AF45" i="1"/>
  <c r="AE45" i="1"/>
  <c r="AD45" i="1"/>
  <c r="AC45" i="1"/>
  <c r="AB45" i="1"/>
  <c r="AA45" i="1"/>
  <c r="Z45" i="1"/>
  <c r="Y45" i="1"/>
  <c r="X45" i="1"/>
  <c r="W45" i="1"/>
  <c r="V45" i="1"/>
  <c r="U45" i="1"/>
  <c r="T45" i="1"/>
  <c r="S45" i="1"/>
  <c r="R45" i="1"/>
  <c r="Q45" i="1"/>
  <c r="P45" i="1"/>
  <c r="O45" i="1"/>
  <c r="N45" i="1"/>
  <c r="M45" i="1"/>
  <c r="L45" i="1"/>
  <c r="K45" i="1"/>
  <c r="J45" i="1"/>
  <c r="I45" i="1"/>
  <c r="AF44" i="1"/>
  <c r="AE44" i="1"/>
  <c r="AD44" i="1"/>
  <c r="AC44" i="1"/>
  <c r="AB44" i="1"/>
  <c r="AA44" i="1"/>
  <c r="Z44" i="1"/>
  <c r="Y44" i="1"/>
  <c r="X44" i="1"/>
  <c r="W44" i="1"/>
  <c r="V44" i="1"/>
  <c r="U44" i="1"/>
  <c r="T44" i="1"/>
  <c r="S44" i="1"/>
  <c r="R44" i="1"/>
  <c r="Q44" i="1"/>
  <c r="P44" i="1"/>
  <c r="O44" i="1"/>
  <c r="N44" i="1"/>
  <c r="M44" i="1"/>
  <c r="L44" i="1"/>
  <c r="K44" i="1"/>
  <c r="J44" i="1"/>
  <c r="I44" i="1"/>
  <c r="AF43" i="1"/>
  <c r="AE43" i="1"/>
  <c r="AD43" i="1"/>
  <c r="AC43" i="1"/>
  <c r="AB43" i="1"/>
  <c r="AA43" i="1"/>
  <c r="Z43" i="1"/>
  <c r="Y43" i="1"/>
  <c r="X43" i="1"/>
  <c r="W43" i="1"/>
  <c r="V43" i="1"/>
  <c r="U43" i="1"/>
  <c r="T43" i="1"/>
  <c r="S43" i="1"/>
  <c r="R43" i="1"/>
  <c r="Q43" i="1"/>
  <c r="P43" i="1"/>
  <c r="O43" i="1"/>
  <c r="N43" i="1"/>
  <c r="M43" i="1"/>
  <c r="L43" i="1"/>
  <c r="K43" i="1"/>
  <c r="J43" i="1"/>
  <c r="I43" i="1"/>
  <c r="AF42" i="1"/>
  <c r="AE42" i="1"/>
  <c r="AD42" i="1"/>
  <c r="AC42" i="1"/>
  <c r="AB42" i="1"/>
  <c r="AA42" i="1"/>
  <c r="Z42" i="1"/>
  <c r="Y42" i="1"/>
  <c r="X42" i="1"/>
  <c r="W42" i="1"/>
  <c r="V42" i="1"/>
  <c r="U42" i="1"/>
  <c r="T42" i="1"/>
  <c r="S42" i="1"/>
  <c r="R42" i="1"/>
  <c r="Q42" i="1"/>
  <c r="P42" i="1"/>
  <c r="O42" i="1"/>
  <c r="N42" i="1"/>
  <c r="M42" i="1"/>
  <c r="L42" i="1"/>
  <c r="K42" i="1"/>
  <c r="J42" i="1"/>
  <c r="I42" i="1"/>
  <c r="AF41" i="1"/>
  <c r="AE41" i="1"/>
  <c r="AD41" i="1"/>
  <c r="AC41" i="1"/>
  <c r="AB41" i="1"/>
  <c r="AA41" i="1"/>
  <c r="Z41" i="1"/>
  <c r="Y41" i="1"/>
  <c r="X41" i="1"/>
  <c r="W41" i="1"/>
  <c r="V41" i="1"/>
  <c r="U41" i="1"/>
  <c r="T41" i="1"/>
  <c r="S41" i="1"/>
  <c r="R41" i="1"/>
  <c r="Q41" i="1"/>
  <c r="P41" i="1"/>
  <c r="O41" i="1"/>
  <c r="N41" i="1"/>
  <c r="M41" i="1"/>
  <c r="L41" i="1"/>
  <c r="K41" i="1"/>
  <c r="J41" i="1"/>
  <c r="I41" i="1"/>
  <c r="AF40" i="1"/>
  <c r="AE40" i="1"/>
  <c r="AD40" i="1"/>
  <c r="AC40" i="1"/>
  <c r="AB40" i="1"/>
  <c r="AA40" i="1"/>
  <c r="Z40" i="1"/>
  <c r="Y40" i="1"/>
  <c r="X40" i="1"/>
  <c r="W40" i="1"/>
  <c r="V40" i="1"/>
  <c r="U40" i="1"/>
  <c r="T40" i="1"/>
  <c r="S40" i="1"/>
  <c r="R40" i="1"/>
  <c r="Q40" i="1"/>
  <c r="P40" i="1"/>
  <c r="O40" i="1"/>
  <c r="N40" i="1"/>
  <c r="M40" i="1"/>
  <c r="L40" i="1"/>
  <c r="K40" i="1"/>
  <c r="J40" i="1"/>
  <c r="I40" i="1"/>
  <c r="AF37" i="1"/>
  <c r="AE37" i="1"/>
  <c r="AD37" i="1"/>
  <c r="AC37" i="1"/>
  <c r="AB37" i="1"/>
  <c r="AA37" i="1"/>
  <c r="Z37" i="1"/>
  <c r="Y37" i="1"/>
  <c r="X37" i="1"/>
  <c r="W37" i="1"/>
  <c r="V37" i="1"/>
  <c r="U37" i="1"/>
  <c r="T37" i="1"/>
  <c r="S37" i="1"/>
  <c r="R37" i="1"/>
  <c r="Q37" i="1"/>
  <c r="P37" i="1"/>
  <c r="O37" i="1"/>
  <c r="N37" i="1"/>
  <c r="M37" i="1"/>
  <c r="L37" i="1"/>
  <c r="K37" i="1"/>
  <c r="J37" i="1"/>
  <c r="I37" i="1"/>
  <c r="AF36" i="1"/>
  <c r="AE36" i="1"/>
  <c r="AD36" i="1"/>
  <c r="AC36" i="1"/>
  <c r="AB36" i="1"/>
  <c r="AA36" i="1"/>
  <c r="Z36" i="1"/>
  <c r="Y36" i="1"/>
  <c r="X36" i="1"/>
  <c r="W36" i="1"/>
  <c r="V36" i="1"/>
  <c r="U36" i="1"/>
  <c r="T36" i="1"/>
  <c r="S36" i="1"/>
  <c r="R36" i="1"/>
  <c r="Q36" i="1"/>
  <c r="P36" i="1"/>
  <c r="O36" i="1"/>
  <c r="N36" i="1"/>
  <c r="M36" i="1"/>
  <c r="L36" i="1"/>
  <c r="K36" i="1"/>
  <c r="J36" i="1"/>
  <c r="I36" i="1"/>
  <c r="AF35" i="1"/>
  <c r="AE35" i="1"/>
  <c r="AD35" i="1"/>
  <c r="AC35" i="1"/>
  <c r="AB35" i="1"/>
  <c r="AA35" i="1"/>
  <c r="Z35" i="1"/>
  <c r="Y35" i="1"/>
  <c r="X35" i="1"/>
  <c r="W35" i="1"/>
  <c r="V35" i="1"/>
  <c r="U35" i="1"/>
  <c r="T35" i="1"/>
  <c r="S35" i="1"/>
  <c r="R35" i="1"/>
  <c r="Q35" i="1"/>
  <c r="P35" i="1"/>
  <c r="O35" i="1"/>
  <c r="N35" i="1"/>
  <c r="M35" i="1"/>
  <c r="L35" i="1"/>
  <c r="K35" i="1"/>
  <c r="J35" i="1"/>
  <c r="I35" i="1"/>
  <c r="AF34" i="1"/>
  <c r="AE34" i="1"/>
  <c r="AD34" i="1"/>
  <c r="AC34" i="1"/>
  <c r="AB34" i="1"/>
  <c r="AA34" i="1"/>
  <c r="Z34" i="1"/>
  <c r="Y34" i="1"/>
  <c r="X34" i="1"/>
  <c r="W34" i="1"/>
  <c r="V34" i="1"/>
  <c r="U34" i="1"/>
  <c r="T34" i="1"/>
  <c r="S34" i="1"/>
  <c r="R34" i="1"/>
  <c r="Q34" i="1"/>
  <c r="P34" i="1"/>
  <c r="O34" i="1"/>
  <c r="N34" i="1"/>
  <c r="M34" i="1"/>
  <c r="L34" i="1"/>
  <c r="K34" i="1"/>
  <c r="J34" i="1"/>
  <c r="I34" i="1"/>
  <c r="AF33" i="1"/>
  <c r="AE33" i="1"/>
  <c r="AD33" i="1"/>
  <c r="AC33" i="1"/>
  <c r="AB33" i="1"/>
  <c r="AA33" i="1"/>
  <c r="Z33" i="1"/>
  <c r="Y33" i="1"/>
  <c r="X33" i="1"/>
  <c r="W33" i="1"/>
  <c r="V33" i="1"/>
  <c r="U33" i="1"/>
  <c r="T33" i="1"/>
  <c r="S33" i="1"/>
  <c r="R33" i="1"/>
  <c r="Q33" i="1"/>
  <c r="P33" i="1"/>
  <c r="O33" i="1"/>
  <c r="N33" i="1"/>
  <c r="M33" i="1"/>
  <c r="L33" i="1"/>
  <c r="K33" i="1"/>
  <c r="J33" i="1"/>
  <c r="I33" i="1"/>
  <c r="AF32" i="1"/>
  <c r="AE32" i="1"/>
  <c r="AD32" i="1"/>
  <c r="AC32" i="1"/>
  <c r="AB32" i="1"/>
  <c r="AA32" i="1"/>
  <c r="Z32" i="1"/>
  <c r="Y32" i="1"/>
  <c r="X32" i="1"/>
  <c r="W32" i="1"/>
  <c r="V32" i="1"/>
  <c r="U32" i="1"/>
  <c r="T32" i="1"/>
  <c r="S32" i="1"/>
  <c r="R32" i="1"/>
  <c r="Q32" i="1"/>
  <c r="P32" i="1"/>
  <c r="O32" i="1"/>
  <c r="N32" i="1"/>
  <c r="M32" i="1"/>
  <c r="L32" i="1"/>
  <c r="K32" i="1"/>
  <c r="J32" i="1"/>
  <c r="I32" i="1"/>
  <c r="AF31" i="1"/>
  <c r="AE31" i="1"/>
  <c r="AD31" i="1"/>
  <c r="AC31" i="1"/>
  <c r="AB31" i="1"/>
  <c r="AA31" i="1"/>
  <c r="Z31" i="1"/>
  <c r="Y31" i="1"/>
  <c r="X31" i="1"/>
  <c r="W31" i="1"/>
  <c r="V31" i="1"/>
  <c r="U31" i="1"/>
  <c r="T31" i="1"/>
  <c r="S31" i="1"/>
  <c r="R31" i="1"/>
  <c r="Q31" i="1"/>
  <c r="P31" i="1"/>
  <c r="O31" i="1"/>
  <c r="N31" i="1"/>
  <c r="M31" i="1"/>
  <c r="L31" i="1"/>
  <c r="K31" i="1"/>
  <c r="J31" i="1"/>
  <c r="I31" i="1"/>
  <c r="AF30" i="1"/>
  <c r="AE30" i="1"/>
  <c r="AD30" i="1"/>
  <c r="AC30" i="1"/>
  <c r="AB30" i="1"/>
  <c r="AA30" i="1"/>
  <c r="Z30" i="1"/>
  <c r="Y30" i="1"/>
  <c r="X30" i="1"/>
  <c r="W30" i="1"/>
  <c r="V30" i="1"/>
  <c r="U30" i="1"/>
  <c r="T30" i="1"/>
  <c r="S30" i="1"/>
  <c r="R30" i="1"/>
  <c r="Q30" i="1"/>
  <c r="P30" i="1"/>
  <c r="O30" i="1"/>
  <c r="N30" i="1"/>
  <c r="M30" i="1"/>
  <c r="L30" i="1"/>
  <c r="K30" i="1"/>
  <c r="J30" i="1"/>
  <c r="I30" i="1"/>
  <c r="AF29" i="1"/>
  <c r="AE29" i="1"/>
  <c r="AD29" i="1"/>
  <c r="AC29" i="1"/>
  <c r="AB29" i="1"/>
  <c r="AA29" i="1"/>
  <c r="Z29" i="1"/>
  <c r="Y29" i="1"/>
  <c r="X29" i="1"/>
  <c r="W29" i="1"/>
  <c r="V29" i="1"/>
  <c r="U29" i="1"/>
  <c r="T29" i="1"/>
  <c r="S29" i="1"/>
  <c r="R29" i="1"/>
  <c r="Q29" i="1"/>
  <c r="P29" i="1"/>
  <c r="O29" i="1"/>
  <c r="N29" i="1"/>
  <c r="M29" i="1"/>
  <c r="L29" i="1"/>
  <c r="K29" i="1"/>
  <c r="J29" i="1"/>
  <c r="I29" i="1"/>
  <c r="AF28" i="1"/>
  <c r="AE28" i="1"/>
  <c r="AD28" i="1"/>
  <c r="AC28" i="1"/>
  <c r="AB28" i="1"/>
  <c r="AA28" i="1"/>
  <c r="Z28" i="1"/>
  <c r="Y28" i="1"/>
  <c r="X28" i="1"/>
  <c r="W28" i="1"/>
  <c r="V28" i="1"/>
  <c r="U28" i="1"/>
  <c r="T28" i="1"/>
  <c r="S28" i="1"/>
  <c r="R28" i="1"/>
  <c r="Q28" i="1"/>
  <c r="P28" i="1"/>
  <c r="O28" i="1"/>
  <c r="N28" i="1"/>
  <c r="M28" i="1"/>
  <c r="L28" i="1"/>
  <c r="K28" i="1"/>
  <c r="J28" i="1"/>
  <c r="I28" i="1"/>
  <c r="AF25" i="1"/>
  <c r="AE25" i="1"/>
  <c r="AD25" i="1"/>
  <c r="AC25" i="1"/>
  <c r="AB25" i="1"/>
  <c r="AA25" i="1"/>
  <c r="Z25" i="1"/>
  <c r="Y25" i="1"/>
  <c r="X25" i="1"/>
  <c r="W25" i="1"/>
  <c r="V25" i="1"/>
  <c r="U25" i="1"/>
  <c r="T25" i="1"/>
  <c r="S25" i="1"/>
  <c r="R25" i="1"/>
  <c r="Q25" i="1"/>
  <c r="P25" i="1"/>
  <c r="O25" i="1"/>
  <c r="N25" i="1"/>
  <c r="M25" i="1"/>
  <c r="L25" i="1"/>
  <c r="K25" i="1"/>
  <c r="J25" i="1"/>
  <c r="I25" i="1"/>
  <c r="AF24" i="1"/>
  <c r="AE24" i="1"/>
  <c r="AD24" i="1"/>
  <c r="AC24" i="1"/>
  <c r="AB24" i="1"/>
  <c r="AA24" i="1"/>
  <c r="Z24" i="1"/>
  <c r="Y24" i="1"/>
  <c r="X24" i="1"/>
  <c r="W24" i="1"/>
  <c r="V24" i="1"/>
  <c r="U24" i="1"/>
  <c r="T24" i="1"/>
  <c r="S24" i="1"/>
  <c r="R24" i="1"/>
  <c r="Q24" i="1"/>
  <c r="P24" i="1"/>
  <c r="O24" i="1"/>
  <c r="N24" i="1"/>
  <c r="M24" i="1"/>
  <c r="L24" i="1"/>
  <c r="K24" i="1"/>
  <c r="J24" i="1"/>
  <c r="I24" i="1"/>
  <c r="AF23" i="1"/>
  <c r="AE23" i="1"/>
  <c r="AD23" i="1"/>
  <c r="AC23" i="1"/>
  <c r="AB23" i="1"/>
  <c r="AA23" i="1"/>
  <c r="Z23" i="1"/>
  <c r="Y23" i="1"/>
  <c r="X23" i="1"/>
  <c r="W23" i="1"/>
  <c r="V23" i="1"/>
  <c r="U23" i="1"/>
  <c r="T23" i="1"/>
  <c r="S23" i="1"/>
  <c r="R23" i="1"/>
  <c r="Q23" i="1"/>
  <c r="P23" i="1"/>
  <c r="O23" i="1"/>
  <c r="N23" i="1"/>
  <c r="M23" i="1"/>
  <c r="L23" i="1"/>
  <c r="K23" i="1"/>
  <c r="J23" i="1"/>
  <c r="I23" i="1"/>
  <c r="AF22" i="1"/>
  <c r="AE22" i="1"/>
  <c r="AD22" i="1"/>
  <c r="AC22" i="1"/>
  <c r="AB22" i="1"/>
  <c r="AA22" i="1"/>
  <c r="Z22" i="1"/>
  <c r="Y22" i="1"/>
  <c r="X22" i="1"/>
  <c r="W22" i="1"/>
  <c r="V22" i="1"/>
  <c r="U22" i="1"/>
  <c r="T22" i="1"/>
  <c r="S22" i="1"/>
  <c r="R22" i="1"/>
  <c r="Q22" i="1"/>
  <c r="P22" i="1"/>
  <c r="O22" i="1"/>
  <c r="N22" i="1"/>
  <c r="M22" i="1"/>
  <c r="L22" i="1"/>
  <c r="K22" i="1"/>
  <c r="J22" i="1"/>
  <c r="I22" i="1"/>
  <c r="AF21" i="1"/>
  <c r="AE21" i="1"/>
  <c r="AD21" i="1"/>
  <c r="AC21" i="1"/>
  <c r="AB21" i="1"/>
  <c r="AA21" i="1"/>
  <c r="Z21" i="1"/>
  <c r="Y21" i="1"/>
  <c r="X21" i="1"/>
  <c r="W21" i="1"/>
  <c r="V21" i="1"/>
  <c r="U21" i="1"/>
  <c r="T21" i="1"/>
  <c r="S21" i="1"/>
  <c r="R21" i="1"/>
  <c r="Q21" i="1"/>
  <c r="P21" i="1"/>
  <c r="O21" i="1"/>
  <c r="N21" i="1"/>
  <c r="M21" i="1"/>
  <c r="L21" i="1"/>
  <c r="K21" i="1"/>
  <c r="J21" i="1"/>
  <c r="I21" i="1"/>
  <c r="AF20" i="1"/>
  <c r="AE20" i="1"/>
  <c r="AD20" i="1"/>
  <c r="AC20" i="1"/>
  <c r="AB20" i="1"/>
  <c r="AA20" i="1"/>
  <c r="Z20" i="1"/>
  <c r="Y20" i="1"/>
  <c r="X20" i="1"/>
  <c r="W20" i="1"/>
  <c r="V20" i="1"/>
  <c r="U20" i="1"/>
  <c r="T20" i="1"/>
  <c r="S20" i="1"/>
  <c r="R20" i="1"/>
  <c r="Q20" i="1"/>
  <c r="P20" i="1"/>
  <c r="O20" i="1"/>
  <c r="N20" i="1"/>
  <c r="M20" i="1"/>
  <c r="L20" i="1"/>
  <c r="K20" i="1"/>
  <c r="J20" i="1"/>
  <c r="I20" i="1"/>
  <c r="AF17" i="1"/>
  <c r="AE17" i="1"/>
  <c r="AD17" i="1"/>
  <c r="AC17" i="1"/>
  <c r="AB17" i="1"/>
  <c r="AA17" i="1"/>
  <c r="Z17" i="1"/>
  <c r="Y17" i="1"/>
  <c r="X17" i="1"/>
  <c r="W17" i="1"/>
  <c r="V17" i="1"/>
  <c r="U17" i="1"/>
  <c r="T17" i="1"/>
  <c r="S17" i="1"/>
  <c r="R17" i="1"/>
  <c r="Q17" i="1"/>
  <c r="P17" i="1"/>
  <c r="O17" i="1"/>
  <c r="N17" i="1"/>
  <c r="M17" i="1"/>
  <c r="L17" i="1"/>
  <c r="K17" i="1"/>
  <c r="J17" i="1"/>
  <c r="I17" i="1"/>
  <c r="AF16" i="1"/>
  <c r="AE16" i="1"/>
  <c r="AD16" i="1"/>
  <c r="AC16" i="1"/>
  <c r="AB16" i="1"/>
  <c r="AA16" i="1"/>
  <c r="Z16" i="1"/>
  <c r="Y16" i="1"/>
  <c r="X16" i="1"/>
  <c r="W16" i="1"/>
  <c r="V16" i="1"/>
  <c r="U16" i="1"/>
  <c r="T16" i="1"/>
  <c r="S16" i="1"/>
  <c r="R16" i="1"/>
  <c r="Q16" i="1"/>
  <c r="P16" i="1"/>
  <c r="O16" i="1"/>
  <c r="N16" i="1"/>
  <c r="M16" i="1"/>
  <c r="L16" i="1"/>
  <c r="K16" i="1"/>
  <c r="J16" i="1"/>
  <c r="I16" i="1"/>
  <c r="AF15" i="1"/>
  <c r="AE15" i="1"/>
  <c r="AD15" i="1"/>
  <c r="AC15" i="1"/>
  <c r="AB15" i="1"/>
  <c r="AA15" i="1"/>
  <c r="Z15" i="1"/>
  <c r="Y15" i="1"/>
  <c r="X15" i="1"/>
  <c r="W15" i="1"/>
  <c r="V15" i="1"/>
  <c r="U15" i="1"/>
  <c r="T15" i="1"/>
  <c r="S15" i="1"/>
  <c r="R15" i="1"/>
  <c r="Q15" i="1"/>
  <c r="P15" i="1"/>
  <c r="O15" i="1"/>
  <c r="N15" i="1"/>
  <c r="M15" i="1"/>
  <c r="L15" i="1"/>
  <c r="K15" i="1"/>
  <c r="J15" i="1"/>
  <c r="I15" i="1"/>
  <c r="AF14" i="1"/>
  <c r="AE14" i="1"/>
  <c r="AD14" i="1"/>
  <c r="AC14" i="1"/>
  <c r="AB14" i="1"/>
  <c r="AA14" i="1"/>
  <c r="Z14" i="1"/>
  <c r="Y14" i="1"/>
  <c r="X14" i="1"/>
  <c r="W14" i="1"/>
  <c r="V14" i="1"/>
  <c r="U14" i="1"/>
  <c r="T14" i="1"/>
  <c r="S14" i="1"/>
  <c r="R14" i="1"/>
  <c r="Q14" i="1"/>
  <c r="P14" i="1"/>
  <c r="O14" i="1"/>
  <c r="N14" i="1"/>
  <c r="M14" i="1"/>
  <c r="L14" i="1"/>
  <c r="K14" i="1"/>
  <c r="J14" i="1"/>
  <c r="I14" i="1"/>
  <c r="AF13" i="1"/>
  <c r="AE13" i="1"/>
  <c r="AD13" i="1"/>
  <c r="AC13" i="1"/>
  <c r="AB13" i="1"/>
  <c r="AA13" i="1"/>
  <c r="Z13" i="1"/>
  <c r="Y13" i="1"/>
  <c r="X13" i="1"/>
  <c r="W13" i="1"/>
  <c r="V13" i="1"/>
  <c r="U13" i="1"/>
  <c r="T13" i="1"/>
  <c r="S13" i="1"/>
  <c r="R13" i="1"/>
  <c r="Q13" i="1"/>
  <c r="P13" i="1"/>
  <c r="O13" i="1"/>
  <c r="N13" i="1"/>
  <c r="M13" i="1"/>
  <c r="L13" i="1"/>
  <c r="K13" i="1"/>
  <c r="J13" i="1"/>
  <c r="I13" i="1"/>
  <c r="AF12" i="1"/>
  <c r="AE12" i="1"/>
  <c r="AD12" i="1"/>
  <c r="AC12" i="1"/>
  <c r="AB12" i="1"/>
  <c r="AA12" i="1"/>
  <c r="Z12" i="1"/>
  <c r="Y12" i="1"/>
  <c r="X12" i="1"/>
  <c r="W12" i="1"/>
  <c r="V12" i="1"/>
  <c r="U12" i="1"/>
  <c r="T12" i="1"/>
  <c r="S12" i="1"/>
  <c r="R12" i="1"/>
  <c r="Q12" i="1"/>
  <c r="P12" i="1"/>
  <c r="O12" i="1"/>
  <c r="N12" i="1"/>
  <c r="M12" i="1"/>
  <c r="L12" i="1"/>
  <c r="K12" i="1"/>
  <c r="J12" i="1"/>
  <c r="I12" i="1"/>
  <c r="AF11" i="1"/>
  <c r="AE11" i="1"/>
  <c r="AD11" i="1"/>
  <c r="AC11" i="1"/>
  <c r="AB11" i="1"/>
  <c r="AA11" i="1"/>
  <c r="Z11" i="1"/>
  <c r="Y11" i="1"/>
  <c r="X11" i="1"/>
  <c r="W11" i="1"/>
  <c r="V11" i="1"/>
  <c r="U11" i="1"/>
  <c r="T11" i="1"/>
  <c r="S11" i="1"/>
  <c r="R11" i="1"/>
  <c r="Q11" i="1"/>
  <c r="P11" i="1"/>
  <c r="O11" i="1"/>
  <c r="N11" i="1"/>
  <c r="M11" i="1"/>
  <c r="L11" i="1"/>
  <c r="K11" i="1"/>
  <c r="J11" i="1"/>
  <c r="I11" i="1"/>
  <c r="AF10" i="1"/>
  <c r="AE10" i="1"/>
  <c r="AD10" i="1"/>
  <c r="AC10" i="1"/>
  <c r="AB10" i="1"/>
  <c r="AA10" i="1"/>
  <c r="Z10" i="1"/>
  <c r="Y10" i="1"/>
  <c r="X10" i="1"/>
  <c r="W10" i="1"/>
  <c r="V10" i="1"/>
  <c r="U10" i="1"/>
  <c r="T10" i="1"/>
  <c r="S10" i="1"/>
  <c r="R10" i="1"/>
  <c r="Q10" i="1"/>
  <c r="P10" i="1"/>
  <c r="O10" i="1"/>
  <c r="N10" i="1"/>
  <c r="M10" i="1"/>
  <c r="L10" i="1"/>
  <c r="K10" i="1"/>
  <c r="J10" i="1"/>
  <c r="I10" i="1"/>
  <c r="I9" i="1"/>
  <c r="J9" i="1"/>
  <c r="K9" i="1"/>
  <c r="L9" i="1"/>
  <c r="M9" i="1"/>
  <c r="N9" i="1"/>
  <c r="O9" i="1"/>
  <c r="P9" i="1"/>
  <c r="Q9" i="1"/>
  <c r="R9" i="1"/>
  <c r="S9" i="1"/>
  <c r="T9" i="1"/>
  <c r="U9" i="1"/>
  <c r="V9" i="1"/>
  <c r="W9" i="1"/>
  <c r="X9" i="1"/>
  <c r="Y9" i="1"/>
  <c r="Z9" i="1"/>
  <c r="AA9" i="1"/>
  <c r="AB9" i="1"/>
  <c r="AC9" i="1"/>
  <c r="AD9" i="1"/>
  <c r="AE9" i="1"/>
  <c r="AF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Johannes Allgaier</author>
  </authors>
  <commentList>
    <comment ref="A6" authorId="0" shapeId="0" xr:uid="{7F821BE8-1261-40BC-95CF-25027364AEA6}">
      <text>
        <r>
          <rPr>
            <b/>
            <sz val="9"/>
            <color indexed="81"/>
            <rFont val="Tahoma"/>
            <family val="2"/>
          </rPr>
          <t>Johannes Allgaier:</t>
        </r>
        <r>
          <rPr>
            <sz val="9"/>
            <color indexed="81"/>
            <rFont val="Tahoma"/>
            <family val="2"/>
          </rPr>
          <t xml:space="preserve">
max. </t>
        </r>
        <r>
          <rPr>
            <sz val="18"/>
            <color indexed="81"/>
            <rFont val="Tahoma"/>
            <family val="2"/>
          </rPr>
          <t>1300 Zeichen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tc={347DFE8D-7A4D-4E0E-AF76-1C796FD0FF98}</author>
  </authors>
  <commentList>
    <comment ref="A1" authorId="0" shapeId="0" xr:uid="{347DFE8D-7A4D-4E0E-AF76-1C796FD0FF98}">
      <text>
        <t>[Threaded comment]
Your version of Excel allows you to read this threaded comment; however, any edits to it will get removed if the file is opened in a newer version of Excel. Learn more: https://go.microsoft.com/fwlink/?linkid=870924
Comment:
    Beige eingefärbte Zellen sind harte Kopien (potenzielle Kopierfehler, bitte prüfen).
Weiße Zellen referenzieren direkt in den Baseline-FB, hier muss nichts geprüft werden.</t>
      </text>
    </comment>
  </commentList>
</comments>
</file>

<file path=xl/sharedStrings.xml><?xml version="1.0" encoding="utf-8"?>
<sst xmlns="http://schemas.openxmlformats.org/spreadsheetml/2006/main" count="3946" uniqueCount="2051">
  <si>
    <t>Baseline Fragebogen Kinder</t>
  </si>
  <si>
    <t>johannes.allgaier@uni-wuerzburg.de</t>
  </si>
  <si>
    <t>romanos_m@ukw.de</t>
  </si>
  <si>
    <t>johannes.schobel@uni-ulm.de</t>
  </si>
  <si>
    <t>de</t>
  </si>
  <si>
    <t>en</t>
  </si>
  <si>
    <t>es</t>
  </si>
  <si>
    <t>elementtype</t>
  </si>
  <si>
    <t>questiontype</t>
  </si>
  <si>
    <t>min</t>
  </si>
  <si>
    <t>max</t>
  </si>
  <si>
    <t>step</t>
  </si>
  <si>
    <t>required</t>
  </si>
  <si>
    <t>label</t>
  </si>
  <si>
    <t>notice</t>
  </si>
  <si>
    <t>item_de</t>
  </si>
  <si>
    <t>antwort_1</t>
  </si>
  <si>
    <t>antwort_2</t>
  </si>
  <si>
    <t>antwort_3</t>
  </si>
  <si>
    <t>antwort_4</t>
  </si>
  <si>
    <t>antwort_5</t>
  </si>
  <si>
    <t>antwort_6</t>
  </si>
  <si>
    <t>antwort_7</t>
  </si>
  <si>
    <t>antwort_8</t>
  </si>
  <si>
    <t>antwort_9</t>
  </si>
  <si>
    <t>antwort_10</t>
  </si>
  <si>
    <t>antwort_11</t>
  </si>
  <si>
    <t>antwort_12</t>
  </si>
  <si>
    <t>antwort_13</t>
  </si>
  <si>
    <t>antwort_14</t>
  </si>
  <si>
    <t>antwort_15</t>
  </si>
  <si>
    <t>antwort_16</t>
  </si>
  <si>
    <t>antwort_17</t>
  </si>
  <si>
    <t>antwort_18</t>
  </si>
  <si>
    <t>antwort_19</t>
  </si>
  <si>
    <t>antwort_20</t>
  </si>
  <si>
    <t>antwort_21</t>
  </si>
  <si>
    <t>antwort_22</t>
  </si>
  <si>
    <t>antwort_23</t>
  </si>
  <si>
    <t>inventar</t>
  </si>
  <si>
    <t>lizenz</t>
  </si>
  <si>
    <t>verfuegbar_unter</t>
  </si>
  <si>
    <t>kommentar</t>
  </si>
  <si>
    <t>item_en</t>
  </si>
  <si>
    <t>answer_1</t>
  </si>
  <si>
    <t>answer_2</t>
  </si>
  <si>
    <t>answer_3</t>
  </si>
  <si>
    <t>answer_4</t>
  </si>
  <si>
    <t>answer_5</t>
  </si>
  <si>
    <t>answer_6</t>
  </si>
  <si>
    <t>answer_7</t>
  </si>
  <si>
    <t>answer_8</t>
  </si>
  <si>
    <t>answer_9</t>
  </si>
  <si>
    <t>answer_10</t>
  </si>
  <si>
    <t>answer_11</t>
  </si>
  <si>
    <t>answer_12</t>
  </si>
  <si>
    <t>answer_13</t>
  </si>
  <si>
    <t>answer_14</t>
  </si>
  <si>
    <t>answer_15</t>
  </si>
  <si>
    <t>answer_16</t>
  </si>
  <si>
    <t>answer_17</t>
  </si>
  <si>
    <t>answer_18</t>
  </si>
  <si>
    <t>answer_19</t>
  </si>
  <si>
    <t>answer_20</t>
  </si>
  <si>
    <t>answer_21</t>
  </si>
  <si>
    <t>answer_22</t>
  </si>
  <si>
    <t>answer_23</t>
  </si>
  <si>
    <t>inventar_en</t>
  </si>
  <si>
    <t>license</t>
  </si>
  <si>
    <t>available</t>
  </si>
  <si>
    <t>comment</t>
  </si>
  <si>
    <t>item_es</t>
  </si>
  <si>
    <t>respuesta_1</t>
  </si>
  <si>
    <t>respuesta_2</t>
  </si>
  <si>
    <t>respuesta_3</t>
  </si>
  <si>
    <t>respuesta_4</t>
  </si>
  <si>
    <t>respuesta_5</t>
  </si>
  <si>
    <t>respuesta_6</t>
  </si>
  <si>
    <t>respuesta_7</t>
  </si>
  <si>
    <t>respuesta_8</t>
  </si>
  <si>
    <t>respuesta_9</t>
  </si>
  <si>
    <t>respuesta_10</t>
  </si>
  <si>
    <t>respuesta_11</t>
  </si>
  <si>
    <t>respuesta_12</t>
  </si>
  <si>
    <t>respuesta_13</t>
  </si>
  <si>
    <t>respuesta_14</t>
  </si>
  <si>
    <t>respuesta_15</t>
  </si>
  <si>
    <t>respuesta_16</t>
  </si>
  <si>
    <t>respuesta_17</t>
  </si>
  <si>
    <t>respuesta_18</t>
  </si>
  <si>
    <t>respuesta_19</t>
  </si>
  <si>
    <t>respuesta_20</t>
  </si>
  <si>
    <t>respuesta_21</t>
  </si>
  <si>
    <t>respuesta_22</t>
  </si>
  <si>
    <t>respuesta_23</t>
  </si>
  <si>
    <t>license_es</t>
  </si>
  <si>
    <t>available_es</t>
  </si>
  <si>
    <t>comment_es</t>
  </si>
  <si>
    <t>text</t>
  </si>
  <si>
    <t>Einleitung/ Begrüßungstext Baseline</t>
  </si>
  <si>
    <t xml:space="preserve">Willkommen! Danke, dass du einige Fragen zur Coronavirus-Pandemie beantwortest. Pandemie heißt, dass das Virus sich weltweit ausgebreitet hat. Das Ziel unserer Befragung ist es zu erfahren, wie es dir und anderen Kindern und Jugendlichen auf der ganzen Welt in dieser besonderen Zeit geht. Wir wollen herausfinden, wie wir Kindern und Jugendlichen in solchen Zeiten besser helfen können, mit der Situation klar zu kommen. 
Die Befragung dauert etwa 15 Minuten und ist vollkommen anonym. Das bedeutet, dass niemand deine Antworten und Daten mit deinem Namen in Verbindung bringen kann. 
Durch deine Teilnahme hilfst Du uns sehr! Vielen Dank! </t>
  </si>
  <si>
    <t>Eigene Formulierung</t>
  </si>
  <si>
    <t>Welcome! Thank you very much for taking the time to answer a few questions about how you are doing during the coronavirus pandemic. Pandemic means that the virus has spread all over the world. Therefore, the aim of this survey is to understand how children and adolescents from many different countries are feeling during this difficult time and how we can better help them to cope.  
This survey will only take  about 15 minutes and will be completely anonymous. That means nobody can connect your answers and data to your name. 
Your participation is a great help! Thank you very much!</t>
  </si>
  <si>
    <t>pagebreak</t>
  </si>
  <si>
    <t>Soziodemografie</t>
  </si>
  <si>
    <t xml:space="preserve">Im ersten Teil möchten wir etwas erfahren über dich selbst, deine Familie und deinen Alltag. </t>
  </si>
  <si>
    <t>Eigene Formulierung/ 
mod. SDQ</t>
  </si>
  <si>
    <t>frei</t>
  </si>
  <si>
    <t>In the first part we would like to learn something about you, your family and your daily life.</t>
  </si>
  <si>
    <t>question</t>
  </si>
  <si>
    <t>SingleChoice</t>
  </si>
  <si>
    <t>true</t>
  </si>
  <si>
    <t>kj_age</t>
  </si>
  <si>
    <t>DREHRAD MIT ZIFFERN 12-17</t>
  </si>
  <si>
    <t>Wie alt bist du (in Jahren)?</t>
  </si>
  <si>
    <t>12 = 12</t>
  </si>
  <si>
    <t>13 = 13</t>
  </si>
  <si>
    <t>14 = 14</t>
  </si>
  <si>
    <t>15 = 15</t>
  </si>
  <si>
    <t>16 = 16</t>
  </si>
  <si>
    <t>17 = 17</t>
  </si>
  <si>
    <t>How old are you (in years) ?</t>
  </si>
  <si>
    <t>kj_sex</t>
  </si>
  <si>
    <t>Welches Geschlecht hast du?</t>
  </si>
  <si>
    <t>1 = Männlich</t>
  </si>
  <si>
    <t>2 = Weiblich</t>
  </si>
  <si>
    <t>3 = Divers</t>
  </si>
  <si>
    <t>4 = Will ich nicht sagen</t>
  </si>
  <si>
    <t>What is your gender?</t>
  </si>
  <si>
    <t>1 = Male</t>
  </si>
  <si>
    <t>2 = Female</t>
  </si>
  <si>
    <t>3 = Diverse</t>
  </si>
  <si>
    <t>4 = No answer</t>
  </si>
  <si>
    <t>TextString</t>
  </si>
  <si>
    <t>kj_nat</t>
  </si>
  <si>
    <t>Welche Staatsangehörigkeit hast du?</t>
  </si>
  <si>
    <t>offen</t>
  </si>
  <si>
    <t>What is your nationality?</t>
  </si>
  <si>
    <t>open</t>
  </si>
  <si>
    <t>kj_region</t>
  </si>
  <si>
    <t>In welchem Land lebst Du?</t>
  </si>
  <si>
    <t>In which country do you live?</t>
  </si>
  <si>
    <t>Slider</t>
  </si>
  <si>
    <t>kj_house1</t>
  </si>
  <si>
    <t>Wie viele Personen leben derzeit in deinem Haushalt (Du mitgerechnet)?</t>
  </si>
  <si>
    <t>How many persons currently live in your household?</t>
  </si>
  <si>
    <t>kj_house2</t>
  </si>
  <si>
    <t>Wie viele dieser Personen sind Kinder oder Jugendliche (Du mitgerechnet)?</t>
  </si>
  <si>
    <t>How many of these are children or adolescents (i.e. under the age of 18 years)?</t>
  </si>
  <si>
    <t>MultipleChoice</t>
  </si>
  <si>
    <t>kj_liv</t>
  </si>
  <si>
    <t>Welche Angaben treffen auf dein Zuhause zu? (Mehrfachantworten möglich)</t>
  </si>
  <si>
    <t>1 = Wohnung</t>
  </si>
  <si>
    <t>2 =  Haus</t>
  </si>
  <si>
    <t>3 = Mit Balkon</t>
  </si>
  <si>
    <t>4 = Mit Terrasse</t>
  </si>
  <si>
    <t>5 = Mit Garten</t>
  </si>
  <si>
    <t>Which of these describes your home? (Multiple selections possible)</t>
  </si>
  <si>
    <t>1 = Apartment</t>
  </si>
  <si>
    <t>2 = House</t>
  </si>
  <si>
    <t>3 = With balcony</t>
  </si>
  <si>
    <t>4 = With terrace</t>
  </si>
  <si>
    <t>5 = With garden</t>
  </si>
  <si>
    <t>kj_school1</t>
  </si>
  <si>
    <t>Bist du noch Schüler(in) oder hast du eine andere Beschäftigung?</t>
  </si>
  <si>
    <t>1 = Schule</t>
  </si>
  <si>
    <t>2 = Ausbildung/Lehre</t>
  </si>
  <si>
    <t>3 = Studium</t>
  </si>
  <si>
    <t>4 = Berufsschule</t>
  </si>
  <si>
    <t>5 = Angestellt/in Arbeit</t>
  </si>
  <si>
    <t>6 = Arbeitslos</t>
  </si>
  <si>
    <t>7 = Sonstiges</t>
  </si>
  <si>
    <t>Are you attending school or are you pursuing other activities/occupations?</t>
  </si>
  <si>
    <t>1 = School</t>
  </si>
  <si>
    <t>2 = Apprenticeship</t>
  </si>
  <si>
    <t>3 = Occupational school</t>
  </si>
  <si>
    <t>4 = University</t>
  </si>
  <si>
    <t>5 = Employed</t>
  </si>
  <si>
    <t>6 = Jobless</t>
  </si>
  <si>
    <t>7 = Other</t>
  </si>
  <si>
    <t>kj_school2</t>
  </si>
  <si>
    <t>Welchen Schulabschluss möchtest du erreichen (oder hast Du bereits erreicht)?</t>
  </si>
  <si>
    <t>1 = Weiß ich nicht</t>
  </si>
  <si>
    <t>2 = Ich habe die Schule ohne Abschluss beendet</t>
  </si>
  <si>
    <t>3 = Haupt- oder Realschulabschluss</t>
  </si>
  <si>
    <t>4 = Fachhochschulreife, Fachabitur</t>
  </si>
  <si>
    <t>5 = Hochschulreife, Abitur</t>
  </si>
  <si>
    <t>BELLA, modifiziert</t>
  </si>
  <si>
    <t>Which degree are you planning to complete (or have you completed)?</t>
  </si>
  <si>
    <t>1 = I don't know</t>
  </si>
  <si>
    <t>2 = Left school without qualification</t>
  </si>
  <si>
    <t>3 = Certificate of Secondary Education</t>
  </si>
  <si>
    <t>4 = Vocational/technical diploma</t>
  </si>
  <si>
    <t>5 = University-entry diploma/A levels/final secondary-school examinations</t>
  </si>
  <si>
    <t>kj_school3</t>
  </si>
  <si>
    <t>Wie empfindest du die Schule/Arbeit zu Hause im Vergleich zum normalen Schul- oder Arbeitsalltag?</t>
  </si>
  <si>
    <t>1 = Viel belastender</t>
  </si>
  <si>
    <t xml:space="preserve">2 = Etwas belastender </t>
  </si>
  <si>
    <t>3 = Beides gleich</t>
  </si>
  <si>
    <t>4 = Etwas angenehmer</t>
  </si>
  <si>
    <t>5 = Viel angenehmer</t>
  </si>
  <si>
    <t xml:space="preserve">What is your opinion/feeling about being schooled at home / about working remotely from home compared to regular school/work. </t>
  </si>
  <si>
    <t>1 = Much more stressful</t>
  </si>
  <si>
    <t>2 = More stressful</t>
  </si>
  <si>
    <t>3 = Not different</t>
  </si>
  <si>
    <t>4 = More pleasant</t>
  </si>
  <si>
    <t>5 = Much more pleasant</t>
  </si>
  <si>
    <t>kj_ses</t>
  </si>
  <si>
    <t>Bei dieser Frage kannst du eine Zahl zwischen 1 und 10 markieren. Bei "10" stehen die Menschen mit dem meisten Geld, der höchsten Bildung und den besten Jobs. Bei "1" stehen die Menschen mit dem wenigsten Geld, der niedrigsten Bildung und den schlechtesten Jobs oder ohne Job. Nun denke an deine Familie. Was denkst du, auf welcher Zahl würde deine Familie stehen?</t>
  </si>
  <si>
    <t>BELLA
Goodman, E., et al</t>
  </si>
  <si>
    <t xml:space="preserve">Answer this question by marking a number from 1 to 10. 
At "10" are those families with the most money, with the best education and the best jobs. 
At "1" are those families who are poorest, have poor education and the least jobs or no jobs. Now think of your family. At which number would your family be? </t>
  </si>
  <si>
    <t>kj_life</t>
  </si>
  <si>
    <t>Bei dieser Frage kannst du eine Zahl zwischen 0 und 10 markieren. Die "10" bedeutet das beste Leben, das du dir vorstellen kannst. Die "0" steht für das schlechteste Leben, das du dir vorstellen kannst. Auf welcher Stufe befindest du dich zurzeit?</t>
  </si>
  <si>
    <t>Cantrill Ladder, mod.</t>
  </si>
  <si>
    <t>Answer this question by marking a number from (0) to (10). (10) signifies the best imaginable life. (0) signifies the worst imaginable life. What number would your life currently be?</t>
  </si>
  <si>
    <t>Gesundheit allgemein</t>
  </si>
  <si>
    <t>Im zweiten Teil geht es um Deine Gesundheit.</t>
  </si>
  <si>
    <t>The second part is about your health.</t>
  </si>
  <si>
    <t>kj_health</t>
  </si>
  <si>
    <t>Allgemeiner Gesundheitszustand</t>
  </si>
  <si>
    <t>Wie würdest du deine Gesundheit im Allgemeinen beschreiben?</t>
  </si>
  <si>
    <t>1 = Ausgezeichnet</t>
  </si>
  <si>
    <t>2 = Sehr gut</t>
  </si>
  <si>
    <t>3 = Gut</t>
  </si>
  <si>
    <t>4 = Weniger gut</t>
  </si>
  <si>
    <t>5 = Schlecht</t>
  </si>
  <si>
    <t>KIDSCREEN 10</t>
  </si>
  <si>
    <t>In general how would you describe your health?</t>
  </si>
  <si>
    <t>1 = Excellent</t>
  </si>
  <si>
    <t>2 = Very good</t>
  </si>
  <si>
    <t>3 = Good</t>
  </si>
  <si>
    <t>4 = Fair</t>
  </si>
  <si>
    <t>5 = Poor</t>
  </si>
  <si>
    <t>kj_diag</t>
  </si>
  <si>
    <t xml:space="preserve">Psychische Gesundheit </t>
  </si>
  <si>
    <t>Wurde bei dir jemals eine psychische Erkrankung festgestellt?</t>
  </si>
  <si>
    <t>0 = Nein</t>
  </si>
  <si>
    <t>1 = Ja,  ADHS</t>
  </si>
  <si>
    <t>2 = Ja,  Angsterkrankung</t>
  </si>
  <si>
    <t>3 = Ja, Depression</t>
  </si>
  <si>
    <t>4 = Ja, Essstörung</t>
  </si>
  <si>
    <t>5 = Ja, Autismus</t>
  </si>
  <si>
    <t>6 = Ja, Suchterkrankung</t>
  </si>
  <si>
    <t>7 = Ja, eine andere Diagnose</t>
  </si>
  <si>
    <t>8 = Weiß nicht</t>
  </si>
  <si>
    <t xml:space="preserve">Have you ever been told by a doctor or therapist that you have a mental illness? </t>
  </si>
  <si>
    <t>0 = No</t>
  </si>
  <si>
    <t>1 = Yes, ADHD</t>
  </si>
  <si>
    <t>2 = Yes, anxiety</t>
  </si>
  <si>
    <t>3 = Yes, depression</t>
  </si>
  <si>
    <t>4 = Yes, eating disorder</t>
  </si>
  <si>
    <t>5 = Yes, autism</t>
  </si>
  <si>
    <t xml:space="preserve">6 = Yes, addiction </t>
  </si>
  <si>
    <t>7 = Yes, other</t>
  </si>
  <si>
    <t>8 = Don't know</t>
  </si>
  <si>
    <t>kj_psyth</t>
  </si>
  <si>
    <t>Inanspruchnahme Psychotherapie</t>
  </si>
  <si>
    <t>Bist du in psychotherapeutischer Behandlung?</t>
  </si>
  <si>
    <t>1 = Ja, aber seit der Corona-Pandemie nicht mehr</t>
  </si>
  <si>
    <t>2 = Ja, aber seit der Corona-Pandemie telefonisch/Online</t>
  </si>
  <si>
    <t>3 = Ja, ich gehe regelmäßig zur Psychotherapie</t>
  </si>
  <si>
    <t>Are you in psychotherapy?</t>
  </si>
  <si>
    <t>1 = Yes, but not currently due to the Corona pandemic</t>
  </si>
  <si>
    <t>2 = Yes, but currently via telephone/online due to the Corona pandemic</t>
  </si>
  <si>
    <t>3 = Yes, I regularly go to psychotherapy</t>
  </si>
  <si>
    <t>kj_smoke</t>
  </si>
  <si>
    <t>Rauchen</t>
  </si>
  <si>
    <t>Rauchst du?</t>
  </si>
  <si>
    <t>0 = Nein, ich habe noch niemals geraucht</t>
  </si>
  <si>
    <t>1 = Ja, täglich</t>
  </si>
  <si>
    <t>2 = Ja, mehrmals in der Woche</t>
  </si>
  <si>
    <t>3 = Ja, einmal in der Woche</t>
  </si>
  <si>
    <t>4 = Ja, weniger als einmal in der Woche</t>
  </si>
  <si>
    <t>BELLA</t>
  </si>
  <si>
    <t>Do you smoke?</t>
  </si>
  <si>
    <t>0 = No, I have never smoked</t>
  </si>
  <si>
    <t>1 = Yes, every day</t>
  </si>
  <si>
    <t>2 = Yes, several days per week</t>
  </si>
  <si>
    <t>3 = Yes, once a week</t>
  </si>
  <si>
    <t>4 = Yes, less than once a week</t>
  </si>
  <si>
    <t>kj_alc</t>
  </si>
  <si>
    <t>Alkohol</t>
  </si>
  <si>
    <t>Trinkst du Alkohol?</t>
  </si>
  <si>
    <t>0 = Nein, ich habe noch niemals Alkohol getrunken</t>
  </si>
  <si>
    <t>1 = Ja, einmal im Monat oder weniger</t>
  </si>
  <si>
    <t>2 = Ja, 2 bis 4 Mal im Monat</t>
  </si>
  <si>
    <t>3 = Ja, 2 bis 3 Mal in der Woche</t>
  </si>
  <si>
    <t>4 = Ja, 4 mal in der Woche oder öfter</t>
  </si>
  <si>
    <t>Do you drink alcohol?</t>
  </si>
  <si>
    <t>0 = No, I have never had alcohol</t>
  </si>
  <si>
    <t>1 = Yes, once a month or less</t>
  </si>
  <si>
    <t>2 = Yes, 2 to 4 times a month</t>
  </si>
  <si>
    <t>3 = Yes, 2 to 3 times a week</t>
  </si>
  <si>
    <t>4 = Yes, 4 times a week or more</t>
  </si>
  <si>
    <t>kj_adhd1</t>
  </si>
  <si>
    <t>ADHD</t>
  </si>
  <si>
    <t>Fällt es dir schwer deine Aufmerksamkeit aufrecht zu erhalten bei Aufgaben (z.B. Hausaufgaben) oder beim Spielen (z.B. Brettspiele)?</t>
  </si>
  <si>
    <t>1 = Nie</t>
  </si>
  <si>
    <t>2 = Manchmal, aber es bereitet mir keine Probleme</t>
  </si>
  <si>
    <t>3 = Ja und ich nehme es als Problem wahr</t>
  </si>
  <si>
    <t>angelehnt an Screening Interview KiddieSads</t>
  </si>
  <si>
    <t xml:space="preserve">Do you find it difficult to focus attention on tasks (e.g. homework) or on play activities (e.g. a board game)?  </t>
  </si>
  <si>
    <t>1 = Never</t>
  </si>
  <si>
    <t>2 = Sometimes, but it does not cause problems</t>
  </si>
  <si>
    <t>3 = Yes, and it causes problems for me</t>
  </si>
  <si>
    <t>kj_adhd2</t>
  </si>
  <si>
    <t>Lässt du dich leicht ablenken bei Aufgaben, bei denen du konzentriert sein solltest?</t>
  </si>
  <si>
    <t>Are you easily distracted during tasks that require attention?</t>
  </si>
  <si>
    <t>kj_adhd3</t>
  </si>
  <si>
    <t>Fällt es dir schwer sitzen zu bleiben in Situationen, in denen es von dir erwartet wird?</t>
  </si>
  <si>
    <t>Is it difficult for you to stay seated when you are expected to?</t>
  </si>
  <si>
    <t>kj_adhd4</t>
  </si>
  <si>
    <t>Handelst du impulsiv ohne über die Folgen nachzudenken?</t>
  </si>
  <si>
    <t>Do you act impulsively without thinking about consequences ?</t>
  </si>
  <si>
    <t>kj_odd1</t>
  </si>
  <si>
    <t>ODD</t>
  </si>
  <si>
    <t>Wirst du schnell wütend und verlierst leicht die Selbstbeherrschung?</t>
  </si>
  <si>
    <t>Do you easily get upset and lose your temper?</t>
  </si>
  <si>
    <t>kj_odd2</t>
  </si>
  <si>
    <t>Streitest du dich viel mit deinen Eltern oder Lehrern?</t>
  </si>
  <si>
    <t>Do you often argue and talk back with your parents or teachers?</t>
  </si>
  <si>
    <t>kj_odd3</t>
  </si>
  <si>
    <t>Folgst du oft nicht und hältst dich nicht an Regeln zuhause oder in der Schule?</t>
  </si>
  <si>
    <t>Do you defy or disobey rules at home, at school or at other places?</t>
  </si>
  <si>
    <t>kj_selfeff</t>
  </si>
  <si>
    <t>Selbstwirksamkeit</t>
  </si>
  <si>
    <t>Stimmt die folgende Aussage für dich? Für jedes Problem kann ich eine Lösung finden.</t>
  </si>
  <si>
    <t>1 = Stimmt nicht</t>
  </si>
  <si>
    <t>2 = Stimmt kaum</t>
  </si>
  <si>
    <t>3 = Stimmt eher</t>
  </si>
  <si>
    <t>4 = Stimmt genau</t>
  </si>
  <si>
    <t>Item aus Schwarzer&amp;Jerusalem 1999</t>
  </si>
  <si>
    <t>Is the following statement true for you? If I am in trouble, I can usually think of a solution.</t>
  </si>
  <si>
    <t>1 = Not at all true</t>
  </si>
  <si>
    <t>2 = Hardly true</t>
  </si>
  <si>
    <t>3 = Moderately true</t>
  </si>
  <si>
    <t>4 = Exactly true</t>
  </si>
  <si>
    <t>Super gemacht! Jetzt geht es um die Coronavirus-Pandemie.</t>
  </si>
  <si>
    <t>eigene Formulierung</t>
  </si>
  <si>
    <t>Great Job! Next are questions on how the pandemic has changed your life.</t>
  </si>
  <si>
    <t>kj_contact1</t>
  </si>
  <si>
    <t>Kontakt über Medien</t>
  </si>
  <si>
    <t>Seit der Corona-Pandemie: Wie bleibst du in Kontakt mit deinen Freunden? Hier kannst du mehr als eine Antwort geben.</t>
  </si>
  <si>
    <t>1 = Gar nicht</t>
  </si>
  <si>
    <t>2 = Telefonisch oder durch Audioanrufe</t>
  </si>
  <si>
    <t xml:space="preserve">3 = Durch Textnachrichten </t>
  </si>
  <si>
    <t>4 = Durch Videoanrufe</t>
  </si>
  <si>
    <t>5 = Durch persönliche Treffen</t>
  </si>
  <si>
    <t>Since the coronavirus pandemic how do you stay connected with your friends? You may mark more than one answer.</t>
  </si>
  <si>
    <t>1 = Not at all</t>
  </si>
  <si>
    <t>2 = Via phone or audio calls</t>
  </si>
  <si>
    <t>3 = Via messaging</t>
  </si>
  <si>
    <t>4 = Via video calls</t>
  </si>
  <si>
    <t>5 = We meet in person</t>
  </si>
  <si>
    <t>kj_contact2</t>
  </si>
  <si>
    <t>Kontakt Veränderung</t>
  </si>
  <si>
    <t>Seit der Corona-Pandemie: Wieviel Kontakt hast Du mit Freunden oder anderen Personen außerhalb von Zuhause?</t>
  </si>
  <si>
    <t>1 = Viel weniger</t>
  </si>
  <si>
    <t>2 = Etwas weniger</t>
  </si>
  <si>
    <t>3 = Genauso viel</t>
  </si>
  <si>
    <t>4 = Etwas mehr</t>
  </si>
  <si>
    <t>5 = Viel mehr</t>
  </si>
  <si>
    <t>Since the coronavirus pandemic how have your interactions with others outside your home changed?</t>
  </si>
  <si>
    <t>1 = Much less</t>
  </si>
  <si>
    <t xml:space="preserve">2 = Somewhat less </t>
  </si>
  <si>
    <t>3 = As much</t>
  </si>
  <si>
    <t xml:space="preserve">4 = Somewhat more </t>
  </si>
  <si>
    <t>5 = Much more</t>
  </si>
  <si>
    <t>YesNoSwitch</t>
  </si>
  <si>
    <t>kj_contact3</t>
  </si>
  <si>
    <t>Kontaktersatz</t>
  </si>
  <si>
    <t>Hast Du das Gefühl, dass telefonischer oder online-Kontakt mit Anderen den persönlichen Kontakt ersetzen kann?</t>
  </si>
  <si>
    <t>1 = Ja</t>
  </si>
  <si>
    <t>Do you think that contact via phone or digital media can replace personal contact?</t>
  </si>
  <si>
    <t>1 = Yes</t>
  </si>
  <si>
    <t>kj_media1</t>
  </si>
  <si>
    <t>Medienkonsum</t>
  </si>
  <si>
    <t>Seit der Corona-Pandemie: Wie viel Zeit verbringst Du mit der Nutzung von Medien (Fernseher, Videospiele, Internet, Chat etc.)?</t>
  </si>
  <si>
    <t>Since the coronavirus pandemic how much time do you spend on media (e.g. tv, video games, web surfing, social media)?</t>
  </si>
  <si>
    <t>3 = As much as before</t>
  </si>
  <si>
    <t>kj_famclim1</t>
  </si>
  <si>
    <t>Familienklima</t>
  </si>
  <si>
    <t>Seit der Corona-Pandemie: Wie hat sich die Stimmung in Deiner Familie verändert?</t>
  </si>
  <si>
    <t>1 = Viel schlechter</t>
  </si>
  <si>
    <t>2 = Etwas schlechter</t>
  </si>
  <si>
    <t>3 = Genauso wie vorher</t>
  </si>
  <si>
    <t>4 = Etwas besser</t>
  </si>
  <si>
    <t>5 = Viel besser</t>
  </si>
  <si>
    <t xml:space="preserve">Since the coronavirus pandemic how has the general mood in your family changed? </t>
  </si>
  <si>
    <t>1 = Much worse</t>
  </si>
  <si>
    <t>2 = Somewhat worse</t>
  </si>
  <si>
    <t>3 = Unchanged</t>
  </si>
  <si>
    <t>4 = Somewhat better</t>
  </si>
  <si>
    <t>5 = Much better</t>
  </si>
  <si>
    <t>kj_famarg1</t>
  </si>
  <si>
    <t>Streit</t>
  </si>
  <si>
    <t>Seit der Corona-Pandemie: Wie häufig gibt es bei euch zu Hause Streit?</t>
  </si>
  <si>
    <t>Since the coronavirus pandemic how often does your family fight?</t>
  </si>
  <si>
    <t>Wie wirkt sich die Pandemie aktuell auf dich aus?</t>
  </si>
  <si>
    <t>How does the pandemic curently affect your life?</t>
  </si>
  <si>
    <t>kj_cv_inf</t>
  </si>
  <si>
    <t xml:space="preserve">COVID-19 Status </t>
  </si>
  <si>
    <t>Wurde bei dir eine Ansteckung mit dem Coronavirus nachgewiesen?</t>
  </si>
  <si>
    <t>1 = Ja, ich bin aktuell krank</t>
  </si>
  <si>
    <t>2 = Ja, aber ich fühle mich (wieder) gesund</t>
  </si>
  <si>
    <t xml:space="preserve">Have you been infected with the coronavirus (proven by a test)? </t>
  </si>
  <si>
    <t>1 = Yes, I am currently sick</t>
  </si>
  <si>
    <t>2 = Yes, but I feel healthy (again)</t>
  </si>
  <si>
    <t>kj_cv_fam</t>
  </si>
  <si>
    <t>Gibt es jemanden in deiner Familie, der am Coronavirus erkrankt ist oder erkrankt war?</t>
  </si>
  <si>
    <t>Is somebody in your family infected with the coronavirus?</t>
  </si>
  <si>
    <t>kj_cvad</t>
  </si>
  <si>
    <t>Ist jemand in deiner Familie oder den du kennst am Coronavirus verstorben?</t>
  </si>
  <si>
    <t xml:space="preserve">Has a member of your family or somebody you know died due to an infection with the coronavirus? </t>
  </si>
  <si>
    <t>kj_school4</t>
  </si>
  <si>
    <t>Alltagsstatus</t>
  </si>
  <si>
    <t xml:space="preserve">Welche Aussage trifft aktuell zu hinsichtlich Schule/Ausbildung/Arbeit? </t>
  </si>
  <si>
    <t>1 = Ich gehe aktuell in die Schule oder zur Arbeit</t>
  </si>
  <si>
    <t>2 = Ich werde zur Zeit zu Hause beschult oder ich arbeite von zu Hause</t>
  </si>
  <si>
    <t>3 = Antworten passen nicht</t>
  </si>
  <si>
    <t xml:space="preserve">Which statement is correct in regard to school/training/work? </t>
  </si>
  <si>
    <t>1 = I currently attend school / go to work</t>
  </si>
  <si>
    <t>2 = I am schooled at home / I am working remotely from home</t>
  </si>
  <si>
    <t>3 = Answers do not apply</t>
  </si>
  <si>
    <t>kj_restr_cur</t>
  </si>
  <si>
    <t>Ausgangsbeschränkung</t>
  </si>
  <si>
    <t>Bestehen aktuell Ausgangs- oder Reisebeschränkungen in deiner Gegend aufgrund der Coronavirus-Pandemie?</t>
  </si>
  <si>
    <t>2 = Weiß nicht</t>
  </si>
  <si>
    <t>Are there currently exit or travel restrictions due to the coronavirus where your live?</t>
  </si>
  <si>
    <t>2 = Don't know</t>
  </si>
  <si>
    <t>kj_restr_day</t>
  </si>
  <si>
    <t>Beschränkungen</t>
  </si>
  <si>
    <t>Wie empfindest du die Beschränkungen durch die Corona-Pandemie? Ist dein Alltag ....</t>
  </si>
  <si>
    <t>3 = Unverändert</t>
  </si>
  <si>
    <t>How do you feel about the restrictions due to the Corona-pandemic? Is your daily life ....</t>
  </si>
  <si>
    <t>kj_restr_out</t>
  </si>
  <si>
    <t>Zeit außerhalb der Wohnung</t>
  </si>
  <si>
    <t>Wie häufig bist Du zur Zeit draußen (Schule, Arbeit, Spazieren, Einkaufen, Sport etc.)?</t>
  </si>
  <si>
    <t>2 = 1-2 Mal pro Woche</t>
  </si>
  <si>
    <t>3 = 3-4 Mal pro Woche</t>
  </si>
  <si>
    <t>4 = 5-6 Mal pro Woche</t>
  </si>
  <si>
    <t>5 = Täglich</t>
  </si>
  <si>
    <t>How often do you currently go out (to school, work, take a walk, shopping etc.)?</t>
  </si>
  <si>
    <t>2 = Once or twice a week</t>
  </si>
  <si>
    <t>3 = 3 to 4 times a week</t>
  </si>
  <si>
    <t>4 = 5 to 6 times a week</t>
  </si>
  <si>
    <t>5 = Daily</t>
  </si>
  <si>
    <t>kj_sport</t>
  </si>
  <si>
    <t xml:space="preserve">Wie oft hast du in der letzten Woche Sport (z.B. Joggen, Ballsport, etc) getrieben? </t>
  </si>
  <si>
    <t>2 = Weniger als 1 Stunde</t>
  </si>
  <si>
    <t>3 = 1-2 Stunden</t>
  </si>
  <si>
    <t>4 = 2-4 Stunden</t>
  </si>
  <si>
    <t>5 = Mehr als 4 Stunden</t>
  </si>
  <si>
    <t>How many times have you exercised (e.g. running, ball sports, ect.) in the past week?</t>
  </si>
  <si>
    <t>1 = No sporting activity</t>
  </si>
  <si>
    <t>2 = Less than 1 hour a week</t>
  </si>
  <si>
    <t>3 = 1-2 hours a week regularly</t>
  </si>
  <si>
    <t>4 = 2-4 hours a week regularly</t>
  </si>
  <si>
    <t>5 = Regularly more than 4 hours per week</t>
  </si>
  <si>
    <t>kj_olfac</t>
  </si>
  <si>
    <t>Anosmie</t>
  </si>
  <si>
    <t>Ist dir aufgefallen, dass du nichts mehr riechen kannst oder dein Geschmackssinn plötzlich schlechter geworden ist?</t>
  </si>
  <si>
    <t xml:space="preserve">Have you experienced a loss of smell or taste? </t>
  </si>
  <si>
    <t xml:space="preserve">Du hast schon mehr als die Hälfte der Fragen beantwortet! Toll gemacht! Bald hast du es geschafft! 
Die Coronavirus-Pandemie verändert bei vielen Menschen die Stimmung. 
Denke bei den folgenden Fragen bitte nur an die letzte Woche: </t>
  </si>
  <si>
    <t>Fantastic! You have answerded more than half of the questions! 
The coronavirus pandemic may change people's mood.
How have things been for you during the last week?</t>
  </si>
  <si>
    <t>kj_famclim2</t>
  </si>
  <si>
    <t>Wie war die Stimmung in Deiner Familie?</t>
  </si>
  <si>
    <t>1 = Sehr schlecht</t>
  </si>
  <si>
    <t xml:space="preserve">2 = Eher schlecht </t>
  </si>
  <si>
    <t>3 = Mittelmäßig</t>
  </si>
  <si>
    <t>4 = Eher gut</t>
  </si>
  <si>
    <t>5 = Sehr gut</t>
  </si>
  <si>
    <t xml:space="preserve">What was the general mood in your family? </t>
  </si>
  <si>
    <t>1 = Very bad</t>
  </si>
  <si>
    <t>2 = Rather bad</t>
  </si>
  <si>
    <t>3 = Moderate</t>
  </si>
  <si>
    <t>4 = Rather good</t>
  </si>
  <si>
    <t>5 = Very good</t>
  </si>
  <si>
    <t>kj_famarg2</t>
  </si>
  <si>
    <t>Gab es bei euch zu Hause Streit?</t>
  </si>
  <si>
    <t>2 = An 1-2 Tagen</t>
  </si>
  <si>
    <t>3 = An 3-4 Tagen</t>
  </si>
  <si>
    <t>4 = An 5-6 Tagen</t>
  </si>
  <si>
    <t>Have there been fights in your family ?</t>
  </si>
  <si>
    <t>2 = On 1 or 2 days</t>
  </si>
  <si>
    <t xml:space="preserve">3 = On 3 or 4 days </t>
  </si>
  <si>
    <t xml:space="preserve">4 = On 5 or 6 days </t>
  </si>
  <si>
    <t>5 = Every day</t>
  </si>
  <si>
    <t>kj_viol</t>
  </si>
  <si>
    <t>Häusliche Gewalt</t>
  </si>
  <si>
    <t>Hast Du selbst oder jemand anderes in deiner Familie körperliche Gewalt erlebt?</t>
  </si>
  <si>
    <t>Have you or somebody in your family experienced physical violence ?</t>
  </si>
  <si>
    <t>kj_anx2</t>
  </si>
  <si>
    <t>Hast Du Dir Sorgen gemacht, dass du dich am Coronavirus anstecken könntest?</t>
  </si>
  <si>
    <t>0 = Überhaupt nicht</t>
  </si>
  <si>
    <t>1 = Ein wenig</t>
  </si>
  <si>
    <t>2 = Mittelmäßig</t>
  </si>
  <si>
    <t>3 = Ziemlich</t>
  </si>
  <si>
    <t>4 = Sehr</t>
  </si>
  <si>
    <t>Have you worried about catching the coronavirus.</t>
  </si>
  <si>
    <t>0 = Never</t>
  </si>
  <si>
    <t>1 = Sometimes</t>
  </si>
  <si>
    <t>2 = Often</t>
  </si>
  <si>
    <t>3 = Most of the time</t>
  </si>
  <si>
    <t>4 = Always</t>
  </si>
  <si>
    <t>kj_anx3</t>
  </si>
  <si>
    <t xml:space="preserve">Hast Du Dir Sorgen gemacht, dass deine Freunde oder deine Familie sich anstecken könnte? </t>
  </si>
  <si>
    <t>Have you worried about infecting someone else with the coronavirus.</t>
  </si>
  <si>
    <t>kj_media2</t>
  </si>
  <si>
    <t>Medien  follow up</t>
  </si>
  <si>
    <t>Wie viele Stunden hast du pro Tag mit Medien verbracht (Fernseher, Videospiele, Internet, Chat, usw.)?</t>
  </si>
  <si>
    <t>3 = 1-3 Stunden</t>
  </si>
  <si>
    <t>4 = 4-6 Stunden</t>
  </si>
  <si>
    <t>5 = Mehr als 6 Stunden</t>
  </si>
  <si>
    <t>angelehnt an CRISIS</t>
  </si>
  <si>
    <t>How many hours have you spent on average per day on digital media(e.g. tv, video games, web surfing, social media)?</t>
  </si>
  <si>
    <t>1 = I do not use digital media at all</t>
  </si>
  <si>
    <t>2 = Less than 1 hour</t>
  </si>
  <si>
    <t>3 = 1 to 3 hours</t>
  </si>
  <si>
    <t>4 = 4 to 6 hours</t>
  </si>
  <si>
    <t>5 = More than 6 hours</t>
  </si>
  <si>
    <t>Die folgenden Fragen beziehen sich wieder auf die letzten 7 Tage:</t>
  </si>
  <si>
    <t>Kidscreen 10</t>
  </si>
  <si>
    <t>If you think about the past seven days...</t>
  </si>
  <si>
    <t>kj_qol1</t>
  </si>
  <si>
    <t>Lebensqualität</t>
  </si>
  <si>
    <t>Hast Du Dich fit und wohl gefühlt?</t>
  </si>
  <si>
    <t xml:space="preserve">Have you felt fit and well? </t>
  </si>
  <si>
    <t>0 = Not at all</t>
  </si>
  <si>
    <t>1 = Slightly</t>
  </si>
  <si>
    <t>2 = Moderately</t>
  </si>
  <si>
    <t>3 = Very</t>
  </si>
  <si>
    <t>4 = Extremely</t>
  </si>
  <si>
    <t>kj_qol2</t>
  </si>
  <si>
    <t>Bist Du voller Energie gewesen?</t>
  </si>
  <si>
    <t>0 = Nie</t>
  </si>
  <si>
    <t>1 = Selten</t>
  </si>
  <si>
    <t>2 = Manchmal</t>
  </si>
  <si>
    <t>3 = Oft</t>
  </si>
  <si>
    <t>4 = Immer</t>
  </si>
  <si>
    <t xml:space="preserve">Have you felt full of energy? </t>
  </si>
  <si>
    <t>1 = Seldom</t>
  </si>
  <si>
    <t>2 = Quite often</t>
  </si>
  <si>
    <t>3 = Very often</t>
  </si>
  <si>
    <t>kj_qol3</t>
  </si>
  <si>
    <t>Hast Du dich traurig gefühlt?</t>
  </si>
  <si>
    <t xml:space="preserve">Have you felt sad? </t>
  </si>
  <si>
    <t>kj_qol4</t>
  </si>
  <si>
    <t>Hast Du dich einsam gefühlt?</t>
  </si>
  <si>
    <t xml:space="preserve">Have you felt lonely? </t>
  </si>
  <si>
    <t>kj_qol5</t>
  </si>
  <si>
    <t>Hast Du genug Zeit für Dich selbst gehabt?</t>
  </si>
  <si>
    <t xml:space="preserve">Have you had enough time for yourself? </t>
  </si>
  <si>
    <t>kj_qol6</t>
  </si>
  <si>
    <t>Konntest Du in Deiner Freizeit die Dinge machen, die Du tun wolltest?</t>
  </si>
  <si>
    <t xml:space="preserve">Have you been able to do the things that you want to do in your free time? </t>
  </si>
  <si>
    <t>kj_qol7</t>
  </si>
  <si>
    <t>Haben Deine Mutter/Dein Vater Dich gerecht behandelt?</t>
  </si>
  <si>
    <t xml:space="preserve">Have your parent(s) treated you fairly? </t>
  </si>
  <si>
    <t>kj_qol8</t>
  </si>
  <si>
    <t>Hast Du mit Deinen Freunden Spaß gehabt?</t>
  </si>
  <si>
    <t xml:space="preserve">Have you had fun with your friends? </t>
  </si>
  <si>
    <t>kj_qol9</t>
  </si>
  <si>
    <t>Bist Du in der Schule (bei den Schularbeiten) gut zurechtgekommen?</t>
  </si>
  <si>
    <t xml:space="preserve">Have you got on well at school? </t>
  </si>
  <si>
    <t>kj_qol10</t>
  </si>
  <si>
    <t>Konntest Du gut aufpassen (dich gut konzentrieren?)</t>
  </si>
  <si>
    <t xml:space="preserve">Have you been able to pay attention? </t>
  </si>
  <si>
    <t>Lies dir bitte jeden Satz durch und kreuze dann an, wie oft dieser Satz für dich innerhalb der letzten Woche zutrifft</t>
  </si>
  <si>
    <t xml:space="preserve">Please read each sentence and mark the answer best describing your feelings within the past seven days. </t>
  </si>
  <si>
    <t>kj_scas1</t>
  </si>
  <si>
    <t>Angst</t>
  </si>
  <si>
    <t>Ich mache mir um manches Sorgen</t>
  </si>
  <si>
    <t>1 = Niemals</t>
  </si>
  <si>
    <t>3 = Häufig</t>
  </si>
  <si>
    <t>SCAS-C-8</t>
  </si>
  <si>
    <t xml:space="preserve">I worry about things </t>
  </si>
  <si>
    <t>2 = Sometimes</t>
  </si>
  <si>
    <t>3 = Often</t>
  </si>
  <si>
    <t>kj_scas2</t>
  </si>
  <si>
    <t>Ich habe Angst</t>
  </si>
  <si>
    <t xml:space="preserve">I feel afraid </t>
  </si>
  <si>
    <t>kj_scas3</t>
  </si>
  <si>
    <t>Ich mache mir Sorgen, von meinen Eltern getrennt zu sein</t>
  </si>
  <si>
    <t xml:space="preserve">I worry about being away from my parents </t>
  </si>
  <si>
    <t>kj_scas4</t>
  </si>
  <si>
    <t>Ich habe Angst, wenn ich alleine schlafen muss</t>
  </si>
  <si>
    <t xml:space="preserve">I feel scared if I have to sleep on my own </t>
  </si>
  <si>
    <t>kj_scas5</t>
  </si>
  <si>
    <t>Ich habe Schwierigkeiten, morgens zur Schule zu gehen, weil ich nervös oder ängstlich bin</t>
  </si>
  <si>
    <t xml:space="preserve">I have trouble going to school in the mornings because I feel nervous or afraid </t>
  </si>
  <si>
    <t>kj_scas6</t>
  </si>
  <si>
    <t xml:space="preserve">Wenn ich ein Problem habe, fühle ich mich ganz wackelig auf den Beinen </t>
  </si>
  <si>
    <t xml:space="preserve">I suddenly start to tremble or shake when there is no reason for this </t>
  </si>
  <si>
    <t>kj_scas7</t>
  </si>
  <si>
    <t>Ich mache mir Sorgen, dass ich plötzlich einfach so Angst bekomme</t>
  </si>
  <si>
    <t xml:space="preserve">I worry that I will suddenly get a scared feeling when there is nothing to be afraid of </t>
  </si>
  <si>
    <t>kj_scas8</t>
  </si>
  <si>
    <t>Ich hätte Angst, woanders zu übernachten</t>
  </si>
  <si>
    <t xml:space="preserve">I would feel scared if I had to stay away from home overnight </t>
  </si>
  <si>
    <t>Wie oft hast du dich im Verlauf der letzten zwei Wochen durch die folgenden Beschwerden beeinträchtigt gefühlt?</t>
  </si>
  <si>
    <t>How often have you been bothered by each of the following symptoms during the past two weeks?</t>
  </si>
  <si>
    <t>kj_phq_hope</t>
  </si>
  <si>
    <t>Niedergeschlagenheit, Schwermut oder Hoffnungslosigkeit</t>
  </si>
  <si>
    <t>1 = An einzelnen Tagen</t>
  </si>
  <si>
    <t>2 = An mehr als der Hälfte der Tage</t>
  </si>
  <si>
    <t>3 = Beinahe jeden Tag</t>
  </si>
  <si>
    <t>PHQ2</t>
  </si>
  <si>
    <t>Feeling down, depressed, irritable or hopeless?</t>
  </si>
  <si>
    <t>1 = Several days</t>
  </si>
  <si>
    <t>2 = More than half the days</t>
  </si>
  <si>
    <t>3 = Nearly every day</t>
  </si>
  <si>
    <t>kj_phq_interest</t>
  </si>
  <si>
    <t>Wenig Interesse oder Freude an deinen Tätigkeiten</t>
  </si>
  <si>
    <t>Little interest or pleasure in doing things?</t>
  </si>
  <si>
    <t>kj_phq_sleep</t>
  </si>
  <si>
    <t>Schwierigkeiten, ein- oder durchzuschlafen, oder vermehrter Schlaf</t>
  </si>
  <si>
    <t>Item aus PHQ</t>
  </si>
  <si>
    <t>Trouble falling asleep, staying asleep, or sleeping too much?</t>
  </si>
  <si>
    <r>
      <t xml:space="preserve">Abschlusstext Baseline  - </t>
    </r>
    <r>
      <rPr>
        <sz val="12"/>
        <color rgb="FFFF0000"/>
        <rFont val="Calibri"/>
        <family val="2"/>
        <scheme val="minor"/>
      </rPr>
      <t xml:space="preserve">BITTE INFORMATIONEN ZU KONTAKTMÖGLICHKEITEN AUS CORONA-APP ERGÄNZEN </t>
    </r>
    <r>
      <rPr>
        <sz val="12"/>
        <color theme="1"/>
        <rFont val="Calibri"/>
        <family val="2"/>
        <scheme val="minor"/>
      </rPr>
      <t xml:space="preserve">                                                                                                                                     </t>
    </r>
  </si>
  <si>
    <t xml:space="preserve">Geschafft! Vielen Dank dass du mitgemacht hast! 
Es wäre toll wenn du in einer Woche wieder an einer Kurzversion dieser Befragung (dauert nur 5 Minuten!) teilnehmen würdest. Dadurch können wir Veränderungen der Stimmung bei den Kindern und Jugendlichen in allen teilnehmenden Ländern beobachten und vergleichen.
Wenn Du Sorgen hast und Hilfe brauchst oder einfach nur Fragen zum Coronavirus hast, findest du im nächsten Fenster eine Liste mit Kontakten, die für Dich da sind.
Alles Gute und vielen Dank! Dein CORONA HEALTH TEAM </t>
  </si>
  <si>
    <r>
      <t xml:space="preserve">You have made it! Thank you very much for taking part! 
It would be great if you would take part in a </t>
    </r>
    <r>
      <rPr>
        <b/>
        <sz val="12"/>
        <rFont val="Calibri"/>
        <family val="2"/>
        <scheme val="minor"/>
      </rPr>
      <t xml:space="preserve">short version </t>
    </r>
    <r>
      <rPr>
        <sz val="12"/>
        <rFont val="Calibri"/>
        <family val="2"/>
        <scheme val="minor"/>
      </rPr>
      <t>of this survey next week (it will only take 5 minutes!). This would enable us to detect and compare health changes in children and adolescents all over the world.
If you whish to talk to somebody about how you feel, seek anonymous help or if you just have questions about the coronavirus, you will next find a list of contacts. 
All the best and thanks a lot! Your CORONA HEALTH TEAM</t>
    </r>
  </si>
  <si>
    <t>FollowUp Fragebogen Kinder</t>
  </si>
  <si>
    <t>meta</t>
  </si>
  <si>
    <t>Willkommen zurück! Toll, dass du wieder mitmachst! Wir würden gern wissen, was sich bei dir seit der letzten Befragung verändert hat. Es dauert nur 5 Minuten.
Los geht's!</t>
  </si>
  <si>
    <t>Welcome back! Thank you for taking part again! How was your week?
The survey will only take 5 minutes. 
Let's start!</t>
  </si>
  <si>
    <t>Wie wirkt sich die Coronavirus Pandemie aktuell auf dich aus?</t>
  </si>
  <si>
    <t>How does the coronavirus pandemic curently affect your life?</t>
  </si>
  <si>
    <t xml:space="preserve">Die Coronavirus-Pandemie verändert bei vielen Menschen die Stimmung. 
Wie lief es bei dir in der letzten Woche: </t>
  </si>
  <si>
    <t>The coronavirus pandemic may change people's mood.
How have things been for you during the last week?</t>
  </si>
  <si>
    <t>Fast geschafft! Lies dir bitte jeden Satz durch und kreuze dann an, wie oft dieser Satz für dich innerhalb der letzten Woche zutrifft</t>
  </si>
  <si>
    <t xml:space="preserve">You are almost done! Please read each sentence and mark the answer best describing your feelings within the past seven days. </t>
  </si>
  <si>
    <t xml:space="preserve">Geschafft! Vielen Dank dass du wieder mitgemacht hast! 
Es wäre toll wenn du diesen Bogen in einer Woche wieder ausfüllen könntest. Die App wird Dir eine Erinnerung dafür schicken.
Wenn Du Sorgen hast und Hilfe brauchst oder einfach nur Fragen zum Coronavirus hast, findest du im nächsten Fenster wieder eine Liste mit Kontakten, die für dich da sind.
Alles Gute und vielen Dank! Dein CORONA HEALTH TEAM </t>
  </si>
  <si>
    <r>
      <t xml:space="preserve">Thank you very much for your effort and time! Stay healthy! 
It would be great if you would take part in this survey again next week. </t>
    </r>
    <r>
      <rPr>
        <sz val="12"/>
        <rFont val="Calibri"/>
        <family val="2"/>
        <scheme val="minor"/>
      </rPr>
      <t xml:space="preserve">
If you whish to talk to somebody about how you feel, seek anonymous help or if you just have questions about the coronavirus, you will next find a list of contacts. 
All the best and thanks a lot! Your CORONA HEALTH TEAM</t>
    </r>
  </si>
  <si>
    <t>fr</t>
  </si>
  <si>
    <t>hu</t>
  </si>
  <si>
    <t>it</t>
  </si>
  <si>
    <t>ru</t>
  </si>
  <si>
    <t>sr</t>
  </si>
  <si>
    <t>inventar_es</t>
  </si>
  <si>
    <t>item_fr</t>
  </si>
  <si>
    <t>fr_1</t>
  </si>
  <si>
    <t>fr_2</t>
  </si>
  <si>
    <t>fr_3</t>
  </si>
  <si>
    <t>fr_4</t>
  </si>
  <si>
    <t>fr_5</t>
  </si>
  <si>
    <t>fr_6</t>
  </si>
  <si>
    <t>fr_7</t>
  </si>
  <si>
    <t>fr_8</t>
  </si>
  <si>
    <t>fr_9</t>
  </si>
  <si>
    <t>fr_10</t>
  </si>
  <si>
    <t>fr_11</t>
  </si>
  <si>
    <t>fr_12</t>
  </si>
  <si>
    <t>fr_13</t>
  </si>
  <si>
    <t>fr_14</t>
  </si>
  <si>
    <t>fr_15</t>
  </si>
  <si>
    <t>fr_16</t>
  </si>
  <si>
    <t>fr_17</t>
  </si>
  <si>
    <t>fr_18</t>
  </si>
  <si>
    <t>fr_19</t>
  </si>
  <si>
    <t>fr_20</t>
  </si>
  <si>
    <t>fr_21</t>
  </si>
  <si>
    <t>fr_22</t>
  </si>
  <si>
    <t>fr_23</t>
  </si>
  <si>
    <t>item_hu</t>
  </si>
  <si>
    <t>hu_1</t>
  </si>
  <si>
    <t>hu_2</t>
  </si>
  <si>
    <t>hu_3</t>
  </si>
  <si>
    <t>hu_4</t>
  </si>
  <si>
    <t>hu_5</t>
  </si>
  <si>
    <t>hu_6</t>
  </si>
  <si>
    <t>hu_7</t>
  </si>
  <si>
    <t>hu_8</t>
  </si>
  <si>
    <t>hu_9</t>
  </si>
  <si>
    <t>hu_10</t>
  </si>
  <si>
    <t>hu_11</t>
  </si>
  <si>
    <t>hu_12</t>
  </si>
  <si>
    <t>hu_13</t>
  </si>
  <si>
    <t>hu_14</t>
  </si>
  <si>
    <t>hu_15</t>
  </si>
  <si>
    <t>hu_16</t>
  </si>
  <si>
    <t>hu_17</t>
  </si>
  <si>
    <t>hu_18</t>
  </si>
  <si>
    <t>hu_19</t>
  </si>
  <si>
    <t>hu_20</t>
  </si>
  <si>
    <t>hu_21</t>
  </si>
  <si>
    <t>hu_22</t>
  </si>
  <si>
    <t>hu_23</t>
  </si>
  <si>
    <t>inventar_hu</t>
  </si>
  <si>
    <t>license_hu</t>
  </si>
  <si>
    <t>available_hu</t>
  </si>
  <si>
    <t>comment_hu</t>
  </si>
  <si>
    <t>item_it</t>
  </si>
  <si>
    <t>it_1</t>
  </si>
  <si>
    <t>it_2</t>
  </si>
  <si>
    <t>it_3</t>
  </si>
  <si>
    <t>it_4</t>
  </si>
  <si>
    <t>it_5</t>
  </si>
  <si>
    <t>it_6</t>
  </si>
  <si>
    <t>it_7</t>
  </si>
  <si>
    <t>it_8</t>
  </si>
  <si>
    <t>it_9</t>
  </si>
  <si>
    <t>it_10</t>
  </si>
  <si>
    <t>it_11</t>
  </si>
  <si>
    <t>it_12</t>
  </si>
  <si>
    <t>it_13</t>
  </si>
  <si>
    <t>it_14</t>
  </si>
  <si>
    <t>it_15</t>
  </si>
  <si>
    <t>it_16</t>
  </si>
  <si>
    <t>it_17</t>
  </si>
  <si>
    <t>it_18</t>
  </si>
  <si>
    <t>it_19</t>
  </si>
  <si>
    <t>it_20</t>
  </si>
  <si>
    <t>it_21</t>
  </si>
  <si>
    <t>it_22</t>
  </si>
  <si>
    <t>it_23</t>
  </si>
  <si>
    <t>inventar_it</t>
  </si>
  <si>
    <t>license_it</t>
  </si>
  <si>
    <t>available_it</t>
  </si>
  <si>
    <t>comment_it</t>
  </si>
  <si>
    <t>item_ru</t>
  </si>
  <si>
    <t>ru_1</t>
  </si>
  <si>
    <t>ru_2</t>
  </si>
  <si>
    <t>ru_3</t>
  </si>
  <si>
    <t>ru_4</t>
  </si>
  <si>
    <t>ru_5</t>
  </si>
  <si>
    <t>ru_6</t>
  </si>
  <si>
    <t>ru_7</t>
  </si>
  <si>
    <t>ru_8</t>
  </si>
  <si>
    <t>ru_9</t>
  </si>
  <si>
    <t>ru_10</t>
  </si>
  <si>
    <t>ru_11</t>
  </si>
  <si>
    <t>ru_12</t>
  </si>
  <si>
    <t>ru_13</t>
  </si>
  <si>
    <t>ru_14</t>
  </si>
  <si>
    <t>ru_15</t>
  </si>
  <si>
    <t>ru_16</t>
  </si>
  <si>
    <t>ru_17</t>
  </si>
  <si>
    <t>ru_18</t>
  </si>
  <si>
    <t>ru_19</t>
  </si>
  <si>
    <t>ru_20</t>
  </si>
  <si>
    <t>ru_21</t>
  </si>
  <si>
    <t>ru_22</t>
  </si>
  <si>
    <t>ru_23</t>
  </si>
  <si>
    <t>inventar_ru</t>
  </si>
  <si>
    <t>license_ru</t>
  </si>
  <si>
    <t>available_ru</t>
  </si>
  <si>
    <t>comment_ru</t>
  </si>
  <si>
    <t>item_sr</t>
  </si>
  <si>
    <t>sr_1</t>
  </si>
  <si>
    <t>sr_2</t>
  </si>
  <si>
    <t>sr_3</t>
  </si>
  <si>
    <t>sr_4</t>
  </si>
  <si>
    <t>sr_5</t>
  </si>
  <si>
    <t>sr_6</t>
  </si>
  <si>
    <t>sr_7</t>
  </si>
  <si>
    <t>sr_8</t>
  </si>
  <si>
    <t>sr_9</t>
  </si>
  <si>
    <t>sr_10</t>
  </si>
  <si>
    <t>sr_11</t>
  </si>
  <si>
    <t>sr_12</t>
  </si>
  <si>
    <t>sr_13</t>
  </si>
  <si>
    <t>sr_14</t>
  </si>
  <si>
    <t>sr_15</t>
  </si>
  <si>
    <t>sr_16</t>
  </si>
  <si>
    <t>sr_17</t>
  </si>
  <si>
    <t>sr_18</t>
  </si>
  <si>
    <t>sr_19</t>
  </si>
  <si>
    <t>sr_20</t>
  </si>
  <si>
    <t>sr_21</t>
  </si>
  <si>
    <t>sr_22</t>
  </si>
  <si>
    <t>sr_23</t>
  </si>
  <si>
    <t>inventar_sr</t>
  </si>
  <si>
    <t>license_sr</t>
  </si>
  <si>
    <t>available_sr</t>
  </si>
  <si>
    <t>comment_sr</t>
  </si>
  <si>
    <t xml:space="preserve">¡Bienvenido! Gracias por responder algunas preguntas sobre la pandemia de coronavirus. Pandemia significa que el virus se ha propagado por todo el mundo. El objetivo de nuestra encuesta es conocer cómo estás y cómo están otros niños y adolescentes en todo el mundo en este tiempo especial. Queremos saber cómo podemos ayudar mejor a los niños y adolescentes a comprender la situación en momentos así. 
La encuesta dura aproximadamente 15 minutos y es totalmente anónima. Esto significa que nadie podrá conectar tus respuestas y datos con tu nombre. 
¡Nos ayudas mucho con tu participación! ¡Muchas gracias! </t>
  </si>
  <si>
    <t xml:space="preserve">En la primera parte deseamos conocer algo sobre ti mismo, tu familia y tu vida cotidiana. </t>
  </si>
  <si>
    <t>¿Qué edad tienes (en años)?</t>
  </si>
  <si>
    <t>1 = 12</t>
  </si>
  <si>
    <t>2 = 13</t>
  </si>
  <si>
    <t>3 = 14</t>
  </si>
  <si>
    <t>4 = 15</t>
  </si>
  <si>
    <t>5 = 16</t>
  </si>
  <si>
    <t>6 = 17</t>
  </si>
  <si>
    <t>¿Cuál es tu sexo?</t>
  </si>
  <si>
    <t>1 = varón</t>
  </si>
  <si>
    <t>2 = mujer</t>
  </si>
  <si>
    <t>3 = otro</t>
  </si>
  <si>
    <t>4 = no quiero decir</t>
  </si>
  <si>
    <t>¿Cuál es tu nacionalidad?</t>
  </si>
  <si>
    <t>abierta</t>
  </si>
  <si>
    <t>¿En qué país vives?</t>
  </si>
  <si>
    <t>¿Cuántas personas viven actualmente en tu hogar (incluido tú)?</t>
  </si>
  <si>
    <t>¿Cuántas de esas personas son niños o adolescentes (incluido tú)?</t>
  </si>
  <si>
    <t>¿Qué datos son ciertos sobre tu hogar? (varias respuestas posibles)</t>
  </si>
  <si>
    <t>1 = vivienda</t>
  </si>
  <si>
    <t>2 =  casa</t>
  </si>
  <si>
    <t>3 = con balcón</t>
  </si>
  <si>
    <t>4 = con terraza</t>
  </si>
  <si>
    <t>5 = con jardín</t>
  </si>
  <si>
    <t>¿Eres aún alumno/a o tienes otra ocupación?</t>
  </si>
  <si>
    <t>1 = escuela</t>
  </si>
  <si>
    <t>2 = educación/aprendizaje profesional</t>
  </si>
  <si>
    <t>3 = estudios universitarios</t>
  </si>
  <si>
    <t>4 = escuela de formación profesional</t>
  </si>
  <si>
    <t>5 = empleado/en trabajo</t>
  </si>
  <si>
    <t>6 = desempleado</t>
  </si>
  <si>
    <t>7 = otros</t>
  </si>
  <si>
    <t>¿Qué título escolar quieres obtener (o ya obtuviste)?</t>
  </si>
  <si>
    <t>1 = no sé</t>
  </si>
  <si>
    <t>2 = he finalizado la escuela sin diploma</t>
  </si>
  <si>
    <t xml:space="preserve">3 = título de educación secundaria básica </t>
  </si>
  <si>
    <t>4 = selectividad especializada, diploma técnico</t>
  </si>
  <si>
    <t>5 = selectividad, examen final de enseñanza media</t>
  </si>
  <si>
    <t>¿Cómo encuentras la escuela/el trabajo en casa en comparación con la vida escolar cotidiana o el trabajo cotidiano normal?</t>
  </si>
  <si>
    <t>1 = mucho más agobiante</t>
  </si>
  <si>
    <t xml:space="preserve">2 = algo más agobiante </t>
  </si>
  <si>
    <t>3 = ambos iguales</t>
  </si>
  <si>
    <t>4 = algo más agradable</t>
  </si>
  <si>
    <t>5 = mucho más agradable</t>
  </si>
  <si>
    <t>En esta pregunta puedes marcar un número entre 1 y 10. En "10" están las personas con mayor cantidad de dinero, la mejor educación y los mejores trabajos. En "1" están las personas con menor cantidad de dinero, la peor educación y los peores trabajos o sin trabajo. Ahora piensa en tu familia. ¿Qué piensas, en qué número estaría tu familia?</t>
  </si>
  <si>
    <t>En esta pregunta puedes marcar un número entre 0 y 10. El "10" representa la mejor vida que puedas imaginarte. El "0" representa la peor vida que puedas imaginarte. ¿En qué nivel te encuentras actualmente?</t>
  </si>
  <si>
    <t>La segunda parte se refiere a tu salud.</t>
  </si>
  <si>
    <t>¿Alguna vez te detectaron alguna enfermedad psíquica?</t>
  </si>
  <si>
    <t>0 = no</t>
  </si>
  <si>
    <t>1 = sí,  TDAH</t>
  </si>
  <si>
    <t>2 = sí,  trastorno de ansiedad</t>
  </si>
  <si>
    <t>3 = sí, depresión</t>
  </si>
  <si>
    <t>4 = sí, trastorno alimenticio</t>
  </si>
  <si>
    <t>5 = sí, autismo</t>
  </si>
  <si>
    <t>6 = sí, adicción</t>
  </si>
  <si>
    <t>7 = sí, otro diagnóstico</t>
  </si>
  <si>
    <t>8 = no sé</t>
  </si>
  <si>
    <t>¿Estás en tratamiento psicoterapéutico?</t>
  </si>
  <si>
    <t xml:space="preserve">1 = sí, pero ya no desde la pandemia de coronavirus </t>
  </si>
  <si>
    <t>2 = sí, pero desde la pandemia de coronavirus telefónicamente/online</t>
  </si>
  <si>
    <t>3 = sí, voy a psicoterapia periódicamente</t>
  </si>
  <si>
    <t>¿Fumas?</t>
  </si>
  <si>
    <t>0 = no, nunca he fumado</t>
  </si>
  <si>
    <t>1 = sí, diariamente</t>
  </si>
  <si>
    <t>2 = sí, varias veces por semana</t>
  </si>
  <si>
    <t>3 = sí, una vez por semana</t>
  </si>
  <si>
    <t>4 = sí, menos de una vez por semana</t>
  </si>
  <si>
    <t>¿Bebes alcohol?</t>
  </si>
  <si>
    <t>0 = no, nunca he bebido alcohol</t>
  </si>
  <si>
    <t>1 = sí, una vez por mes o menos</t>
  </si>
  <si>
    <t>2 = sí, 2 a 4 veces por mes</t>
  </si>
  <si>
    <t>3 = sí, 2 a 3 veces por semana</t>
  </si>
  <si>
    <t>4 = sí, 4 veces por semana o con más frecuencia</t>
  </si>
  <si>
    <t>¿Te resulta difícil mantener la atención durante las tareas (por ej. tareas escolares) o al jugar (por ej. juegos de mesa)?</t>
  </si>
  <si>
    <t>1 = nunca</t>
  </si>
  <si>
    <t>2 = a veces, pero no me genera problemas</t>
  </si>
  <si>
    <t>3 = sí y lo percibo como un problema</t>
  </si>
  <si>
    <t>¿Te distraes fácilmente durante las tareas en las que deberías estar concentrado?</t>
  </si>
  <si>
    <t>¿Te resulta difícil quedarte sentado en situaciones en las que se espera eso de ti?</t>
  </si>
  <si>
    <t>¿Actúas impulsivamente sin pensar en las consecuencias?</t>
  </si>
  <si>
    <t>¿Te enfureces rápidamente y pierdes fácilmente el autocontrol?</t>
  </si>
  <si>
    <t>¿Discutes mucho con tus padres o maestros?</t>
  </si>
  <si>
    <t>¿Con frecuencia dejas de seguir las normas o de atenerte a las mismas en casa o en la escuela?</t>
  </si>
  <si>
    <t>¿Se aplica la siguiente afirmación a ti? Para todo problema puedo encontrar una solución.</t>
  </si>
  <si>
    <t>1 = no se aplica</t>
  </si>
  <si>
    <t>2 = se aplica apenas</t>
  </si>
  <si>
    <t>3 = se aplica bastante</t>
  </si>
  <si>
    <t>4 = se aplica exactamente</t>
  </si>
  <si>
    <t>¡Fantástico! Ahora nos referiremos a la pandemia de coronavirus.</t>
  </si>
  <si>
    <t>Desde la pandemia de coronavirus: ¿Cómo te contactas con tus amigos? Aquí puedes dar más de una respuesta.</t>
  </si>
  <si>
    <t>1 = no lo hago</t>
  </si>
  <si>
    <t>2 = telefónicamente o por audios</t>
  </si>
  <si>
    <t xml:space="preserve">3 = por mensajes de texto </t>
  </si>
  <si>
    <t>4 = por videollamadas</t>
  </si>
  <si>
    <t>5 = por encuentros personales</t>
  </si>
  <si>
    <t>Desde la pandemia de coronavirus: ¿Cuánto contacto tienes con amigos u otras personas fuera de tu hogar?</t>
  </si>
  <si>
    <t>1 = mucho menos</t>
  </si>
  <si>
    <t>2 = algo menos</t>
  </si>
  <si>
    <t>3 = igual</t>
  </si>
  <si>
    <t>4 = algo más</t>
  </si>
  <si>
    <t>5 = mucho más</t>
  </si>
  <si>
    <t>¿Tienes la sensación de que el contacto telefónico u online con otros puede reemplazar al contacto personal?</t>
  </si>
  <si>
    <t>1 = sí</t>
  </si>
  <si>
    <t>Desde la pandemia de coronavirus: ¿Cuánto tiempo pasas utilizando medios de comunicación (televisor, videojuegos, internet, chat etc.)?</t>
  </si>
  <si>
    <t>Desde la pandemia de coronavirus: ¿Cómo cambió el estado de ánimo en tu familia?</t>
  </si>
  <si>
    <t>1 = mucho peor</t>
  </si>
  <si>
    <t>2 = algo peor</t>
  </si>
  <si>
    <t>3 = igual que antes</t>
  </si>
  <si>
    <t>4 = algo mejor</t>
  </si>
  <si>
    <t>5 = mucho mejor</t>
  </si>
  <si>
    <t>Desde la pandemia de coronavirus: ¿Con qué frecuencia hay peleas en tu casa?</t>
  </si>
  <si>
    <t>¿Cómo influye la pandemia actualmente en ti?</t>
  </si>
  <si>
    <t>¿Se ha comprobado en ti un contagio con coronavirus?</t>
  </si>
  <si>
    <t>1 = sí, actualmente estoy enfermo</t>
  </si>
  <si>
    <t>2 = sí, pero me siento sano (nuevamente)</t>
  </si>
  <si>
    <t>¿Hay alguien de tu familia que esté o haya estado enfermo de coronavirus?</t>
  </si>
  <si>
    <t xml:space="preserve">1 = sí  </t>
  </si>
  <si>
    <t>¿Hay alguien de tu familia o alguien que conozcas que haya muerto por coronavirus?</t>
  </si>
  <si>
    <t xml:space="preserve">¿Qué afirmación se aplica actualmente a la escuela/la educación/el trabajo? </t>
  </si>
  <si>
    <t>1 = Actualmente voy a la escuela o al trabajo</t>
  </si>
  <si>
    <t>2 = Actualmente estudio en casa o trabajo desde casa</t>
  </si>
  <si>
    <t>3 = Las respuestas no son adecuadas</t>
  </si>
  <si>
    <t>¿Actualmente existen restricciones de salida o de viaje en tu región a raíz de la pandemia de coronavirus?</t>
  </si>
  <si>
    <t>2 = no sé</t>
  </si>
  <si>
    <t>¿Cómo encuentras las restricciones por la pandemia de coronavirus? Tu vida cotidiana es ....</t>
  </si>
  <si>
    <t>2 = algo más agobiante</t>
  </si>
  <si>
    <t>3 = sin cambios</t>
  </si>
  <si>
    <t>¿Con qué frecuencia estás afuera actualmente (escuela, trabajo, paseos, compras, deporte, etc.)?</t>
  </si>
  <si>
    <t>1 = nada en absoluto</t>
  </si>
  <si>
    <t>2 = 1-2 veces por semana</t>
  </si>
  <si>
    <t>3 = 3-4 veces por semana</t>
  </si>
  <si>
    <t>4 = 5-6 veces por semana</t>
  </si>
  <si>
    <t>5 = diariamente</t>
  </si>
  <si>
    <t xml:space="preserve">¿Con qué frecuencia has practicado un deporte en la última semana (por ej. trotar, deporte de pelota, etc.)? </t>
  </si>
  <si>
    <t>2 = menos de 1 hora</t>
  </si>
  <si>
    <t>3 = 1-2 horas</t>
  </si>
  <si>
    <t>4 = 2-4 horas</t>
  </si>
  <si>
    <t>5 = más de 4 horas</t>
  </si>
  <si>
    <t>¿Has notado que ya no puedes oler nada o que tu sentido del gusto repentinamente ha empeorado?</t>
  </si>
  <si>
    <t xml:space="preserve">¡Ya has respondido más de la mitad de las preguntas! ¡Genial! ¡Pronto lo habrás logrado! 
En muchas personas, la pandemia de coronavirus cambia el estado de ánimo. 
Por favor, para las siguientes preguntas piensa sólo en la última semana: </t>
  </si>
  <si>
    <t>¿Cómo estuvo el ánimo en tu familia?</t>
  </si>
  <si>
    <t>1 = Muy mal</t>
  </si>
  <si>
    <t>2 = Bastante mal</t>
  </si>
  <si>
    <t>3 = Normal</t>
  </si>
  <si>
    <t>4 = Bastante bien</t>
  </si>
  <si>
    <t>5 = Muy bien</t>
  </si>
  <si>
    <t>¿Hubo peleas en tu casa?</t>
  </si>
  <si>
    <t>1 = no en absoluto</t>
  </si>
  <si>
    <t>2 = 1-2 días</t>
  </si>
  <si>
    <t>3 = 3-4 días</t>
  </si>
  <si>
    <t>4 = 5-6 días</t>
  </si>
  <si>
    <t>¿Tú mismo o alguien de tu familia experimentó violencia física?</t>
  </si>
  <si>
    <t>2 = no en absoluto</t>
  </si>
  <si>
    <t>¿Te preocupó pensar que podrías contagiarte de coronavirus?</t>
  </si>
  <si>
    <t>0 = no en absoluto</t>
  </si>
  <si>
    <t>1 = un poco</t>
  </si>
  <si>
    <t>2 = medianamente</t>
  </si>
  <si>
    <t>3 = bastante</t>
  </si>
  <si>
    <t>4 = mucho</t>
  </si>
  <si>
    <t xml:space="preserve">¿Te preocupó pensar que tus amigos o tu familia podría contagiarse? </t>
  </si>
  <si>
    <t>¿Cuántas horas por día pasaste con medios de comunicación (televisor, videojuegos, internet, chat, etc.)?</t>
  </si>
  <si>
    <t>3 = 1-3 horas</t>
  </si>
  <si>
    <t>4 = 4-6 horas</t>
  </si>
  <si>
    <t>5 = más de 6 horas</t>
  </si>
  <si>
    <t>Las siguientes preguntas se refieren nuevamente a los últimos 7 días:</t>
  </si>
  <si>
    <t>0 = überhaupt nicht</t>
  </si>
  <si>
    <t>Por favor, lee atentamente cada oración y luego marca con qué frecuencia esa oración es correcta para ti dentro de la última semana</t>
  </si>
  <si>
    <t>¿Con qué frecuencia te sentiste perjudicado por las siguientes molestias en el transcurso de las últimas dos semanas?</t>
  </si>
  <si>
    <t>1 = an einzelnen Tagen</t>
  </si>
  <si>
    <t>2 = an mehr als der Hälfte der Tage</t>
  </si>
  <si>
    <t>3 = beinahe jeden Tag</t>
  </si>
  <si>
    <t xml:space="preserve">¡Lo has logrado! ¡Muchas gracias por participar! 
Sería genial si dentro de una semana pudieras volver a participar de una versión corta de esta encuesta (¡dura sólo 5 minutos!). De esta manera, podremos observar y comparar el estado de ánimo de los niños y adolescentes de todos los países participantes.
Si estás preocupado y necesitas ayuda o simplemente tienes preguntas sobre el coronavirus, en la siguiente ventana encontrarás una lista de contactos que están allí para ti.
¡Que te vaya bien y muchas gracias! Tu CORONA HEALTH TEAM </t>
  </si>
  <si>
    <t xml:space="preserve"> ¡Bienvenido de nuevo! ¡Es genial que vuelvas a participar! Nos gustaría saber qué se ha modificado desde la última encuesta. Dura sólo 5 minutos.
¡Vamos!</t>
  </si>
  <si>
    <t>En muchas personas, la pandemia de coronavirus cambia el estado de ánimo. 
¿Cómo fue para ti en la última semana?</t>
  </si>
  <si>
    <t>¡Ya casi lo has logrado! Por favor, lee detenidamente cada oración y marca con qué frecuencia esa oración es correcta para ti dentro de la última semana</t>
  </si>
  <si>
    <t xml:space="preserve">¡Lo has logrado! ¡Muchas gracias por volver a participar! 
Sería genial si pudieras volver a completar este formulario dentro de una semana. Para ello, la aplicación te enviará un recordatorio.
Si estás preocupado y necesitas ayuda o simplemente tienes preguntas sobre el coronavirus, en la siguiente ventana volverás a encontrar una lista de contactos que están allí para ti.
¡Que te vaya bien y muchas gracias! Tu CORONA HEALTH TEAM      </t>
  </si>
  <si>
    <t xml:space="preserve">Bienvenue ! Nous te remercions de répondre à quelques questions sur la pandémie du coronavirus. Le mot pandémie signifie que le virus s'est répandu dans le monde entier. Le but de notre enquête est de savoir comment tu te portes et comment vont les autres enfants et les jeunes dans le monde entier pendant cette période particulière. Nous voulons déterminer comment faire, en cette période, pour mieux aider les enfants et les jeunes à faire face à cette situation. 
L'enquête dure environ 15 minutes et est entièrement anonyme. Cela signifie que personne ne peut associer tes réponses et tes données à ton nom. 
Ta participation nous aide énormément ! Merci beaucoup ! </t>
  </si>
  <si>
    <t xml:space="preserve">Dans la première partie, nous aimerions en savoir un peu plus sur toi-même, ta famille et ton quotidien. </t>
  </si>
  <si>
    <t>Quel âge as-tu (en années) ?</t>
  </si>
  <si>
    <t>De quel sexe es-tu ?</t>
  </si>
  <si>
    <t>1 = garçon</t>
  </si>
  <si>
    <t>2 = fille</t>
  </si>
  <si>
    <t>3 = divers</t>
  </si>
  <si>
    <t>4 = je ne veux pas le dire</t>
  </si>
  <si>
    <t>Quelle est ta nationalité ?</t>
  </si>
  <si>
    <t>réponse ouverte</t>
  </si>
  <si>
    <t>Dans quel pays vis-tu ?</t>
  </si>
  <si>
    <t>Combien de personnes vivent actuellement en ménage commun avec toi (y compris toi-même) ?</t>
  </si>
  <si>
    <t>Parmi ces personnes, combien sont des enfants ou des jeunes (y compris toi-même) ?</t>
  </si>
  <si>
    <t>Quelles affirmations s'appliquent à ton logement ? (plusieurs réponses possibles)</t>
  </si>
  <si>
    <t>1 = appartement</t>
  </si>
  <si>
    <t>2 =  maison</t>
  </si>
  <si>
    <t>3 = avec balcon</t>
  </si>
  <si>
    <t>4 = avec terrasse</t>
  </si>
  <si>
    <t>5 = avec jardin</t>
  </si>
  <si>
    <t>Es-tu encore scolarisé·e ou as-tu une autre occupation ?</t>
  </si>
  <si>
    <t>1 = école</t>
  </si>
  <si>
    <t>2 = formation/apprentissage</t>
  </si>
  <si>
    <t>3 = études</t>
  </si>
  <si>
    <t>4 = école professionnelle</t>
  </si>
  <si>
    <t>5 = employé·e/au travail</t>
  </si>
  <si>
    <t>6 = au chômage</t>
  </si>
  <si>
    <t>7 = autre</t>
  </si>
  <si>
    <t>Quel diplôme de niveau secondaire souhaites-tu obtenir (ou as-tu déjà obtenu) ?</t>
  </si>
  <si>
    <t>1 = je ne sais pas</t>
  </si>
  <si>
    <t>2 = j'ai quitté l'école sans diplôme</t>
  </si>
  <si>
    <t>3 = brevet</t>
  </si>
  <si>
    <t>4 = diplôme d'accès aux études supérieures spécialisées, baccalauréat professionnel</t>
  </si>
  <si>
    <t>5 = diplôme d'accès aux études supérieures, baccalauréat</t>
  </si>
  <si>
    <t>Comment ressens-tu la scolarité/le travail à la maison par rapport au quotidien scolaire ou professionnel normal ?</t>
  </si>
  <si>
    <t>1 = beaucoup plus pénible</t>
  </si>
  <si>
    <t>2 = un peu plus pénible</t>
  </si>
  <si>
    <t>3 = c'est pareil</t>
  </si>
  <si>
    <t>4 = un peu plus agréable</t>
  </si>
  <si>
    <t>5 = beaucoup plus agréable</t>
  </si>
  <si>
    <t>Pour cette question, tu peux marquer un chiffre entre 1 et 10. "10" correspond aux personnes ayant le plus d'argent, le niveau de formation le plus élevé et les meilleurs emplois. "1" correspond aux personnes ayant le moins d'argent, le niveau de formation le plus bas et les emplois les plus médiocres ou aucun emploi. Maintenant, pense à ta famille. À ton avis, sur quel chiffre se positionne ta famille ?</t>
  </si>
  <si>
    <t>Pour cette question, tu peux marquer un chiffre entre 0 et 10. "10" correspond à la meilleure vie que tu puisses t'imaginer. "0" correspond à la plus mauvaise vie que tu puisses t'imaginer. À quel niveau te trouves-tu actuellement ?</t>
  </si>
  <si>
    <t>La deuxième partie concerne ta santé.</t>
  </si>
  <si>
    <t>Une maladie psychique a-t-elle déjà été constatée jusqu'ici à ton sujet ?</t>
  </si>
  <si>
    <t>0 = non</t>
  </si>
  <si>
    <t>1 = oui, TDAH</t>
  </si>
  <si>
    <t>2 = oui, maladie anxieuse</t>
  </si>
  <si>
    <t>3 = oui, dépression</t>
  </si>
  <si>
    <t>4 = oui, trouble alimentaire</t>
  </si>
  <si>
    <t>5 = oui, autisme</t>
  </si>
  <si>
    <t>6 = oui, addiction</t>
  </si>
  <si>
    <t>7 = oui, un autre diagnostic</t>
  </si>
  <si>
    <t>8 = je ne sais pas</t>
  </si>
  <si>
    <t>Suis-tu un traitement psychothérapeutique ?</t>
  </si>
  <si>
    <t>1 = oui, mais j'ai arrêté depuis la pandémie du coronavirus</t>
  </si>
  <si>
    <t>2 = oui, mais par téléphone/en ligne depuis la pandémie du coronavirus</t>
  </si>
  <si>
    <t>3 = oui, je suis régulièrement une psychothérapie</t>
  </si>
  <si>
    <t>Fumes-tu ?</t>
  </si>
  <si>
    <t>0 = non, je n'ai encore jamais fumé</t>
  </si>
  <si>
    <t>1 = oui, quotidiennement</t>
  </si>
  <si>
    <t>2 = oui, plusieurs fois par semaine</t>
  </si>
  <si>
    <t>3 = oui, une fois par semaine</t>
  </si>
  <si>
    <t>4 = oui, moins d'une fois par semaine</t>
  </si>
  <si>
    <t>Bois-tu de l'alcool ?</t>
  </si>
  <si>
    <t>0 = non, je n'ai encore jamais bu d'alcool</t>
  </si>
  <si>
    <t>1 = oui, une fois par mois ou moins</t>
  </si>
  <si>
    <t>2 = oui, 2 à 4 fois par mois</t>
  </si>
  <si>
    <t>3 = oui, 2 à 3 fois par semaine</t>
  </si>
  <si>
    <t>4 = oui, 4 fois par semaine ou plus</t>
  </si>
  <si>
    <t>As-tu du mal à maintenir ton attention lors d'exercices (par ex. devoirs à la maison) ou lors de jeux (par ex. jeux de société) ?</t>
  </si>
  <si>
    <t>1 = jamais</t>
  </si>
  <si>
    <t>2 = parfois, mais ça ne me pose pas de problème</t>
  </si>
  <si>
    <t>3 = oui, et je le ressens comme un problème</t>
  </si>
  <si>
    <t>Te laisses-tu facilement distraire lors d'exercices sur lesquels tu devrais être concentré·e ?</t>
  </si>
  <si>
    <t>As-tu du mal à rester assis·e dans des situations où c'est précisément ce qu'on attend de toi ?</t>
  </si>
  <si>
    <t>Agis-tu de manière impulsive sans réfléchir aux conséquences ?</t>
  </si>
  <si>
    <t>Te mets-tu rapidement en colère et perds-tu facilement le contrôle de toi-même ?</t>
  </si>
  <si>
    <t>Te disputes-tu beaucoup avec tes parents ou avec tes professeur·e·s ?</t>
  </si>
  <si>
    <t>T'arrive-t-il souvent de ne pas suivre et de ne pas respecter les règles à la maison ou à l'école ?</t>
  </si>
  <si>
    <t>Est-ce que l'affirmation suivante s'applique à toi ? Je peux trouver une solution à chaque problème.</t>
  </si>
  <si>
    <t>1 = ce n'est pas vrai</t>
  </si>
  <si>
    <t>2 = c'est rarement vrai</t>
  </si>
  <si>
    <t>3 = c'est plutôt vrai</t>
  </si>
  <si>
    <t>4 = c'est tout à fait vrai</t>
  </si>
  <si>
    <t>Bien joué ! Maintenant, nous allons nous pencher sur la pandémie du coronavirus.</t>
  </si>
  <si>
    <t>Depuis la pandémie du coronavirus : comment restes-tu en contact avec tes ami·e·s? Ici, tu peux donner plus d'une réponse.</t>
  </si>
  <si>
    <t>1 = pas du tout</t>
  </si>
  <si>
    <t>2 = par téléphone ou par appels audio</t>
  </si>
  <si>
    <t>3 = par messages textuels</t>
  </si>
  <si>
    <t>4 = par appels vidéo</t>
  </si>
  <si>
    <t>5 = en les rencontrant personnellement</t>
  </si>
  <si>
    <t>Depuis la pandémie du coronavirus : combien de contact as-tu avec des ami·e·s ou d'autres personnes en dehors de chez toi ?</t>
  </si>
  <si>
    <t>1 = beaucoup moins</t>
  </si>
  <si>
    <t>2 = un peu moins</t>
  </si>
  <si>
    <t>3 = autant</t>
  </si>
  <si>
    <t>4 = un peu plus</t>
  </si>
  <si>
    <t>5 = beaucoup plus</t>
  </si>
  <si>
    <t>As-tu le sentiment que le contact par téléphone ou en ligne avec d'autres personnes peut remplacer le contact personnel ?</t>
  </si>
  <si>
    <t>1 = oui</t>
  </si>
  <si>
    <t>Depuis la pandémie du coronavirus : combien de temps passes-tu à utiliser des médias (télévision, jeux vidéo, internet, chat, etc.) ?</t>
  </si>
  <si>
    <t>Depuis la pandémie du coronavirus : comment l'ambiance au sein de ta famille a-t-elle changé ?</t>
  </si>
  <si>
    <t>1 = beaucoup plus mauvaise</t>
  </si>
  <si>
    <t>2 = un peu plus mauvaise</t>
  </si>
  <si>
    <t>3 = pareille qu'avant</t>
  </si>
  <si>
    <t>4 = un peu meilleure</t>
  </si>
  <si>
    <t>5 = nettement meilleure</t>
  </si>
  <si>
    <t>Depuis la pandémie du coronavirus : combien de fois y a-t-il des disputes chez vous à la maison ?</t>
  </si>
  <si>
    <t>Comment la pandémie t'affecte-t-elle actuellement ?</t>
  </si>
  <si>
    <t>Une infection au coronavirus a-t-elle été diagnostiquée à ton sujet ?</t>
  </si>
  <si>
    <t>1 = oui, je suis actuellement malade</t>
  </si>
  <si>
    <t>2 = oui, mais je me sens (de nouveau) en bonne santé</t>
  </si>
  <si>
    <t>Y a-t-il quelqu'un dans ta famille qui a eu ou qui a le coronavirus ?</t>
  </si>
  <si>
    <t>Est-ce que quelqu'un de ta famille ou quelqu'un que tu connais est mort du coronavirus ?</t>
  </si>
  <si>
    <t xml:space="preserve">Quelle affirmation est actuellement vraie concernant l'école/la formation/le travail ? </t>
  </si>
  <si>
    <t>1 = je vais actuellement à l'école ou au travail</t>
  </si>
  <si>
    <t>2 = je suis actuellement scolarisé·e à domicile ou je travaille à domicile</t>
  </si>
  <si>
    <t>3 = les réponses ne me correspondent pas</t>
  </si>
  <si>
    <t>Y a-t-il actuellement des restrictions de sortie ou de voyage dans ta région à cause de la pandémie du coronavirus ?</t>
  </si>
  <si>
    <t>2 = je ne sais pas</t>
  </si>
  <si>
    <t>Comment ressens-tu les restrictions dues à la pandémie du coronavirus ? Ton quotidien est-il....</t>
  </si>
  <si>
    <t>3 = inchangé</t>
  </si>
  <si>
    <t>À quelle fréquence sors-tu actuellement de chez toi (école, travail, promenade, achats, sport, etc.) ?</t>
  </si>
  <si>
    <t>2 = 1-2 fois par semaine</t>
  </si>
  <si>
    <t>3 = 3-4 fois par semaine</t>
  </si>
  <si>
    <t>4 = 5-6 fois par semaine</t>
  </si>
  <si>
    <t>5 = tous les jours</t>
  </si>
  <si>
    <t xml:space="preserve">Combien de sport as-tu fait au cours de la semaine dernière (par ex. jogging, sport de ballon/balle, etc.) ? </t>
  </si>
  <si>
    <t>2 = moins d'1 heure</t>
  </si>
  <si>
    <t>3 = 1-2 heures</t>
  </si>
  <si>
    <t>4 = 2-4 heures</t>
  </si>
  <si>
    <t>5 = plus de 4 heures</t>
  </si>
  <si>
    <t>As-tu remarqué que tu ne peux plus sentir aucune odeur ou que ton sens du goût s'est subitement dégradé ?</t>
  </si>
  <si>
    <t xml:space="preserve">Tu as déjà répondu à plus de la moitié des questions ! Super ! Tu as bientôt terminé l'enquête ! 
La pandémie du coronavirus entraîne un changement d'humeur chez beaucoup de gens. 
Pour les questions suivantes, pense uniquement à la semaine dernière : </t>
  </si>
  <si>
    <t>Comment était l'ambiance au sein de ta famille ?</t>
  </si>
  <si>
    <t>1 = très mauvaise</t>
  </si>
  <si>
    <t>2 = plutôt mauvaise</t>
  </si>
  <si>
    <t>3 = médiocre</t>
  </si>
  <si>
    <t>4 = plutôt bonne</t>
  </si>
  <si>
    <t>5 = très bonne</t>
  </si>
  <si>
    <t>Vous êtes-vous disputés à la maison ?</t>
  </si>
  <si>
    <t>2 = au cours d'1-2 jours</t>
  </si>
  <si>
    <t>3 = au cours de 3-4 jours</t>
  </si>
  <si>
    <t>4 = au cours de 5-6 jours</t>
  </si>
  <si>
    <t>Toi-même ou une autre personne de ta famille avez-vous subi des violences physiques ?</t>
  </si>
  <si>
    <t>2 = pas du tout</t>
  </si>
  <si>
    <t>As-tu été inquiet·ète d'attraper le coronavirus ?</t>
  </si>
  <si>
    <t>0 = pas du tout</t>
  </si>
  <si>
    <t>1 = un peu</t>
  </si>
  <si>
    <t>2 = moyennement</t>
  </si>
  <si>
    <t>3 = plutôt</t>
  </si>
  <si>
    <t>4 = très</t>
  </si>
  <si>
    <t xml:space="preserve">As-tu été inquiet·ète que tes ami·e·s ou ta famille puissent attraper le coronavirus ? </t>
  </si>
  <si>
    <t>Combien d'heures par jour as-tu consacré à des médias (télévision, jeux vidéo, Internet, chat, etc.) ?</t>
  </si>
  <si>
    <t>3 = 1-3 heures</t>
  </si>
  <si>
    <t>4 = 4-6 heures</t>
  </si>
  <si>
    <t>5 = plus de 6 heures</t>
  </si>
  <si>
    <t>Les questions suivantes se rapportent de nouveau aux 7 derniers jours :</t>
  </si>
  <si>
    <t>Lis entièrement chaque phrase et indique ensuite à quelle fréquence cette phrase s'applique à toi au cours de la semaine dernière</t>
  </si>
  <si>
    <t>Au cours des deux dernières semaines, combien de fois t'es-tu senti·e affecté·e par les troubles ou désagréments suivants ?</t>
  </si>
  <si>
    <t xml:space="preserve"> Bienvenue à nouveau ! Nous sommes très content·e·s de te retrouver pour continuer à participer ! Nous aimerions savoir ce qui a changé pour toi depuis la dernière enquête. Ça ne te prendra que 5 minutes.
C'est parti !</t>
  </si>
  <si>
    <t>La pandémie du coronavirus entraîne un changement d'humeur chez beaucoup de gens. 
Comment s'est passée la semaine dernière pour toi ?</t>
  </si>
  <si>
    <t>Presque fini ! Lis entièrement chaque phrase et indique ensuite à quelle fréquence cette phrase s'applique à toi au cours de la semaine dernière</t>
  </si>
  <si>
    <t xml:space="preserve">Fini ! Merci beaucoup d'avoir de nouveau participé ! 
Ce serait fantastique si tu pouvais de nouveau remplir ce questionnaire dans une semaine. Pour cela, l'appli t'enverra un message de rappel.
Si tu as des inquiétudes et si tu as besoin d'aide, ou si tu as tout simplement des questions sur le coronavirus, tu trouveras à nouveau sur la fenêtre suivante une liste de contacts qui sont là pour toi.
Bon courage et merci beaucoup ! La CORONA HEALTH TEAM </t>
  </si>
  <si>
    <t xml:space="preserve">Üdvözlünk! Köszönjük, hogy válaszolsz a Coronavírus pandémiával kapcsolatos kérdéseinkre. A padémia azt jelenti, hogy ez a vírus már a világ minden részén elterjedt. A felmérésünk célja, hogy megtudjuk, hogy hogyan érzed magad, hogyan érzik magukat a gyerekek és fiatalkorúak a világ minden részén a jelenlegi rendkívüli időszakban. Tudni szeretnénk, hogy hogyan segíthetünk a gyerekeknek és fiatalkorúaknak, hogy jobban meg tudjanak birkózni ezzel a helyzettel. 
A felmérés mintegy 15 percet vesz igénybe, és teljesen névtelen. Ez azt jelenti, hogy a válaszaidat és adataidat senki sem tudja veled kapcsolatba hozni. 
Részvételed azonban nagy segítség számunkra! Előre is köszönjük! </t>
  </si>
  <si>
    <t xml:space="preserve">Az első részben néhány kérdést szeretnénk feltenni veled, a családoddal és a mindennapi életeddel kapcsolatban. </t>
  </si>
  <si>
    <t>Hány éves vagy?</t>
  </si>
  <si>
    <t>Melyik biológiai nemhez tartozol?</t>
  </si>
  <si>
    <t>1 = fiú</t>
  </si>
  <si>
    <t>2 = lány</t>
  </si>
  <si>
    <t>3 = többféle</t>
  </si>
  <si>
    <t>4 = nem akarom megmondani</t>
  </si>
  <si>
    <t>Milyen állampolgárságú vagy?</t>
  </si>
  <si>
    <t>nyitott</t>
  </si>
  <si>
    <r>
      <rPr>
        <sz val="12"/>
        <rFont val="Calibri"/>
        <family val="2"/>
        <scheme val="minor"/>
      </rPr>
      <t>Melyik országban élsz?</t>
    </r>
  </si>
  <si>
    <t>Hány személy él jelenleg az otthonotokban (veled együtt)?</t>
  </si>
  <si>
    <r>
      <rPr>
        <sz val="12"/>
        <rFont val="Calibri"/>
        <family val="2"/>
        <scheme val="minor"/>
      </rPr>
      <t>Ezek közül mennyi gyerek vagy fiatalkorú (veled együtt)?</t>
    </r>
  </si>
  <si>
    <t>Melyik adatok találók az otthonodra? (Több válasz is lehetséges)</t>
  </si>
  <si>
    <r>
      <rPr>
        <sz val="12"/>
        <color rgb="FF000000"/>
        <rFont val="Calibri"/>
        <family val="2"/>
        <scheme val="minor"/>
      </rPr>
      <t>1 = lakás</t>
    </r>
  </si>
  <si>
    <r>
      <rPr>
        <sz val="12"/>
        <color rgb="FF000000"/>
        <rFont val="Calibri"/>
        <family val="2"/>
        <scheme val="minor"/>
      </rPr>
      <t>2 = családiház</t>
    </r>
  </si>
  <si>
    <r>
      <rPr>
        <sz val="12"/>
        <color rgb="FF000000"/>
        <rFont val="Calibri"/>
        <family val="2"/>
        <scheme val="minor"/>
      </rPr>
      <t>3 = erkélyes</t>
    </r>
  </si>
  <si>
    <r>
      <rPr>
        <sz val="12"/>
        <color rgb="FF000000"/>
        <rFont val="Calibri"/>
        <family val="2"/>
        <scheme val="minor"/>
      </rPr>
      <t>4 = teraszos</t>
    </r>
  </si>
  <si>
    <r>
      <rPr>
        <sz val="12"/>
        <color rgb="FF000000"/>
        <rFont val="Calibri"/>
        <family val="2"/>
        <scheme val="minor"/>
      </rPr>
      <t>5 = kertes</t>
    </r>
  </si>
  <si>
    <t>Még tanuló vagy, vagy dolgozol?</t>
  </si>
  <si>
    <r>
      <rPr>
        <sz val="12"/>
        <color rgb="FF000000"/>
        <rFont val="Calibri"/>
        <family val="2"/>
        <scheme val="minor"/>
      </rPr>
      <t>1 = iskola</t>
    </r>
  </si>
  <si>
    <t>2 = oktatás/szakképzés</t>
  </si>
  <si>
    <t>3 = felsőfokú tanulmány</t>
  </si>
  <si>
    <t>4 = szakmunkásképző iskola</t>
  </si>
  <si>
    <t>5 = alkalmazott/munkaviszonyban</t>
  </si>
  <si>
    <t>6 = munkanélküli</t>
  </si>
  <si>
    <t>7 = egyéb</t>
  </si>
  <si>
    <t>Milyen iskolai végzettséget szeretnél elérni (vagy értél már el)?</t>
  </si>
  <si>
    <t>1 = nem tudom</t>
  </si>
  <si>
    <t>2 = az iskolát végzettség nélkül fejeztem be</t>
  </si>
  <si>
    <t>3 = 5-9. osztály/reáliskola</t>
  </si>
  <si>
    <t>4 = szakirányú főiskolai tanulmányra jogosító képzés, szakmai érettségi vizsga</t>
  </si>
  <si>
    <t>5 = egyetemi felvételi vizsgára jogosító képzés, érettségi vizsga</t>
  </si>
  <si>
    <t>Milyennek találod az otthoni tanulást/munkát a normális iskolai vagy munkahelyi napokhoz képest?</t>
  </si>
  <si>
    <r>
      <rPr>
        <sz val="12"/>
        <color rgb="FF000000"/>
        <rFont val="Calibri"/>
        <family val="2"/>
        <scheme val="minor"/>
      </rPr>
      <t>1 = sokkal megterhelőbb</t>
    </r>
  </si>
  <si>
    <r>
      <rPr>
        <sz val="12"/>
        <color rgb="FF000000"/>
        <rFont val="Calibri"/>
        <family val="2"/>
        <scheme val="minor"/>
      </rPr>
      <t xml:space="preserve">2 = valamivel megterhelőbb </t>
    </r>
  </si>
  <si>
    <t>3 = nincs különbség</t>
  </si>
  <si>
    <t>4 = valamivel kellemesebb</t>
  </si>
  <si>
    <t>5 = sokkal kellemesebb</t>
  </si>
  <si>
    <t>Ennél a kérdésnél jelölj meg egy számot 1 és 10 között. A "10" a legtöbb pénzzel, legmagasabb képzettséggel és legjobb munkahellyel rendelkező személyeket jelenti. Az "1"-hez a legkevesebb pénzzel, legalacsonyabb képzettséggel és legrosszabb munkahellyel rendelkező személyek tartoznak. Most gondolj a saját családodra. Mit gondolsz, melyik szám lenne találó a te családodra?</t>
  </si>
  <si>
    <t>Ennél a kérdésnél jelölj meg egy számot 0 és 10 között. A "10" legjobb életet jelenti, amit csak el tudsz képzelni magadnak. A "0" legrosszabb életet jelenti, amit csak el tudsz képzelni magadnak. Melyik szinten látod jelenleg magadat?</t>
  </si>
  <si>
    <t>A második részben az egészségedről lesz szó.</t>
  </si>
  <si>
    <t>Találtak nálad valaha mentális betegséget?</t>
  </si>
  <si>
    <r>
      <rPr>
        <sz val="12"/>
        <color rgb="FF000000"/>
        <rFont val="Calibri"/>
        <family val="2"/>
        <scheme val="minor"/>
      </rPr>
      <t>0 = nem</t>
    </r>
  </si>
  <si>
    <t>1 = igen, ADHS (figyelemhiányos hiperaktivitás)</t>
  </si>
  <si>
    <t>2 = igen, szorongásos zavarok</t>
  </si>
  <si>
    <t>3 = igen, depresszió</t>
  </si>
  <si>
    <t>4 = igen, táplálkozási zavarok</t>
  </si>
  <si>
    <t>5 = igen, autizmus</t>
  </si>
  <si>
    <t>6 = igen, függőség</t>
  </si>
  <si>
    <t>7 = igen, más diagnózis</t>
  </si>
  <si>
    <t>8 = nem tudom</t>
  </si>
  <si>
    <t>Részesülsz pszichoterápiás kezelésben?</t>
  </si>
  <si>
    <t>0 = nem</t>
  </si>
  <si>
    <t>1 = igen, de a Corona-Pandémia óta már nem</t>
  </si>
  <si>
    <t>2 = igen, de a Corona-Pandémia óta telefonon/online</t>
  </si>
  <si>
    <t>3 = igen, rendszeresen járok pszichoterápiára</t>
  </si>
  <si>
    <t>Dohányzol?</t>
  </si>
  <si>
    <t>0 = nem, még soha nem dohányoztam</t>
  </si>
  <si>
    <t>1 = igen, naponta</t>
  </si>
  <si>
    <t>2 = igen, hetente többször</t>
  </si>
  <si>
    <t>3 = igen, hetente egyszer</t>
  </si>
  <si>
    <t>4 = igen, hetente egynél ritkábban</t>
  </si>
  <si>
    <t>Fogyasztasz alkoholt?</t>
  </si>
  <si>
    <t>0 = nem, még soha nem ittam alkoholt</t>
  </si>
  <si>
    <t>1 = igen, havonta egyszer, vagy ritkábban</t>
  </si>
  <si>
    <t>2 = igen, havonta 2-4 alkalommal</t>
  </si>
  <si>
    <t>3 = igen, hetente 2-3 alkalommal</t>
  </si>
  <si>
    <t>4 = igen, hetente 4-szer vagy gyakrabban</t>
  </si>
  <si>
    <r>
      <rPr>
        <sz val="12"/>
        <rFont val="Calibri"/>
        <family val="2"/>
      </rPr>
      <t>Nehezedre esik a feladatoknál (pl. házi feladatok) vagy játéknál (pl. társasjátékok) a figyelmed fenntartása?</t>
    </r>
  </si>
  <si>
    <r>
      <rPr>
        <sz val="12"/>
        <rFont val="Calibri"/>
        <family val="2"/>
      </rPr>
      <t>1 = soha</t>
    </r>
  </si>
  <si>
    <r>
      <rPr>
        <sz val="12"/>
        <rFont val="Calibri"/>
        <family val="2"/>
      </rPr>
      <t>2 = néha, de ez nem jelent problémát számomra</t>
    </r>
  </si>
  <si>
    <r>
      <rPr>
        <sz val="12"/>
        <rFont val="Calibri"/>
        <family val="2"/>
      </rPr>
      <t>3 = igen, és ez problémát jelent nekem</t>
    </r>
  </si>
  <si>
    <r>
      <rPr>
        <sz val="12"/>
        <rFont val="Calibri"/>
        <family val="2"/>
      </rPr>
      <t>Könnyen zavartatod magad az olyan feladatoknál, amelyeknél koncentrálnod kellene?</t>
    </r>
  </si>
  <si>
    <r>
      <rPr>
        <sz val="12"/>
        <rFont val="Calibri"/>
        <family val="2"/>
      </rPr>
      <t>Nehezedre esik olyan helyzetekben ülve maradni, amelyeknél azt elvárják tőled?</t>
    </r>
  </si>
  <si>
    <r>
      <rPr>
        <sz val="12"/>
        <rFont val="Calibri"/>
        <family val="2"/>
      </rPr>
      <t>Ösztönösen cselekszel, anélkül, hogy megfontolnád a következményeket?</t>
    </r>
  </si>
  <si>
    <r>
      <rPr>
        <sz val="12"/>
        <rFont val="Calibri"/>
        <family val="2"/>
      </rPr>
      <t>Könnyen haragra gerjedsz, könnyen elveszted az önuralmadat?</t>
    </r>
  </si>
  <si>
    <t>Veszekszel a szüleiddel vagy a tanáraiddal?</t>
  </si>
  <si>
    <r>
      <rPr>
        <sz val="12"/>
        <rFont val="Calibri"/>
        <family val="2"/>
      </rPr>
      <t>Gyakran nem engedelmeskedsz, és otthon vagy az iskolában nem tartod magadat a szabályokhoz?</t>
    </r>
  </si>
  <si>
    <t>A következő kijelentés találóak rád? Minden problémára találok egy megoldást.</t>
  </si>
  <si>
    <r>
      <rPr>
        <sz val="12"/>
        <rFont val="Calibri"/>
        <family val="2"/>
      </rPr>
      <t>1 = nem igaz</t>
    </r>
  </si>
  <si>
    <r>
      <rPr>
        <sz val="12"/>
        <rFont val="Calibri"/>
        <family val="2"/>
      </rPr>
      <t>2 = alig igaz</t>
    </r>
  </si>
  <si>
    <r>
      <rPr>
        <sz val="12"/>
        <rFont val="Calibri"/>
        <family val="2"/>
      </rPr>
      <t>3 = inkább igaz</t>
    </r>
  </si>
  <si>
    <t>4 = pontosan igaz</t>
  </si>
  <si>
    <t>Remekül csináltad! Most a coronavírus pandémiáról lesz szó.</t>
  </si>
  <si>
    <t>A corona pandémia óta: Hogyan tartod fenn a kapcsolatot a barátaiddal? Több választ is adhatsz.</t>
  </si>
  <si>
    <t>1 = egyáltalán nem</t>
  </si>
  <si>
    <t>2 = telefonon vagy audio hívásokkal</t>
  </si>
  <si>
    <t xml:space="preserve">3 = szöveges üzenetek útján </t>
  </si>
  <si>
    <t>4 = videó hívásokkal</t>
  </si>
  <si>
    <t>5 = személyes találkozással</t>
  </si>
  <si>
    <t>A corona pandémia óta: Mennyi kapcsolatot tartasz a barátaiddal vagy más személyekkel az otthonodon kívül?</t>
  </si>
  <si>
    <t>1 = sokkal kevesebbet</t>
  </si>
  <si>
    <t>2 = valamivel kevesebbet</t>
  </si>
  <si>
    <t>3 = ugyan annyit</t>
  </si>
  <si>
    <t>4 = valamivel többet</t>
  </si>
  <si>
    <t>5 = sokkal többet</t>
  </si>
  <si>
    <t>Mi az érzésed, a többiekkel való telefonos vagy online kapcsolattartás helyettesítheti a személyes kapcsolatot?</t>
  </si>
  <si>
    <t>1 = igen</t>
  </si>
  <si>
    <t>A corona pandémia óta: Mennyi időt töltesz a média (TV, videojátékok, internet, chat) használatával?</t>
  </si>
  <si>
    <t>A corona pandémia óta: Hogyan változott meg a hangulat a családodon belül?</t>
  </si>
  <si>
    <t>1 = sokkal rosszabb</t>
  </si>
  <si>
    <t>2 = valamivel rosszabb</t>
  </si>
  <si>
    <t>3 = ugyanolyan, mint korábban</t>
  </si>
  <si>
    <t>4 = valamivel jobb</t>
  </si>
  <si>
    <t>5 = sokkal jobb</t>
  </si>
  <si>
    <t>A corona pandémia óta: Milyen gyakran veszekedtek otthon nálatok?</t>
  </si>
  <si>
    <t>Jelenleg milyen hatással van rád a pandémia?</t>
  </si>
  <si>
    <r>
      <rPr>
        <sz val="12"/>
        <color theme="1"/>
        <rFont val="Calibri"/>
        <family val="2"/>
      </rPr>
      <t>Találtak nálad coronavírus fertőzést?</t>
    </r>
  </si>
  <si>
    <r>
      <rPr>
        <sz val="12"/>
        <color theme="1"/>
        <rFont val="Calibri"/>
        <family val="2"/>
      </rPr>
      <t>0 = nem</t>
    </r>
  </si>
  <si>
    <r>
      <rPr>
        <sz val="12"/>
        <color theme="1"/>
        <rFont val="Calibri"/>
        <family val="2"/>
      </rPr>
      <t>1 = igen, jelenleg beteg vagyok</t>
    </r>
  </si>
  <si>
    <r>
      <rPr>
        <sz val="12"/>
        <rFont val="Calibri"/>
        <family val="2"/>
      </rPr>
      <t>2 = igen, de (már újra) jól érzem magamat</t>
    </r>
  </si>
  <si>
    <r>
      <rPr>
        <sz val="12"/>
        <rFont val="Calibri"/>
        <family val="2"/>
      </rPr>
      <t>Van valaki a családodban, aki coronavírus beteg, vagy beteg volt?</t>
    </r>
  </si>
  <si>
    <r>
      <rPr>
        <sz val="12"/>
        <color theme="1"/>
        <rFont val="Calibri"/>
        <family val="2"/>
      </rPr>
      <t>1 = igen</t>
    </r>
  </si>
  <si>
    <t>A családodban, vagy az ismerőseid között van valaki, aki a coronavírus miatt meghalt?</t>
  </si>
  <si>
    <r>
      <rPr>
        <sz val="12"/>
        <rFont val="Calibri"/>
        <family val="2"/>
      </rPr>
      <t xml:space="preserve">Melyik állítás találó az iskolát/oktatást/munkát illetően? </t>
    </r>
  </si>
  <si>
    <r>
      <rPr>
        <sz val="12"/>
        <color rgb="FF000000"/>
        <rFont val="Calibri"/>
        <family val="2"/>
      </rPr>
      <t>1 = jelenleg iskolába vagy munkába járok</t>
    </r>
  </si>
  <si>
    <r>
      <rPr>
        <sz val="12"/>
        <color rgb="FF000000"/>
        <rFont val="Calibri"/>
        <family val="2"/>
      </rPr>
      <t>2 = jelenleg otthon kapok oktatást, otthonról dolgozok</t>
    </r>
  </si>
  <si>
    <r>
      <rPr>
        <sz val="12"/>
        <color theme="1"/>
        <rFont val="Calibri"/>
        <family val="2"/>
      </rPr>
      <t>3 = egyik válasz sem találó</t>
    </r>
  </si>
  <si>
    <t>A környékeden vannak kijárási vagy utazási korlátozások a coronavírus pandémia miatt?</t>
  </si>
  <si>
    <t>2 = nem tudom</t>
  </si>
  <si>
    <t>Mi az érzésed a corona pandémia miatti korlátozásokkal kapcsolatban? A mindennapi életed ...</t>
  </si>
  <si>
    <t>1 = sokkal megterhelőbb</t>
  </si>
  <si>
    <t xml:space="preserve">2 = valamivel megterhelőbb </t>
  </si>
  <si>
    <t>3 = változatlan</t>
  </si>
  <si>
    <t>Milyen gyakran vagy jelenleg házon kívül (iskola, munkahely, séta, bevásárlás, sport stb.)?</t>
  </si>
  <si>
    <t>2 = hetente 1-2-szer</t>
  </si>
  <si>
    <t>3 = hetente 3-4-szer</t>
  </si>
  <si>
    <t>4 = hetente 5-6-szor</t>
  </si>
  <si>
    <t>5 = naponta</t>
  </si>
  <si>
    <t xml:space="preserve">Milyen gyakran sportoltál a múlt héten (pl. kocogás, labdajáték stb.)? </t>
  </si>
  <si>
    <r>
      <rPr>
        <sz val="12"/>
        <color theme="1"/>
        <rFont val="Calibri"/>
        <family val="2"/>
      </rPr>
      <t>1 = egyáltalán nem</t>
    </r>
  </si>
  <si>
    <r>
      <rPr>
        <sz val="12"/>
        <color theme="1"/>
        <rFont val="Calibri"/>
        <family val="2"/>
      </rPr>
      <t>2 = 1 óránál kevesebbet</t>
    </r>
  </si>
  <si>
    <r>
      <rPr>
        <sz val="12"/>
        <color rgb="FF000000"/>
        <rFont val="Calibri"/>
        <family val="2"/>
      </rPr>
      <t>3 = 1-2 órát</t>
    </r>
  </si>
  <si>
    <r>
      <rPr>
        <sz val="12"/>
        <color theme="1"/>
        <rFont val="Calibri"/>
        <family val="2"/>
      </rPr>
      <t>4 = 2-4 órát</t>
    </r>
  </si>
  <si>
    <r>
      <rPr>
        <sz val="12"/>
        <color theme="1"/>
        <rFont val="Calibri"/>
        <family val="2"/>
      </rPr>
      <t>5 = több, mint 4 órát</t>
    </r>
  </si>
  <si>
    <r>
      <rPr>
        <sz val="12"/>
        <rFont val="Calibri"/>
        <family val="2"/>
      </rPr>
      <t>Feltűnt neked, hogy nem érzel semmilyen szagot, vagy az ízérzéked romlott?</t>
    </r>
  </si>
  <si>
    <t xml:space="preserve">A kérdéseknek már több, mint a felét megválaszoltad! Ügyesen csináltad! Hamarosan készen vagy! 
A coronavírus pandémia sok embernél hangulatátváltozást okoz. 
A következő kérdéseknél kérlek, csak az utolsó hétre gondolj: </t>
  </si>
  <si>
    <t>Milyen volt a családod hangulata?</t>
  </si>
  <si>
    <t>1 = nagyon rossz</t>
  </si>
  <si>
    <t xml:space="preserve">2 = inkább rossz </t>
  </si>
  <si>
    <t>3 = átlagos</t>
  </si>
  <si>
    <t>4 = inkább jó</t>
  </si>
  <si>
    <t>5 = nagyon jó</t>
  </si>
  <si>
    <t>Volt nálatok otthon veszekedés?</t>
  </si>
  <si>
    <t>2 = 1-2 napon</t>
  </si>
  <si>
    <t>3 = 3-4 napon</t>
  </si>
  <si>
    <t>4 = 5-6 napon</t>
  </si>
  <si>
    <t>Te magad, vagy a családod egy másik tagja átélt valamikor fizikai erőszakot?</t>
  </si>
  <si>
    <t>2 = egyáltalán nem</t>
  </si>
  <si>
    <t>Aggódtál, hogy megfertőződhetsz a coronavírussal?</t>
  </si>
  <si>
    <t>0 = egyáltalán nem</t>
  </si>
  <si>
    <t>1 = egy kicsit</t>
  </si>
  <si>
    <t>2 = közepesen</t>
  </si>
  <si>
    <t>3 = eléggé</t>
  </si>
  <si>
    <t>4 = nagyon</t>
  </si>
  <si>
    <t xml:space="preserve">Aggódtál, hogy a barátaid vagy a családod megfertőződhetne a coronavírussal? </t>
  </si>
  <si>
    <t>Naponta hány órát töltöttél el a médiával (TV, videó játékok, internet, chat stb.)?</t>
  </si>
  <si>
    <t>2 = 1 óránál kevesebbet</t>
  </si>
  <si>
    <t>3 = 1-3 órát</t>
  </si>
  <si>
    <t>4 = 4-6 órát</t>
  </si>
  <si>
    <t>5 = több, mint 6 órát</t>
  </si>
  <si>
    <t>A következő kérdések megint az utolsó 7 napra vonatkoznak:</t>
  </si>
  <si>
    <r>
      <rPr>
        <sz val="12"/>
        <rFont val="Calibri"/>
        <family val="2"/>
      </rPr>
      <t>Kérlek, olvasd el mindegyik mondatot, és ikszeld be, hogy az utolsó héten ez a mondat milyen gyakran volt találó nálad</t>
    </r>
  </si>
  <si>
    <t>Az utóbbi két hét során milyen gyakran érezted magad a következő panaszok hatása alatt?</t>
  </si>
  <si>
    <t xml:space="preserve">Kész! Köszönöm, hogy részt vettél! 
Nagyon jó lenne, ha egy hét múlva megint részt vennél a felmérés rövid változatában (mindössze 5 percet vesz igénybe). Ez lehetővé teszi számunkra, hogy figyelemmel kísérhessük és összehasonlíthassuk a résztvevő országokban élő gyermekek és fiatalkorúak kedélyállapotának változásait.
Ha bármilyen gondod van és segítségre van szükséged, vagy ha csak kérdéseid vannak a coronavírussal kapcsolatban, akkor a következő képen a kapcsolattartók egy listáját találod, ők szívesen segítenek neked.
Köszönjük szépen, és minden jót kívánunk! A CORONA HEALTH CSAPATOD </t>
  </si>
  <si>
    <t xml:space="preserve"> Üdvözlünk újra az oldalunkon! Szuper, hogy megint részt veszel! Szeretnénk tudni, hogy az utolsó felmérés óta történt-e nálad valamilyen változás. Ez csak 5 percig tart.
Kezdjük el!</t>
  </si>
  <si>
    <t>A coronavírus pandémia sok embernél hangulatátváltozást okoz. 
Milyen volt a múlt heted?</t>
  </si>
  <si>
    <t>Majdnem kész! Kérlek, olvasd el mindegyik mondatot, és ikszeld be, hogy az utolsó héten ez a mondat milyen gyakran volt találó nálad</t>
  </si>
  <si>
    <t xml:space="preserve">Kész! Köszönöm, hogy megint részt vettél! 
Nagyon jó lenne, ha ezt a kérdőívet egy hét múlva megint kitöltenéd. Az alkalmazás emlékeztetni fog téged erre.
Ha bármilyen gondod van és segítségre van szükséged, vagy ha csak kérdéseid vanna a coronavírussal kapcsolatban, akkor a következő képen megint a kapcsolattartók egy listáját találod, ők szívesen segítenek neked.
Köszönjük szépen, és minden jót kívánunk! A CORONA HEALTH CSAPATOD </t>
  </si>
  <si>
    <t>Benvenuto! Grazie di rispondere ad alcune domande relative alla pandemia di coronavirus. Pandemia significa che il virus si è diffuso su scala mondiale. L'obiettivo del nostro sondaggio è capire come tu e altri bambini e adolescenti vi sentiate in questo periodo così particolare in tutto il mondo. Vogliamo scoprire come possiamo aiutare bambini e ragazzi ad affrontare meglio ogni situazione in momenti difficili come questo.
Il questionario ti prenderà circa 15 minuti e resterà completamente anonimo. Ciò significa, che nessuno potrà risalire a te sulla base delle risposte. Con la tua partecipazione ci sei davvero di grande aiuto! Grazie!</t>
  </si>
  <si>
    <t>Nella prima parte vorremmo sapere qualcosa su di te, sulla tua famiglia e la tua quotidianità.</t>
  </si>
  <si>
    <t>Quanti anni hai?</t>
  </si>
  <si>
    <t>Di che sesso sei?</t>
  </si>
  <si>
    <t>1 = maschio</t>
  </si>
  <si>
    <t>2 = femmina</t>
  </si>
  <si>
    <t>3 = diverso</t>
  </si>
  <si>
    <t>4 = non voglio dirlo</t>
  </si>
  <si>
    <t>Qual è la tua nazionalità?</t>
  </si>
  <si>
    <t>aperta</t>
  </si>
  <si>
    <t>Qual è il tuo Paese di residenza?</t>
  </si>
  <si>
    <t>Quante persone vivono al momento in casa tua (tu compreso)?</t>
  </si>
  <si>
    <t>Quante di queste persone sono bambini o adolescenti (tu compreso)?</t>
  </si>
  <si>
    <t>Quali di queste affermazioni si applicano al luogo dove vivi? (più risposte possibili)</t>
  </si>
  <si>
    <t>1 = appartamento</t>
  </si>
  <si>
    <t>2 = casa indipendente</t>
  </si>
  <si>
    <t>3 = con balcone</t>
  </si>
  <si>
    <t>4 = con veranda</t>
  </si>
  <si>
    <t>5 = con giardino</t>
  </si>
  <si>
    <t>Sei ancora studente/studentessa o hai un'altra occupazione?</t>
  </si>
  <si>
    <t>1 = scuola</t>
  </si>
  <si>
    <t>2 = apprendistato/avviamento al lavoro</t>
  </si>
  <si>
    <t>3 = università</t>
  </si>
  <si>
    <t>4 = scuola professionale</t>
  </si>
  <si>
    <t>5 = dipendente/ lavoratore</t>
  </si>
  <si>
    <t>6 = disoccupato</t>
  </si>
  <si>
    <t>7 = altro</t>
  </si>
  <si>
    <t>Che tipo di diploma scolastico vorresti conseguire (o hai già conseguito)?</t>
  </si>
  <si>
    <t>1 = non lo so</t>
  </si>
  <si>
    <t>2 = ho smesso di andare a scuola senza coseguire un diploma</t>
  </si>
  <si>
    <t>3 = diploma di scuola superiore di istituto professionale</t>
  </si>
  <si>
    <t>4 = diploma di istituto superiore tecnico o commerciale</t>
  </si>
  <si>
    <t>5 = liceo</t>
  </si>
  <si>
    <t xml:space="preserve">Come ti sembra la scuola/il lavoro da casa in confronto alla tua normale quotidianità scolastica o lavorativa? </t>
  </si>
  <si>
    <t>1 = molto più difficile</t>
  </si>
  <si>
    <t>2 = un po' più difficile</t>
  </si>
  <si>
    <t>3 = nessuna differenza</t>
  </si>
  <si>
    <t>4 = un po' più facile</t>
  </si>
  <si>
    <t>5 = molto più facile</t>
  </si>
  <si>
    <t xml:space="preserve">In questa risposta puoi indicare un numero tra 1 e 10. Con "10" si intendono le persone con più soldi, migliori qualificazioni e migliori occupazioni. Per "1" si intendono le persone con meno soldi, minori qualificazioni e occupazioni peggiori o senza lavoro. Ora, pensa alla tua famiglia. Secondo te, a che numero corrisponderebbe? </t>
  </si>
  <si>
    <t xml:space="preserve">In questa risposta puoi indicare un numero tra 0 e 10. Con "10" si intende la migliore vita che puoi immaginarti. Con "0" si internde la peggiore vita che puoi immaginarti. A che livello ti trovi in questo momento? </t>
  </si>
  <si>
    <t>La seconda parte riguarda il tuo stato di salute.</t>
  </si>
  <si>
    <t xml:space="preserve">Ti è mai stato diagnosticato un disturbo psichico? </t>
  </si>
  <si>
    <t>1 = sì, ADHS</t>
  </si>
  <si>
    <t>2 = sì, disturbo d'ansia</t>
  </si>
  <si>
    <t>3 = sì, depressione</t>
  </si>
  <si>
    <t>4 = sì, disturbo alimentare</t>
  </si>
  <si>
    <t>5 = sì, autismo</t>
  </si>
  <si>
    <t>6 = sì, dipendenza</t>
  </si>
  <si>
    <t>7 = sì, un'altra diagnosi</t>
  </si>
  <si>
    <t>8 = non lo so</t>
  </si>
  <si>
    <t>Stai facendo un trattamento psicoterapeutico?</t>
  </si>
  <si>
    <t xml:space="preserve">1 = sì, ma da quando è scoppiata la pademia di coronavirus non più </t>
  </si>
  <si>
    <t>2 = sì, ma da quando è scoppiata la pandemia di coronavirus telefonicamente/online</t>
  </si>
  <si>
    <t>3 = sì, vado regolarmente alle sedute di psicoterapia</t>
  </si>
  <si>
    <t>Fumi?</t>
  </si>
  <si>
    <t xml:space="preserve">0 = no, non ho mai fumato </t>
  </si>
  <si>
    <t>1 = sì, quotidianamente</t>
  </si>
  <si>
    <t>2 = sì, più volte a settimana</t>
  </si>
  <si>
    <t>3 = sì, una volta a settimana</t>
  </si>
  <si>
    <t xml:space="preserve">4 = sì, meno di una volta a settimana </t>
  </si>
  <si>
    <t>Bevi alcol?</t>
  </si>
  <si>
    <t>0 = no, non ho mai bevuto alcol</t>
  </si>
  <si>
    <t>1 = sì, al massimo una volta la mese</t>
  </si>
  <si>
    <t>2 = sì, tra le 2 e le 4 volte al mese</t>
  </si>
  <si>
    <t>3 = sì, 2 o 3 volte alla settimana</t>
  </si>
  <si>
    <t>4 = sì, 4 volte a settimana o più</t>
  </si>
  <si>
    <t>Ti risulta difficile restare concentrato nello svolgimento dei tuoi compiti (ad es. compiti a casa) o mentre giochi (ad es. giochi da tavolo)?</t>
  </si>
  <si>
    <t>1 = mai</t>
  </si>
  <si>
    <t>2 = a volte, ma non mi da alcun problema</t>
  </si>
  <si>
    <t xml:space="preserve">3 = sì, e mi rendo conto del problema </t>
  </si>
  <si>
    <t xml:space="preserve">Perdi facilmente la concentrazione mentre svolgi compiti nei quali dovresti concentrarti? </t>
  </si>
  <si>
    <t xml:space="preserve">Ti risulta difficile rimanere seduto in situazioni dove ci si aspetta che tu rimanga fermo? </t>
  </si>
  <si>
    <t>Agisci in maniera impulsiva senza pensare alle conseguenze?</t>
  </si>
  <si>
    <t xml:space="preserve">Ti arrabbi facilmente e spesso perdi il controllo di te stesso? </t>
  </si>
  <si>
    <t xml:space="preserve">Litighi spesso con i tuoi genitori o i tuoi insegnanti? </t>
  </si>
  <si>
    <t>Ti capita spesso di non seguire o rispettare le regole a casa o a scuola?</t>
  </si>
  <si>
    <t>Quanto è vera la seguente affermazione per te? Ad ogni problema posso trovare una soluzione.</t>
  </si>
  <si>
    <t>1 = non è vera</t>
  </si>
  <si>
    <t>2 = a volte è vera</t>
  </si>
  <si>
    <t>3 = piuttosto vera</t>
  </si>
  <si>
    <t>4 = è proprio vera</t>
  </si>
  <si>
    <t xml:space="preserve">Ottimo lavoro! Ora parleremo un po' della pandemia di coronavirus. </t>
  </si>
  <si>
    <t xml:space="preserve">Da quando è scoppiata la pandemia di coronavirus: in che modo sei rimasto in contatto con i tuoi amici? Qui, puoi indicare più di una risposta. </t>
  </si>
  <si>
    <t xml:space="preserve">1 = per niente </t>
  </si>
  <si>
    <t>2 = telefonicamente o con telefonate audio</t>
  </si>
  <si>
    <t>3 = con messaggi di testo</t>
  </si>
  <si>
    <t>4 = con videochiamate</t>
  </si>
  <si>
    <t>5 = con incontri personali</t>
  </si>
  <si>
    <t>Da quando è scoppiata la pandemia di coronavirus: quanto sei in contatto con amici e persone che non vivono con te?</t>
  </si>
  <si>
    <t>1 = molto poco</t>
  </si>
  <si>
    <t>2 = un po' meno di prima</t>
  </si>
  <si>
    <t xml:space="preserve">3 = come prima </t>
  </si>
  <si>
    <t>4 = un po' più di prima</t>
  </si>
  <si>
    <t>5 = molto più di prima</t>
  </si>
  <si>
    <t>Hai la sensazione che il contatto online o telefonico possa sostituire il contatto personale con gli altri?</t>
  </si>
  <si>
    <t>1 = sì</t>
  </si>
  <si>
    <t>Da quando è scoppiata la pandemia di coronavirus: quanto tempo passi con i mezzi di comunicazione (televisione, videogames, internet, chat ecc.)?</t>
  </si>
  <si>
    <t>Da quando è scoppiata la pandemia di coronavirus: come è cambiata l'atmosfera nella tua famiglia?</t>
  </si>
  <si>
    <t>1 = molto peggiorata</t>
  </si>
  <si>
    <t>2 = un po' peggiorata</t>
  </si>
  <si>
    <t>4 = un po' migliorata</t>
  </si>
  <si>
    <t>5 = molto migliorata</t>
  </si>
  <si>
    <t>Da quando è scoppiata la pandemia di coronavirus: quanto spesso ci sono litigi a casa vostra?</t>
  </si>
  <si>
    <t>Che effetto a la pandemia su di te in questo momento?</t>
  </si>
  <si>
    <t>Ti è stato attestato un contagio da coronavirus?</t>
  </si>
  <si>
    <t>1 = sì, attualmente sono malato</t>
  </si>
  <si>
    <t>2 = sì, ma mi sento (di nuovo) bene</t>
  </si>
  <si>
    <t xml:space="preserve">C'è qualcuno nella tua famiglia che è malato o è stato malato per via del coronavirus? </t>
  </si>
  <si>
    <t>Qualcuno della tua famiglia o qualcuno che conosci è morto a causa del coronavirus?</t>
  </si>
  <si>
    <t xml:space="preserve">Quale affermazione è vera per te riguardo alla scuola/percorso di formazione/lavoro? </t>
  </si>
  <si>
    <t>1 = attualmente vado a scuola o a lavoro</t>
  </si>
  <si>
    <t xml:space="preserve">2 = attualmente studio a casa o lavoro da casa </t>
  </si>
  <si>
    <t>3 = le risposte non si applicano alla mia situazione</t>
  </si>
  <si>
    <t>Ci sono attualmente delle restrizioni riguardanti le uscite o i viaggi a causa del coronavirus nella zona dove vivi?</t>
  </si>
  <si>
    <t>2 = non lo so</t>
  </si>
  <si>
    <t>Come percepisci le restrizioni dovute alla pandemia di coronavirus? La tua quotidianità è..</t>
  </si>
  <si>
    <t>1 = più difficile</t>
  </si>
  <si>
    <t xml:space="preserve">2 = un po' più difficile </t>
  </si>
  <si>
    <t>3 = invariata</t>
  </si>
  <si>
    <t>4 = un po' più piacevole</t>
  </si>
  <si>
    <t>5 = molto più piacevole</t>
  </si>
  <si>
    <t>Quanto spesso esci fuori casa al momento? (scuola, lavoro, passeggiate, supermercato, sport ecc.)?</t>
  </si>
  <si>
    <t>1 = per niente</t>
  </si>
  <si>
    <t>2 = 1-2 volte a settimana</t>
  </si>
  <si>
    <t xml:space="preserve">3 = 3-4 volte a settimana </t>
  </si>
  <si>
    <t>4 = 5-6 volte a settimana</t>
  </si>
  <si>
    <t>5 = tutti i giorni</t>
  </si>
  <si>
    <t xml:space="preserve">Quanto spesso hai fatto sport la scorsa settimana (ad es. jogging, sport con palla, ecc.)? </t>
  </si>
  <si>
    <t>2 = meno di un'ora</t>
  </si>
  <si>
    <t>3 = 1-2 ore</t>
  </si>
  <si>
    <t>4 = 2-4 ore</t>
  </si>
  <si>
    <t>5 = più di 4 ore</t>
  </si>
  <si>
    <t xml:space="preserve">Ti sembra di non poter più sentire bene gli odori o che la tua sensibilità al gusto sia improvvisamente peggiorata? </t>
  </si>
  <si>
    <t xml:space="preserve">Hai già risposto a più della metà delle domande! Ottimo lavoro! Ce l'hai quasi fatta! 
La pandemia di coronavirus ha un influsso sull'umore di molte persone.
Nelle seguenti domande, ti preghiamo di pensare solo all'ultima settimana: </t>
  </si>
  <si>
    <t>Com'era l'umore nella tua famiglia?</t>
  </si>
  <si>
    <t>1 = molto cattivo</t>
  </si>
  <si>
    <t>2 = abbastanza cattivo</t>
  </si>
  <si>
    <t>3 = così e così</t>
  </si>
  <si>
    <t>4 = abbastanza buono</t>
  </si>
  <si>
    <t>5 = molto buono</t>
  </si>
  <si>
    <t>Ci sono molti litigi nella tua famiglia?</t>
  </si>
  <si>
    <t>2 = in 1-2 giorni</t>
  </si>
  <si>
    <t>3 = in 3-4 giorni</t>
  </si>
  <si>
    <t>4 = in 5-6 giorni</t>
  </si>
  <si>
    <t>Hai mai assistito a episodi di violenza fisica nei tuoi confronti o nei confronti di altri membri della tua famiglia?</t>
  </si>
  <si>
    <t>2 = mai</t>
  </si>
  <si>
    <t>Hai avuto paura di poterti contagiare con il coronavirus?</t>
  </si>
  <si>
    <t>0 = per niente</t>
  </si>
  <si>
    <t>1 = un po'</t>
  </si>
  <si>
    <t>2 = così così</t>
  </si>
  <si>
    <t>3 = abbastanza</t>
  </si>
  <si>
    <t>4 = molto</t>
  </si>
  <si>
    <t>Eri preoccupato che i tuoi amici o la tua famiglia potessero contagiarsi?</t>
  </si>
  <si>
    <t>Quanto tempo al giorno hai passato con i mezzi di comunicazione (televisione, videogames, internet, chat, ecc.)?</t>
  </si>
  <si>
    <t>3 = 1-3 ore</t>
  </si>
  <si>
    <t>4 = 4-6 ore</t>
  </si>
  <si>
    <t>5 = più di 6 ore</t>
  </si>
  <si>
    <t>Le seguenti domande si riferiscono sempre agli ultimi 7 giorni:</t>
  </si>
  <si>
    <t>Ti preghiamo di leggere ogni affermazione e mettere una croce su quanto spesso sia stata vera per te nell'arco della scorsa settimana</t>
  </si>
  <si>
    <t>Quanto spesso nel corso della scorsa settimana ti sei sentito limitato a causa delle seguenti condizioni?</t>
  </si>
  <si>
    <t xml:space="preserve">Ce l'hai fatta! Grazie per aver partecipato! 
Sarebbe fantastico se tra una settimana partecipassi di nuovo ad una versione più breve di questo sondaggio (dura solo 5 minuti!). In questo modo potremo rilevare e confrontare le variazioni nell'umore di bambini e ragazzi in tutti i Paesi partecipanti.
Se sei preoccupato e hai bisogno di aiuto, o se hai semplicemente domande sul coronavirus, nella prossima finestra troverai una lista di contatti a tua disposizione. Ti auguriamo il meglio e grazie ancora! Il tuo CORONA HEALTH TEAM </t>
  </si>
  <si>
    <t xml:space="preserve">Bentornato! Siamo felici di vederti partecipare di nuovo! Ci piacerebbe sapere cosa è cambiato per te dall'ultimo questionario. Ci vorranno solo 5 minuti. Iniziamo! </t>
  </si>
  <si>
    <t>La pandemia di coronavirus ha un influsso sull'umore di molte persone.  
Come è stata per te l'ultima settimana?</t>
  </si>
  <si>
    <t>Ce l'hai quasi fatta! Ti preghiamo di leggere tutte le affermazioni seguenti e di mettere una croce su quanto siano state vere per te nell'arco dell'ultima settimana</t>
  </si>
  <si>
    <t xml:space="preserve">Fatto! Grazie per aver partecipato di nuovo! 
Sarebbe fantastico se volessi riempiere lo stesso questionario anche fra una settimana. L'applicazione ti invierà un promemoria. 
Se sei preoccupato e hai bisogno di aiuto, o se hai semplicemente domande sul coronavirus, nella prossima finestra troverai una lista di contatti a tua disposizione. Ti auguriamo il meglio e grazie ancora! Il tuo CORONA HEALTH TEAM </t>
  </si>
  <si>
    <t xml:space="preserve">Добро пожаловать! Спасибо за твои ответы на некоторые вопросы о пандемии коронавируса. Слово «пандемия» означает, что вирус распространился по всему миру. Этот опрос нужен нам, чтобы узнать, как ты и другие дети и подростки из разных стран чувствуют себя в это время. Мы хотим выяснить, как можно лучше всего помочь детям и подросткам разобраться с этой ситуацией. 
Опрос займет около 15 минут; он совершенно анонимен. Это значит, что никто не сможет связать твои ответы и данные с твоим именем. 
Ты нам очень поможешь! Большое спасибо! </t>
  </si>
  <si>
    <t xml:space="preserve">В первой части мы хотим кое-что узнать о тебе, твоей семье и повседневной жизни. </t>
  </si>
  <si>
    <t>Сколько тебе лет?</t>
  </si>
  <si>
    <t>Какого ты пола?</t>
  </si>
  <si>
    <t>1 = мальчик</t>
  </si>
  <si>
    <t>2 = девочка</t>
  </si>
  <si>
    <t>3 = другое</t>
  </si>
  <si>
    <t>4 = не хочу говорить</t>
  </si>
  <si>
    <t>Какое у тебя гражданство?</t>
  </si>
  <si>
    <t>впиши нужное</t>
  </si>
  <si>
    <t>В какой стране ты живешь?</t>
  </si>
  <si>
    <t>Сколько человек сейчас живет в твоей семье (вместе с тобой)?</t>
  </si>
  <si>
    <t>Сколько среди них детей или подростков (вместе с тобой)?</t>
  </si>
  <si>
    <t>Какие утверждения будут верны для твоего дома? (можно выбрать несколько вариантов)</t>
  </si>
  <si>
    <t>1 = квартира</t>
  </si>
  <si>
    <t>2 = дом</t>
  </si>
  <si>
    <t>3 = с балконом</t>
  </si>
  <si>
    <t>4 = с террасой</t>
  </si>
  <si>
    <t>5 = с садом</t>
  </si>
  <si>
    <t>Ты пока учишься в школе или занимаешься чем-то другим?</t>
  </si>
  <si>
    <t>1 = школа</t>
  </si>
  <si>
    <t>2 = профессиональное/техническое обучение</t>
  </si>
  <si>
    <t>3 = высшее образование</t>
  </si>
  <si>
    <t>4 = профессиональное училище</t>
  </si>
  <si>
    <t>5 = работа</t>
  </si>
  <si>
    <t>6 = без работы</t>
  </si>
  <si>
    <t>7 = другое</t>
  </si>
  <si>
    <t>Какой школьный аттестат ты планируешь получить (или уже получил(а))?</t>
  </si>
  <si>
    <t>1 = еще не знаю</t>
  </si>
  <si>
    <t>2 = я закончил(а) школу без аттестата</t>
  </si>
  <si>
    <t>3 = неполная средняя школа или реальное училище</t>
  </si>
  <si>
    <t>4 = аттестат профессиональной зрелости, специализированный аттестат</t>
  </si>
  <si>
    <t>5 = аттестат зрелости</t>
  </si>
  <si>
    <t>Как ты чувствуешь себя во время учебы/работы дома по сравнению с обычным режимом учебы или работы?</t>
  </si>
  <si>
    <t>1 = намного хуже</t>
  </si>
  <si>
    <t xml:space="preserve">2 = немного хуже </t>
  </si>
  <si>
    <t>3 = одинаково</t>
  </si>
  <si>
    <t>4 = немного лучше</t>
  </si>
  <si>
    <t>5 = намного лучше</t>
  </si>
  <si>
    <t>В ответе на этот вопрос можно указать число от 1 до 10. «10» означает самых богатых и образованных людей с лучшей работой. «1» означает самых бедных и плохо образованных людей с самой плохой работой или вовсе без нее. Подумай о своей семье. Как думаешь, какое число соответствует твоей семье?</t>
  </si>
  <si>
    <t>В ответе на этот вопрос можно указать число от 0 до 10. «10» означает самую лучшую жизнь, которую ты можешь себе представить. «0» означает самую худшую жизнь, которую ты можешь себе представить. На каком уровне ты находишься сейчас?</t>
  </si>
  <si>
    <t>Вторая часть относится к твоему здоровью.</t>
  </si>
  <si>
    <t>У тебя когда-нибудь было психическое заболевание?</t>
  </si>
  <si>
    <t>0 = нет</t>
  </si>
  <si>
    <t>1 = да, СДВГ</t>
  </si>
  <si>
    <t>2 = да, тревожное расстройство</t>
  </si>
  <si>
    <t>3 = да, депрессия</t>
  </si>
  <si>
    <t>4 = да, расстройство пищевого поведения</t>
  </si>
  <si>
    <t>5 = да, аутизм</t>
  </si>
  <si>
    <t>6 = да, зависимость</t>
  </si>
  <si>
    <t>7 = да, другой диагноз</t>
  </si>
  <si>
    <t>8 = не знаю</t>
  </si>
  <si>
    <t>Ты проходишь психотерапевтическое лечение?</t>
  </si>
  <si>
    <t>1 = да, но оно было прервано с началом пандемии коронавируса</t>
  </si>
  <si>
    <t>2 = да, но с началом пандемии коронавируса – по телефону или онлайн</t>
  </si>
  <si>
    <t>3 = да, я регулярно посещаю психотерапевта</t>
  </si>
  <si>
    <t>Ты куришь?</t>
  </si>
  <si>
    <t>0 = нет, я никогда не курил(а)</t>
  </si>
  <si>
    <t>1 = да, каждый день</t>
  </si>
  <si>
    <t>2 = да, несколько раз в неделю</t>
  </si>
  <si>
    <t>3 = да, один раз в неделю</t>
  </si>
  <si>
    <t>4 = да, реже одного раза в неделю</t>
  </si>
  <si>
    <t>Ты употребляешь алкоголь?</t>
  </si>
  <si>
    <t>0 = нет, я никогда не пробовал(а) алкоголь</t>
  </si>
  <si>
    <t>1 = да, один раз в месяц или реже</t>
  </si>
  <si>
    <t>2 = да, 2-4 раза в месяц</t>
  </si>
  <si>
    <t>3 = да, 2-3 раза в неделю</t>
  </si>
  <si>
    <t>4 = да, 4 раза в неделю или чаще</t>
  </si>
  <si>
    <t>Тебе трудно сохранять внимание при выполнении заданий (например, домашней работы) или во время игры (например, настольных игр)?</t>
  </si>
  <si>
    <t>1 = никогда</t>
  </si>
  <si>
    <t>2 = редко, но это не доставляет сложностей</t>
  </si>
  <si>
    <t>3 = да, я считаю это проблемой</t>
  </si>
  <si>
    <t>Ты легко отвлекаешься при выполнении заданий, для которых нужно быть сконцентрированным?</t>
  </si>
  <si>
    <t>Тебе трудно усидеть на месте в ситуациях, когда от тебя этого ожидают?</t>
  </si>
  <si>
    <t>Ты действуешь импульсивно, не думая о последствиях?</t>
  </si>
  <si>
    <t>Ты быстро злишься и легко теряешь самообладание?</t>
  </si>
  <si>
    <t>Ты часто споришь со своими родителями или учителями?</t>
  </si>
  <si>
    <t>Ты часто нарушаешь правила дома или в школе?</t>
  </si>
  <si>
    <t>Справедливо ли для тебя следующее высказывание? Я могу решить любую проблему.</t>
  </si>
  <si>
    <t>1 = неверно</t>
  </si>
  <si>
    <t>2 = скорее неверно</t>
  </si>
  <si>
    <t>3 = скорее верно</t>
  </si>
  <si>
    <t>4 = верно</t>
  </si>
  <si>
    <t>Отлично! Теперь речь пойдет о пандемии коронавируса.</t>
  </si>
  <si>
    <t>С начала пандемии коронавируса: Как ты поддерживаешь контакты со своими друзьями? Можно дать несколько ответов.</t>
  </si>
  <si>
    <t>1 = никак</t>
  </si>
  <si>
    <t>2 = телефон или аудиосвязь онлайн</t>
  </si>
  <si>
    <t xml:space="preserve">3 = текстовые сообщения </t>
  </si>
  <si>
    <t>4 = видеозвонки</t>
  </si>
  <si>
    <t>5 = личные встречи</t>
  </si>
  <si>
    <t>С начала пандемии коронавируса: Как часто ты поддерживаешь контакт с друзьями и другими людьми за пределами своего дома?</t>
  </si>
  <si>
    <t>1 = намного меньше</t>
  </si>
  <si>
    <t>2 = несколько меньше</t>
  </si>
  <si>
    <t>3 = столько же</t>
  </si>
  <si>
    <t>4 = несколько больше</t>
  </si>
  <si>
    <t>5 = намного больше</t>
  </si>
  <si>
    <t>Ты считаешь, что общение по телефону и в сети может заменить личное общение?</t>
  </si>
  <si>
    <t>1 = да</t>
  </si>
  <si>
    <t>С начала пандемии коронавируса: Сколько времени ты тратишь на медийные каналы (телевизор, видеоигры, Интернет, чаты и т. д.)?</t>
  </si>
  <si>
    <t>С начала пандемии коронавируса: Как изменилось настроение в твоей семье?</t>
  </si>
  <si>
    <t>2 = несколько хуже</t>
  </si>
  <si>
    <t>3 = как и раньше</t>
  </si>
  <si>
    <t>4 = несколько лучше</t>
  </si>
  <si>
    <t>С начала пандемии коронавируса: Как часто вы спорите дома?</t>
  </si>
  <si>
    <t>Как пандемия действует на тебя сейчас?</t>
  </si>
  <si>
    <t>У тебя подтвердили заражение коронавирусом?</t>
  </si>
  <si>
    <t>1 = да, сейчас болею</t>
  </si>
  <si>
    <t>2 = да, но я (снова) чувствую себя здоровым(ой)</t>
  </si>
  <si>
    <t>Кто-то в твоей семье болен или был болен коронавирусом?</t>
  </si>
  <si>
    <t>Кто-то в твоей семье или кто-то из твоих знакомых умер от коронавируса?</t>
  </si>
  <si>
    <t xml:space="preserve">Какое утверждение справедливо в отношении школы/образования/работы? </t>
  </si>
  <si>
    <t>1 = сейчас я хожу в школу или на работу</t>
  </si>
  <si>
    <t>2 = сейчас я прохожу домашнее обучение или работаю из дома</t>
  </si>
  <si>
    <t>3 = ни один ответ не подходит</t>
  </si>
  <si>
    <t>Сейчас там, где ты живешь, существуют ограничения на выезд или перемещения из-за пандемии коронавируса?</t>
  </si>
  <si>
    <t>2 = не знаю</t>
  </si>
  <si>
    <t>Как ты воспринимаешь ограничения, связанные с пандемией коронавируса? Твоя повседневная жизнь теперь....</t>
  </si>
  <si>
    <t>3 = без изменений</t>
  </si>
  <si>
    <t>Как часто ты сейчас выходишь на улицу (в школу, на работу, на прогулку, в магазин, для занятий спортом и т. д.)?</t>
  </si>
  <si>
    <t>2 = 1-2 раза в неделю</t>
  </si>
  <si>
    <t>3 = 3-4 раза в неделю</t>
  </si>
  <si>
    <t>4 = 5-6 раз в неделю</t>
  </si>
  <si>
    <t>5 = каждый день</t>
  </si>
  <si>
    <t xml:space="preserve">Как часто ты занимался(ась) спортом (бег, игры с мячом и т. д.) за последнюю неделю? </t>
  </si>
  <si>
    <t>2 = меньше 1 часа</t>
  </si>
  <si>
    <t>3 = 1-2 часа</t>
  </si>
  <si>
    <t>4 = 2-4 часа</t>
  </si>
  <si>
    <t>5 = больше 4 часов</t>
  </si>
  <si>
    <t>Тебе не кажется, что ты потерял обоняние или хуже распознаешь вкус?</t>
  </si>
  <si>
    <t xml:space="preserve">Ты ответил(а) уже больше чем на половину вопросов! Молодец! Осталось немного! 
Настроение многих людей меняется из-за пандемии коронавируса. 
Отвечая на следующие вопросы, думай только о прошлой неделе: </t>
  </si>
  <si>
    <t>Каким было настроение в твоей семье?</t>
  </si>
  <si>
    <t>1 = очень плохое</t>
  </si>
  <si>
    <t xml:space="preserve">2 = скорее плохое </t>
  </si>
  <si>
    <t>3 = среднее</t>
  </si>
  <si>
    <t>4 = скорее хорошее</t>
  </si>
  <si>
    <t>5 = очень хорошее</t>
  </si>
  <si>
    <t>Вы спорили дома?</t>
  </si>
  <si>
    <t>1 = нет</t>
  </si>
  <si>
    <t>2 = 1-2 дня</t>
  </si>
  <si>
    <t>3 = 3-4 дня</t>
  </si>
  <si>
    <t>4 = 5-6 дней</t>
  </si>
  <si>
    <t>Ты или кто-то в твоей семье сталкивался с физическим насилием?</t>
  </si>
  <si>
    <t>2 = нет</t>
  </si>
  <si>
    <t>Ты беспокоишься о том, что можешь заразиться коронавирусом?</t>
  </si>
  <si>
    <t>0 = совсем нет</t>
  </si>
  <si>
    <t>1 = немного</t>
  </si>
  <si>
    <t>2 = средне</t>
  </si>
  <si>
    <t>3 = довольно сильно</t>
  </si>
  <si>
    <t>4 = очень сильно</t>
  </si>
  <si>
    <t xml:space="preserve">Ты беспокоишься, что заразиться могут твои друзья или члены семьи? </t>
  </si>
  <si>
    <t>Сколько часов в день ты тратил(а) на медийные каналы (телевизор, видеоигры, Интернет, чаты и т. д.)?</t>
  </si>
  <si>
    <t>1 = нисколько</t>
  </si>
  <si>
    <t>3 = 1-3 часа</t>
  </si>
  <si>
    <t>4 = 4-6 часов</t>
  </si>
  <si>
    <t>5 = больше 6 часов</t>
  </si>
  <si>
    <t>Следующие вопросы снова относятся к последним 7 дням:</t>
  </si>
  <si>
    <t>Прочитай каждое предложение и укажи, насколько часто данное утверждение было справедливо для тебя в последнюю неделю</t>
  </si>
  <si>
    <t>Как часто в последние две недели ты чувствовал себя плохо по следующим причинам?</t>
  </si>
  <si>
    <t xml:space="preserve">Всё! Большое спасибо за участие! 
Было бы здорово, если бы на следующей неделе ты снова заполнил(а) короткий вариант этого опроса (он займет всего 5 минут). Это поможет нам отслеживать и сравнивать изменения настроения детей и подростков во всех странах-участницах.
Если ты беспокоишься и нуждаешься в помощи или просто хочешь задать вопросы о коронавируса, в соседнем окне можно получить список контактных лиц.
Всего хорошего и большое спасибо! Сотрудники CORONA HEALTH TEAM </t>
  </si>
  <si>
    <t xml:space="preserve"> Добро пожаловать снова! Здорово, что ты снова участвуешь! Мы хотим узнать, что у тебя изменилось с момента прошлого опроса. Это займет всего 5 минут.
Начали!</t>
  </si>
  <si>
    <t>Настроение многих людей меняется из-за пандемии коронавируса. 
Как у тебя шли дела на прошлой неделе?</t>
  </si>
  <si>
    <t>Почти все! Прочитай каждое предложение и укажи, насколько часто данное утверждение было справедливо для тебя в последнюю неделю</t>
  </si>
  <si>
    <t xml:space="preserve">Всё! Большое спасибо за повторное участие! 
Было бы здорово, если бы ты заполнил/заполнила этот бланк и на следующей неделе. Ты получишь напоминание в приложении.
Если ты беспокоишься и нуждаешься в помощи или просто хочешь задать вопросы о коронавируса, в соседнем окне снова можно получить список контактных лиц.
Всего хорошего и большое спасибо! Сотрудники CORONA HEALTH TEAM </t>
  </si>
  <si>
    <t xml:space="preserve">Dobrodošli! Hvala vam što odgovarate na neka pitanja o pandemiji koronavirusa. Pandemija znači da se virus raširio širom sveta. Cilj našeg istraživanja je da saznamo kako ti i druga deca i omladina širom sveta živite u ovom posebnom vremenu. Želimo da saznamo kako možemo bolje da pomognemo deci i omladini da se nose sa situacijom u takvim vremenima. 
Istraživanje traje oko 15 minuta i potpuno je anonimno. To znači da niko ne može da poveže vaše odgovore i podatke sa vašim imenom. 
Tvojim učešćem mnogo nam pomažeš! Hvala! </t>
  </si>
  <si>
    <t xml:space="preserve">U prvom delu želimo da saznamo nešto o tebi, tvojoj porodici i svakodnevnom životu. </t>
  </si>
  <si>
    <t>Koliko godina imaš (u godinama)?</t>
  </si>
  <si>
    <t>Kojeg si pola?</t>
  </si>
  <si>
    <t>1 = dečak</t>
  </si>
  <si>
    <t>2 = devojčica</t>
  </si>
  <si>
    <t>3 = ostalo</t>
  </si>
  <si>
    <t>4 = ne želim da odgovorim</t>
  </si>
  <si>
    <t>Čije državljanstvo imaš?</t>
  </si>
  <si>
    <t>otvoreno</t>
  </si>
  <si>
    <t>U kojoj državi živiš?</t>
  </si>
  <si>
    <t>Koliko člana živi u tvom domaćinstvu (računajući tebe)?</t>
  </si>
  <si>
    <t>Koliko osoba su deca ili mladi računajući tebe)?</t>
  </si>
  <si>
    <t>Koji podaci odgovaraju tvom domu? (moguće je dati više odgovora)</t>
  </si>
  <si>
    <t>1 = stan</t>
  </si>
  <si>
    <t>2 = kuća</t>
  </si>
  <si>
    <t>3 = sa balkonom</t>
  </si>
  <si>
    <t>4 = sa terasom</t>
  </si>
  <si>
    <t>5 = sa vrtom</t>
  </si>
  <si>
    <t>Da li si još uvek učenik ili imaš drugi posao?</t>
  </si>
  <si>
    <t>1 = škola</t>
  </si>
  <si>
    <t>2 = stručno obrazovanje/dualno obrazovanje</t>
  </si>
  <si>
    <t>3 = studiranje</t>
  </si>
  <si>
    <t>4 = stručna škola</t>
  </si>
  <si>
    <t>5 = zaposlen/u radnom odnosu</t>
  </si>
  <si>
    <t>6 = nezaposlen</t>
  </si>
  <si>
    <t>7 = ostalo</t>
  </si>
  <si>
    <t>Koju školu želiš da završiš (ili si već završio)?</t>
  </si>
  <si>
    <t>1 = ne znam</t>
  </si>
  <si>
    <t>2 = završio školovanje bez diplome</t>
  </si>
  <si>
    <t>3 =  osnovnu školu</t>
  </si>
  <si>
    <t>4 = srednju školu (3 stepen)</t>
  </si>
  <si>
    <t>5 = srednju školu (4 stepen)</t>
  </si>
  <si>
    <t>Kako ti se čini školovanje/rad od kuće u poređenju sa normalnom školom ili radnom svakodnevnicom?</t>
  </si>
  <si>
    <t>1 = mnogo veće opterećenje</t>
  </si>
  <si>
    <t xml:space="preserve">2 = malo veće opterećenje </t>
  </si>
  <si>
    <t>3 = isto</t>
  </si>
  <si>
    <t>4 = malo prijatnije</t>
  </si>
  <si>
    <t>5 = mnogo prijatnije</t>
  </si>
  <si>
    <t>Kod ovog pitanja može da označiš broj između 1 i 10 Sa "10" se označavaju ljudi sa najviše novca, najvišim obrazovanjem i sa najbolji poslovima. Sa "1" se označavaju ljudi sa najmanje novca, najnižim obrazovanjem i najgorim poslovima. Sada razmisli o svojoj porodici. Šta misliš koji bi broj zauzela tvoja porodica?</t>
  </si>
  <si>
    <t>Kod ovog pitanja može da označiš broj između 0 i 10 "10" označava najbolji život koji možeš da zamisliš. "0" označava najgori život koji možeš da zamisliš. Na kom stepenu se trenutno nalaziš?</t>
  </si>
  <si>
    <t>Drugi deo je o tvom zdravlju.</t>
  </si>
  <si>
    <t>Da li ti je ikada ustanovljena mentalnom bolest?</t>
  </si>
  <si>
    <t>0 = ne</t>
  </si>
  <si>
    <t>1 = da,  ADHS</t>
  </si>
  <si>
    <t>2 = da,  poremećaj anksioznosti</t>
  </si>
  <si>
    <t>3 = da, depresija</t>
  </si>
  <si>
    <t>4 = da, smetnja u ishrani</t>
  </si>
  <si>
    <t>5 = da, autizam</t>
  </si>
  <si>
    <t>6 = da, bolest zavisnosti</t>
  </si>
  <si>
    <t>7 = da, neka druga dijagnoza</t>
  </si>
  <si>
    <t>8 = ne znam</t>
  </si>
  <si>
    <t>Da li si na psihoterapijskom tretmanu?</t>
  </si>
  <si>
    <t>1 = da, ali ne više od početka pandemije koronavirusa</t>
  </si>
  <si>
    <t>2 = da, ali početka pandemije koronovirusa telefonom/onlajn</t>
  </si>
  <si>
    <t>3 = da, redovno idem na psihoterapiju</t>
  </si>
  <si>
    <t>Da li pušiš?</t>
  </si>
  <si>
    <t>0 = ne, nikad nisam pušio</t>
  </si>
  <si>
    <t>1 = da, svakodnevno</t>
  </si>
  <si>
    <t>2 = da, nekoliko puta nedeljno</t>
  </si>
  <si>
    <t>3 = da, jednom nedeljno</t>
  </si>
  <si>
    <t>4 = da, manje od jednom nedeljno</t>
  </si>
  <si>
    <t>Da li piješ alkoholna pića?</t>
  </si>
  <si>
    <t>0 = ne, nikad nisam pio alkoholna pića</t>
  </si>
  <si>
    <t>1 = da, jednom mesečno ili manje</t>
  </si>
  <si>
    <t>2 = da, 2 do 4 puta mesečno</t>
  </si>
  <si>
    <t>3 = da, 2 do 3 puta nedeljno</t>
  </si>
  <si>
    <t>4 = da, 4 puta nedeljno ili češće</t>
  </si>
  <si>
    <t>Da li ti je teško da držiš pažnju na zadatke (npr. domaći) ili tokom igranja igrica (npr. društvene igre)?</t>
  </si>
  <si>
    <t>1 = nikada</t>
  </si>
  <si>
    <t>2 = ponekad, ali mi ne izaziva nikakve probleme</t>
  </si>
  <si>
    <t>3 = da i ja to vidim kao problem</t>
  </si>
  <si>
    <t>Da li ti se lako skrene pažnja kod zadataka kod kojih bi trebao da budeš skoncentrisan?</t>
  </si>
  <si>
    <t>Da li ti pada teško da ostaneš da sediš u situacijama u kojima se očekuje da to radiš?</t>
  </si>
  <si>
    <t>Da li se impulsivno ponaša bez razmišljanja o posledicama?</t>
  </si>
  <si>
    <t>Da li se brzo naljuti š i lako gubiš samokontrolu?</t>
  </si>
  <si>
    <t>Da li se dosta svađaš sa roditeljima ili nastavnicima?</t>
  </si>
  <si>
    <t>Da li često ne pratiš i ne pridržavaš se pravila kod kuće ili u školi?</t>
  </si>
  <si>
    <t>Da li se slažeš sa sledećim iskazom? Za svaki problem mogu da pronađem rešenje.</t>
  </si>
  <si>
    <t>1 = nije tačno</t>
  </si>
  <si>
    <t>2 =  umnogome nije tačno</t>
  </si>
  <si>
    <t>3 = više je tačno nego netačno</t>
  </si>
  <si>
    <t>4 = potpuno tačno</t>
  </si>
  <si>
    <t>Odlično si uradio! Sada slede pitanja u vezi pandemije koronavirusa.</t>
  </si>
  <si>
    <t>Od početka pandemije koronavirusa: Na koji način ostaješ u kontaktu sa svojim prijateljima? Ovde možeš da da zabeležiš više od jednog odgovora.</t>
  </si>
  <si>
    <t>1 = uopšte ne</t>
  </si>
  <si>
    <t>2 = telefonom ili audio pozivom</t>
  </si>
  <si>
    <t xml:space="preserve">3 = tekstualnim porukama </t>
  </si>
  <si>
    <t>4 = video pozivima</t>
  </si>
  <si>
    <t>5 = ličnim sastancima</t>
  </si>
  <si>
    <t>Od početka pandemije koronavirusa: Koliko kontakta imao si sa prijateljima ili sa drugim ljudima van kuće?</t>
  </si>
  <si>
    <t>1 = mnogo manje</t>
  </si>
  <si>
    <t>2 = malo manje</t>
  </si>
  <si>
    <t>3 = isto toliko</t>
  </si>
  <si>
    <t>4 = malo više</t>
  </si>
  <si>
    <t>5 = mnogo više</t>
  </si>
  <si>
    <t>Da li imaš oseća da telefonski ili kontakt na mreži sa drugima mogu da da zamene lične kontakte?</t>
  </si>
  <si>
    <t>1 = da</t>
  </si>
  <si>
    <t>Od početka pandemije koronavirusa: Koliko vremena provodiš korišćenjem medija (TV, video igre, Internet, ćaskanje, itd.)?</t>
  </si>
  <si>
    <t>Od početka pandemije koronavirusa: Kako se promenilo raspoloženje u tvojoj porodici?</t>
  </si>
  <si>
    <t>1 = mnogo gore</t>
  </si>
  <si>
    <t>2 = malo gore</t>
  </si>
  <si>
    <t>3 = isto kao i pre</t>
  </si>
  <si>
    <t>4 = malo bolje</t>
  </si>
  <si>
    <t>5 = mnogo bolje</t>
  </si>
  <si>
    <t>Od početka pandemije koronavirusa: Koliko se često svađate kod kuće?</t>
  </si>
  <si>
    <t>Kako se pandemija trenutno odražava na tebe?</t>
  </si>
  <si>
    <t>Da li je kod tebe utvrđeno da si zaražen koronavirusom?</t>
  </si>
  <si>
    <t>1 = da, trenutno sam bolestan</t>
  </si>
  <si>
    <t>2 = da, ali se osećam (opet) zdravo</t>
  </si>
  <si>
    <t>Da li postoji neko u tvojoj porodici koji ima koronavirus ili je bolestan?</t>
  </si>
  <si>
    <t>Da li je neko u tvojoj porodici ili koga poznaješ preminuo od koronavirusa?</t>
  </si>
  <si>
    <t xml:space="preserve">Koji iskaz odgovara u vezi školi/stručnog obrazovanja/posla? </t>
  </si>
  <si>
    <t>1 = trenutno idem u školu ili na posao</t>
  </si>
  <si>
    <t>2 = trenutno se školujem kod kuće ili radim od kuće</t>
  </si>
  <si>
    <t>3 = odgovori ne odgovaraju</t>
  </si>
  <si>
    <t>Da li trenutno postoji bilo kakva zabrana izlaska iz kuće ili zabrana putovanje zbog pandemije koronavirusa?</t>
  </si>
  <si>
    <t>2 = ne znam</t>
  </si>
  <si>
    <t>Kako se osećaš u vezi ograničenja izazvane pandemije koronavirusa? Da li je tvoj svakodnevni život...</t>
  </si>
  <si>
    <t>1 = mnogo opterećeniji</t>
  </si>
  <si>
    <t xml:space="preserve">2 = malo više opterećenje </t>
  </si>
  <si>
    <t>3 = nepromenjen</t>
  </si>
  <si>
    <t>4 = malo prijatniji</t>
  </si>
  <si>
    <t>5 = mnogo prijatniji</t>
  </si>
  <si>
    <t>Koliko često si napolju (škola, posao, šetnja, kupovina, sport, itd.)?</t>
  </si>
  <si>
    <t>2 = 1-2 puta nedeljno</t>
  </si>
  <si>
    <t>3 = 3-4 puta nedeljno</t>
  </si>
  <si>
    <t>4 = 5-6 puta nedeljno</t>
  </si>
  <si>
    <t>5 = svakodnevno</t>
  </si>
  <si>
    <t xml:space="preserve">Koliko puta si se u prošloj nedelji bavio sportom (npr. džoging, sport sa loptom, itd.)? </t>
  </si>
  <si>
    <t>2 = manje od 1 sata</t>
  </si>
  <si>
    <t>3 = 1-2 sata</t>
  </si>
  <si>
    <t>4 = 2-4 sata</t>
  </si>
  <si>
    <t>5 = više od 4 sata</t>
  </si>
  <si>
    <t>Da li si primetio da više ne možete da osetiš nikakav miris ili da ti se ukus iznenada pogoršao?</t>
  </si>
  <si>
    <t>Kakvo je bilo raspoloženje u tvojoj porodici?</t>
  </si>
  <si>
    <t>1 = veoma loše</t>
  </si>
  <si>
    <t xml:space="preserve">2 = više loše nego dobro </t>
  </si>
  <si>
    <t>3 = osrednje</t>
  </si>
  <si>
    <t>4 = prilično dobro</t>
  </si>
  <si>
    <t>5 = odlično</t>
  </si>
  <si>
    <t>Da li je bilo svađe kod kuće?</t>
  </si>
  <si>
    <t>2 = 1-2 dana</t>
  </si>
  <si>
    <t>3 = 3-4 dana</t>
  </si>
  <si>
    <t>4 = 5-6 dana</t>
  </si>
  <si>
    <t>Da li si ti ili neko drugi u tvojoj porodici doživeo fizičko nasilje?</t>
  </si>
  <si>
    <t>2 = uopšte ne</t>
  </si>
  <si>
    <t>Da li si se zabrinuo da se možda zaraziš koronavirusom?</t>
  </si>
  <si>
    <t>0 = uopšte ne</t>
  </si>
  <si>
    <t>1 = malo</t>
  </si>
  <si>
    <t>2 = osrednje</t>
  </si>
  <si>
    <t>3 = prilično</t>
  </si>
  <si>
    <t>4 = veoma</t>
  </si>
  <si>
    <t xml:space="preserve">Da li ste zabrinuti da se zaraze vaši prijatelji ili porodica? </t>
  </si>
  <si>
    <t>Koliko sati dnevno si proveo sa medijima (TV, video igre, Internet, ćaskanje, itd.)?</t>
  </si>
  <si>
    <t>3 = 1-3 sata</t>
  </si>
  <si>
    <t>4 = 4-6 sati</t>
  </si>
  <si>
    <t>5 = više od 6 sati</t>
  </si>
  <si>
    <t>Sledeća pitanja se odnose na poslednjih 7 dana:</t>
  </si>
  <si>
    <t>Pročitaj svaku rečenicu, a zatim označi krstićem koliko često se ova rečenica odnosi na tebe u toku prošle nedelje</t>
  </si>
  <si>
    <t>Koliko puta si se osećao pogođenim sledećim tegobama u protekle dve nedelje?</t>
  </si>
  <si>
    <t xml:space="preserve">Gotovo! Hvali ti što si učestvovao! 
Bilo bi sjajno da ponovo učestvujete u kratkoj verziji ove ankete za nedelju dana (samo 5 minuta!) To nam omogućava da posmatramo i uporedimo promene raspoloženja dece i mladih u svim zemljama učesnica.
Ako si zabrinut i potrebna ti je pomoć ili samo imaš pitanja o koronavirusu, u sledećem prozoru ćeš pronaći listu kontakata koji su tu za tebe.
Sve najbolje i hvala ti puno! Tvoj CORONA HEALTH TEAM </t>
  </si>
  <si>
    <t xml:space="preserve">Gotovo! Hvali ti što si učestvovao! 
Bilo bi sjajno da ponovo ispuniš ovaj upitnik za nedelju dana. Aplikacija će ti poslati podsetnik u vezi toga.
Ako si zabrinut i potrebna ti je pomoć ili samo imaš pitanja o koronavirusu, u sledećem prozoru ćeš pronaći listu kontakata koji su tu za tebe.
Sve najbolje i hvala ti puno! Tvoj CORONA HEALTH TEAM </t>
  </si>
  <si>
    <t>Skoro urađeno! Pročitaj svaku rečenicu, a zatim označi krstićem koliko često se ova rečenica odnosi na tebe u toku prošle nedelje</t>
  </si>
  <si>
    <t>Pandemija koronavirusa menja raspoloženje kod mnogih ljudi. 
Šta ti se desilo prošle nedelje?</t>
  </si>
  <si>
    <t>Dobrodošao nazad! Sjajno što opet učestvuješ! Želeli bismo da znamo šta se promenilo od poslednje ankete. Traje samo 5 minuta.
Krećemo!</t>
  </si>
  <si>
    <t>¿Te has sentido bien y en forma?</t>
  </si>
  <si>
    <t>0 = Nada</t>
  </si>
  <si>
    <t>1 = Un poco</t>
  </si>
  <si>
    <t>2 = Moderadamente</t>
  </si>
  <si>
    <t>3 = Mucho</t>
  </si>
  <si>
    <t>¿Te has sentido lleno/a de energía?</t>
  </si>
  <si>
    <t>0 = Nunca</t>
  </si>
  <si>
    <t>1 = Casi Nunca</t>
  </si>
  <si>
    <t>2 = Algunas veces</t>
  </si>
  <si>
    <t>3 = Casi siempre</t>
  </si>
  <si>
    <t>4 = Siempre</t>
  </si>
  <si>
    <t>¿Te has sentido triste?</t>
  </si>
  <si>
    <t>¿Te has sentido solo/a?</t>
  </si>
  <si>
    <t>¿Has tenido suficiente tiempo para ti?</t>
  </si>
  <si>
    <t>¿Has podido hacer las cosas que querías en tu tiempo libre?</t>
  </si>
  <si>
    <t>¿Tus padres te han tratado de forma justa?</t>
  </si>
  <si>
    <t>¿Te has divertido con tus amigos/as?</t>
  </si>
  <si>
    <t>¿Te ha ido bien en el colegio?</t>
  </si>
  <si>
    <t>¿Has podido prestar atención?</t>
  </si>
  <si>
    <t>4 = Muchísimo</t>
  </si>
  <si>
    <t>Hay cosas que me preocupan</t>
  </si>
  <si>
    <t>Tengo miedo</t>
  </si>
  <si>
    <t>Me preocupo cuando estoy lejos de mis padres</t>
  </si>
  <si>
    <t>Me da miedo dormir solo</t>
  </si>
  <si>
    <t>Estoy nervioso o tengo miedo por las mañanas</t>
  </si>
  <si>
    <t>antes de ir al colegio</t>
  </si>
  <si>
    <t>Me preocupa tener miedo de repente sin que haya nada que temer</t>
  </si>
  <si>
    <t>Me daría miedo pasar la noche lejos de mi casa</t>
  </si>
  <si>
    <t>1 = Nunca</t>
  </si>
  <si>
    <t>2 = A veces</t>
  </si>
  <si>
    <t>3 = Muchas veces</t>
  </si>
  <si>
    <t>Sensación de estar decaído/a, deprimido/a o desesperanzado/a</t>
  </si>
  <si>
    <t>Poco interés o alegría por hacer cosas</t>
  </si>
  <si>
    <t>Problemas para quedarse dormido/a, para seguir durmiendo o dormir demasiado</t>
  </si>
  <si>
    <t>1 = Varios días</t>
  </si>
  <si>
    <t>2 = Más de la mitad de los días</t>
  </si>
  <si>
    <t>3 = Casi cada día</t>
  </si>
  <si>
    <t>T’es-tu senti(e) en pleine forme ?</t>
  </si>
  <si>
    <t>T’es-tu senti(e) plein(e) d’énergie ?</t>
  </si>
  <si>
    <t>T’es-tu senti(e) triste ?</t>
  </si>
  <si>
    <t>T’es-tu senti(e) seul(e) ?</t>
  </si>
  <si>
    <t>As-tu eu assez de temps pour toi ?</t>
  </si>
  <si>
    <t>As-tu pu faire ce que tu voulais pendant ton temps libre ?</t>
  </si>
  <si>
    <t>Tes parents ont-ils été justes envers toi ?</t>
  </si>
  <si>
    <t>T’es-tu amusé(e) avec tes ami(e)s ?</t>
  </si>
  <si>
    <t>Cela se passe-t-il bien à l’école ?</t>
  </si>
  <si>
    <t>As-tu été capable d’être attentive / attentive ?</t>
  </si>
  <si>
    <t>2 = modérément</t>
  </si>
  <si>
    <t>3 = beaucoup</t>
  </si>
  <si>
    <t>4 = extrêmement</t>
  </si>
  <si>
    <t xml:space="preserve">0 = jamais
</t>
  </si>
  <si>
    <t xml:space="preserve">1 = parfois
</t>
  </si>
  <si>
    <t xml:space="preserve">2 = souvent
</t>
  </si>
  <si>
    <t xml:space="preserve">3 = très souvent
</t>
  </si>
  <si>
    <t xml:space="preserve">4 = toujours
</t>
  </si>
  <si>
    <t>Je m'inquiète de certaines choses</t>
  </si>
  <si>
    <t>Je me sens effrayé(e)</t>
  </si>
  <si>
    <t>Je m'inquiète d'être loin de mes parents</t>
  </si>
  <si>
    <t>J'ai peur lorsque je dois dormir seul(e)</t>
  </si>
  <si>
    <t>J'ai de la difficulté à aller à l'école le matin, car je me sens nerveux/nerveuse ou effrayé(e)</t>
  </si>
  <si>
    <t>Je commence soudainement à trembler pour aucune raison</t>
  </si>
  <si>
    <t>Je m'inquiète d'être soudainement effrayé(e) alors qu’il n’y a rien à craindre</t>
  </si>
  <si>
    <t>J’aurais peur si je devais dormir ailleurs qu’à la maison</t>
  </si>
  <si>
    <t xml:space="preserve">1 = Jamais	</t>
  </si>
  <si>
    <t xml:space="preserve">2 = Parfois	</t>
  </si>
  <si>
    <t xml:space="preserve">3 = Souvent	</t>
  </si>
  <si>
    <t>4 = Toujours</t>
  </si>
  <si>
    <t>Être triste, déprimé(e) ou désespéré(e)</t>
  </si>
  <si>
    <t>Peu d’intérêt ou de plaisir à faire les choses</t>
  </si>
  <si>
    <t>Difficultés à s’endormir ou à rester endormi(e), ou dormir trop</t>
  </si>
  <si>
    <t>0 = Jamais</t>
  </si>
  <si>
    <t>1 = Plusieurs jours</t>
  </si>
  <si>
    <t>2 = Plus de la moitié du temps</t>
  </si>
  <si>
    <t>3 = Presque tous les jours</t>
  </si>
  <si>
    <t>Jól érezted magad, és jó formában voltál (fitt voltál)?</t>
  </si>
  <si>
    <t>Úgy érezted, hogy tele voltál energiával?</t>
  </si>
  <si>
    <t>Szomorú voltál?</t>
  </si>
  <si>
    <t>Magányosnak érezted magad?</t>
  </si>
  <si>
    <t>Elég időd volt magadra?</t>
  </si>
  <si>
    <t>Szabadidődben azt csinálhattad, amit akartál?</t>
  </si>
  <si>
    <t>Igazságosan bántak veled a szüleid?</t>
  </si>
  <si>
    <t>Jól érezted magad a barátaiddal?</t>
  </si>
  <si>
    <t>Jól boldogultál az iskolában?</t>
  </si>
  <si>
    <t>Tudtál figyelni? (pl. a tanárra az órán)</t>
  </si>
  <si>
    <t>1 = alig</t>
  </si>
  <si>
    <t>2 = kicsit</t>
  </si>
  <si>
    <t>3 = nagyon</t>
  </si>
  <si>
    <t>4 = rendkívül</t>
  </si>
  <si>
    <t>0 = soha</t>
  </si>
  <si>
    <t>1 = ritkán</t>
  </si>
  <si>
    <t>2 = gyakran</t>
  </si>
  <si>
    <t>3 = nagyon gyakran</t>
  </si>
  <si>
    <t>4 = mindig</t>
  </si>
  <si>
    <t>Szomorúság, lehangoltság vagy reménytelenség</t>
  </si>
  <si>
    <t>Kevés érdeklődés vagy örömérzés tevékenységei során</t>
  </si>
  <si>
    <t>Nehezen tud elaludni, éjszaka könnyen felébred, vagy túl sokat alszik</t>
  </si>
  <si>
    <t>0 = Egyszer sem</t>
  </si>
  <si>
    <t>1 = Néhány napig</t>
  </si>
  <si>
    <t>2 = A napok több mint felében</t>
  </si>
  <si>
    <t>3 = Majdnem minden nap</t>
  </si>
  <si>
    <t>Ti sei sentito/a bene e in forma?</t>
  </si>
  <si>
    <t>Ti sei sentito/a pieno di energia?</t>
  </si>
  <si>
    <t>Ti sei sentito/a triste?</t>
  </si>
  <si>
    <t>Ti sei sentito/a solo/a?</t>
  </si>
  <si>
    <t>Hai avuto abbastanza tempo da dedicare a te stesso/a?</t>
  </si>
  <si>
    <t>Sei riuscito/a a fare ciò che desideravi fare nel tuo tempo libero?</t>
  </si>
  <si>
    <t>Tuo padre e/o tua madre ti hanno trattato giustamente?</t>
  </si>
  <si>
    <t>Ti sei divertito/a con i tuoi amici?</t>
  </si>
  <si>
    <t>Stai andando bene a scuola?</t>
  </si>
  <si>
    <t>Sei riuscito/a a stare attento/a?</t>
  </si>
  <si>
    <t>0 = per nulla</t>
  </si>
  <si>
    <t>1 = poco</t>
  </si>
  <si>
    <t>2 = moderatamente</t>
  </si>
  <si>
    <t>3 = molto</t>
  </si>
  <si>
    <t>4 = estremamente</t>
  </si>
  <si>
    <t>0 = mai</t>
  </si>
  <si>
    <t>1 = raramente</t>
  </si>
  <si>
    <t>2 = abbastanza spesso</t>
  </si>
  <si>
    <t>3 = molto spesso</t>
  </si>
  <si>
    <t>4 = sempre</t>
  </si>
  <si>
    <t>Mi preoccupo delle cose</t>
  </si>
  <si>
    <t>Ho paura</t>
  </si>
  <si>
    <t>Mi preccupo a stare lontano dai miei genitori</t>
  </si>
  <si>
    <t>Mi spavento se devo andare a letto da solo</t>
  </si>
  <si>
    <t>Ho problemi ad andare a scuola la mattina perche’ mi sento nervoso o spaventato</t>
  </si>
  <si>
    <t>Improvvisamente comincio a tremare e ad agitarmi Senza alcun motivo</t>
  </si>
  <si>
    <t>Sono preoccupato di potermi spaventare anche quando non c’è niente di cui aver paura</t>
  </si>
  <si>
    <t>Mi spaventerebbe passare tutta la notte a dormire fuori casa</t>
  </si>
  <si>
    <t>1 = Mai</t>
  </si>
  <si>
    <t>2 = Qualchevolta</t>
  </si>
  <si>
    <t>3 = Spesso</t>
  </si>
  <si>
    <t>4 = Sempre</t>
  </si>
  <si>
    <t>Sentirsi giù, triste o disperato/a</t>
  </si>
  <si>
    <t>Scarso interesse o piacere nel fare le cose</t>
  </si>
  <si>
    <t>Problemi ad addormentarsi o a dormire tutta la notte senza svegliarsi, o a dormire troppo</t>
  </si>
  <si>
    <t>0 = Mai</t>
  </si>
  <si>
    <t>1 = Alcuni giorni</t>
  </si>
  <si>
    <t>2 = Per più della metà dei giorni</t>
  </si>
  <si>
    <t>3 = Quasi ogni giorno</t>
  </si>
  <si>
    <t>Был(а) ли ты в отличной форме и чувствовал(а) ли себя хорошо?</t>
  </si>
  <si>
    <t>Чувствовал(а) ли ты себя бодро?</t>
  </si>
  <si>
    <t>Было ли тебе грустно?</t>
  </si>
  <si>
    <t>Чувствовал(а) ли ты себя одиноким?</t>
  </si>
  <si>
    <t>Было ли у тебя достаточно времени для своих личных дел?</t>
  </si>
  <si>
    <t>Была ли у тебя возможность в свободное время заниматься теми делами, которыми тебе хотелось?</t>
  </si>
  <si>
    <t>Были ли твои родители
справедливы по отношению к тебе?</t>
  </si>
  <si>
    <t>Веселился(ась) ли ты со своими друзьями?</t>
  </si>
  <si>
    <t>Хорошая ли была у тебя успеваемость в школе?</t>
  </si>
  <si>
    <t>Мог(ла) ли ты хорошо (gut) концентрироваться?</t>
  </si>
  <si>
    <t>0 = вообще нет</t>
  </si>
  <si>
    <t>2 = достаточно</t>
  </si>
  <si>
    <t>3 = очень</t>
  </si>
  <si>
    <t>4 = в высшей степени</t>
  </si>
  <si>
    <t>0 = никогда</t>
  </si>
  <si>
    <t>1 = редко</t>
  </si>
  <si>
    <t>2 = довольно часто</t>
  </si>
  <si>
    <t>3 = очень часто</t>
  </si>
  <si>
    <t>4 = Постоянно</t>
  </si>
  <si>
    <t>У Вас было плохое настроение, Вы были подавлены или испытывали чувство безысходности</t>
  </si>
  <si>
    <t>Вам не хотелось ничего делать</t>
  </si>
  <si>
    <t>Вам было трудно заснуть, у Вас был прерывистый сон, или Вы слишком много спали</t>
  </si>
  <si>
    <t>0 = Ни разу</t>
  </si>
  <si>
    <t>1 = Несколь ко дней</t>
  </si>
  <si>
    <t>2 = Более недели</t>
  </si>
  <si>
    <t>3 = Почти каждый день</t>
  </si>
  <si>
    <t xml:space="preserve">Slabo interesovanje ili zadovoljstvo da radite nešto </t>
  </si>
  <si>
    <t xml:space="preserve">Malodušnost, depresija ili beznadežnost </t>
  </si>
  <si>
    <t>Problemi da zaspite, spavate u kontinuitetu ili previše spavanja</t>
  </si>
  <si>
    <t>0 = Uopšte ne</t>
  </si>
  <si>
    <t>1 = Nekoliko dana</t>
  </si>
  <si>
    <t>2 = Više od polovine dana</t>
  </si>
  <si>
    <t>3 = Skoro svaki dan</t>
  </si>
  <si>
    <t>Brinem o raznim stvarima</t>
  </si>
  <si>
    <t>Osećam se uplašeno</t>
  </si>
  <si>
    <t>Brine me da se odvajam od roditelja</t>
  </si>
  <si>
    <t>Plašim se kad moram da spavam sam/a</t>
  </si>
  <si>
    <t>Teško mi je da ujutro idem u školu jer se osećam nervozno ili uplašeno</t>
  </si>
  <si>
    <t>Izneneda počnem da drhtim ili da se tresem bez razloga</t>
  </si>
  <si>
    <t>Brine me da ću se iznenada uplašiti bez ikakvog razloga</t>
  </si>
  <si>
    <t>Bio/la bih uplašen/a ako bih morao/la da prenoćim van kuće</t>
  </si>
  <si>
    <t>1 = Nikad</t>
  </si>
  <si>
    <t>2 = Ponekad</t>
  </si>
  <si>
    <t>3 = Često</t>
  </si>
  <si>
    <t>4 = Stalno</t>
  </si>
  <si>
    <t>Я беспокоюсь о многом</t>
  </si>
  <si>
    <t>Я боюсь / мне страшно</t>
  </si>
  <si>
    <t>Я беспокоюсь о том, чтобы быть разлученным с родителями</t>
  </si>
  <si>
    <t>Мне страшно, когда мне приходится спать одному</t>
  </si>
  <si>
    <t>У меня проблемы ходить в школу утром, потому что я нервничаю или мне тревожно</t>
  </si>
  <si>
    <t xml:space="preserve">Когда у меня есть проблемы, я чувствую себя довольно шаткой на ногах </t>
  </si>
  <si>
    <t>Я беспокоюсь, что вдруг мне будет просто страшно</t>
  </si>
  <si>
    <t>Я боялась бы остаться где-нибудь в другом месте на ночь</t>
  </si>
  <si>
    <t>2 = иногда</t>
  </si>
  <si>
    <t>3 = часто</t>
  </si>
  <si>
    <t>4 = всегда</t>
  </si>
  <si>
    <t>Aggódom dolgok miatt</t>
  </si>
  <si>
    <t>1 = soha</t>
  </si>
  <si>
    <t>2 = néha</t>
  </si>
  <si>
    <t>3 = gyakran</t>
  </si>
  <si>
    <t>Félelmet érzek</t>
  </si>
  <si>
    <t>Aggódom a szüleimtől való távolléttől</t>
  </si>
  <si>
    <t>Félek, ha egyedül kell aludnom</t>
  </si>
  <si>
    <t xml:space="preserve">Gondjaim vannak reggelente az iskolábajárással, mert feszültnek érzem magam vagy félek </t>
  </si>
  <si>
    <t>Hirtelen, ok nélkül remegni vagy reszketni kezdek</t>
  </si>
  <si>
    <t>Aggódom attól, hogy hirtelen félni kezdek, mikor nincs mitől tartanom</t>
  </si>
  <si>
    <t>Félnék, ha otthonomtól távol kellene töltenem az éjszakát</t>
  </si>
  <si>
    <t>Da li si osećao/la da si dobro i u dobroj kondiciji?</t>
  </si>
  <si>
    <t>1 = ni malo</t>
  </si>
  <si>
    <t>2 = malo</t>
  </si>
  <si>
    <t>5 = izuzetno</t>
  </si>
  <si>
    <t>Da li si osećao/la da imaš puno energije?</t>
  </si>
  <si>
    <t>2 = retko</t>
  </si>
  <si>
    <t>3 = ponekad</t>
  </si>
  <si>
    <t>4 = često</t>
  </si>
  <si>
    <t>5 = stalno</t>
  </si>
  <si>
    <t>Da li si bio/la tužan/a?</t>
  </si>
  <si>
    <t>Da li si se osećao/la usamljeno?</t>
  </si>
  <si>
    <t>Da li si imao/la dovoljno vremena za sebe?</t>
  </si>
  <si>
    <t>Da li si mogao/la da radiš stvari koje si želeo/la u slobodno vreme?</t>
  </si>
  <si>
    <t>Da li su tvoji roditelji bili pravedni prema tebi?</t>
  </si>
  <si>
    <t>Da li ti je bilo zabavno sa tvojim prijateljima?</t>
  </si>
  <si>
    <t>Da li ti je išlo dobro u školi?</t>
  </si>
  <si>
    <t>Da li si mogao/la dobro da obraćaš pažnju na časovima?</t>
  </si>
  <si>
    <t>Uopšte, kako bi ocenio/la svoje zdravlje?</t>
  </si>
  <si>
    <t>1 = odlično</t>
  </si>
  <si>
    <t>2 = vrlo dobro</t>
  </si>
  <si>
    <t>3 = dobro</t>
  </si>
  <si>
    <t>4 = ne baš dobro</t>
  </si>
  <si>
    <t>En general, ¿cómo dirías que es tu salud?</t>
  </si>
  <si>
    <t>1 = Excelente</t>
  </si>
  <si>
    <t>2 = Muy buena</t>
  </si>
  <si>
    <t>3 = Buena</t>
  </si>
  <si>
    <t>4 = Regular</t>
  </si>
  <si>
    <t>5 = Mala</t>
  </si>
  <si>
    <t>En général, dirais-tu que ton état de santé est :</t>
  </si>
  <si>
    <t>2 = Très bon</t>
  </si>
  <si>
    <t>3 = Bon</t>
  </si>
  <si>
    <t>4 = Assez bon</t>
  </si>
  <si>
    <t>5 = Mauvais</t>
  </si>
  <si>
    <t>Milyennek tartod az egészséged általában?</t>
  </si>
  <si>
    <t>1 = kitűnő</t>
  </si>
  <si>
    <t>2 = nagyon jó</t>
  </si>
  <si>
    <t>3 = jó</t>
  </si>
  <si>
    <t>4 = nem valami jó</t>
  </si>
  <si>
    <t>5 = rossz</t>
  </si>
  <si>
    <t>In generale, come valuti la
tua salute?</t>
  </si>
  <si>
    <t>1 = eccellente</t>
  </si>
  <si>
    <t>2 = molto buona</t>
  </si>
  <si>
    <t>3 = buona</t>
  </si>
  <si>
    <t>4 = discreta</t>
  </si>
  <si>
    <t>5 = scarsa</t>
  </si>
  <si>
    <t>Как бы ты в целом охарактеризовал(а) состояние своего здоровья?</t>
  </si>
  <si>
    <t>1 = отличное</t>
  </si>
  <si>
    <t>2 = очень хорошее</t>
  </si>
  <si>
    <t>3 = хорошее</t>
  </si>
  <si>
    <t>4 = ниже среднего</t>
  </si>
  <si>
    <t>5 = слабое</t>
  </si>
  <si>
    <t>5 = slabo</t>
  </si>
  <si>
    <t>Fini ! Merci beaucoup pour ta participation ! 
Ce serait fantastique si tu pouvais de nouveau répondre à une version courte de cette enquête dans une semaine (ça ne te prendra que 5 minutes !). Celle-ci nous permet d'observer et de comparer les changements dans l'humeur des enfants et des jeunes dans tous les pays participants.
Si tu as des inquiétudes et si tu as besoin d'aide, ou si tu as tout simplement des questions sur le coronavirus, tu trouveras sur la fenêtre suivante une liste de contacts qui sont là pour toi.
Bon courage et merci beaucoup ! La CORONA HEALTH TEAM</t>
  </si>
  <si>
    <t>Erfassung der Studienbeschreibung</t>
  </si>
  <si>
    <t>un</t>
  </si>
  <si>
    <t>Titel der Studie</t>
  </si>
  <si>
    <t>Kurzbeschreibung der Studie</t>
  </si>
  <si>
    <t>Langbeschreibung der Studie</t>
  </si>
  <si>
    <t>Psychische Gesundheit für Jugendliche (ab 12 bis 17 Jahre)</t>
  </si>
  <si>
    <t>Willkommen zur CORONA HEALTH APP Befragung: Psychische Gesundheit für Jugendliche.</t>
  </si>
  <si>
    <t>Diese wissenschaftliche  Studie untersucht die Belastungen von 12- bis 17-Jährigen weltweit in der Coronavirus-Krise. Durch die Befragung wollen wir Wissenschaftler und Ärzte herausfinden, was Jugendlichen hilft die Krise besser zu überstehen. Mach mit und hilf uns dabei! Die erste Befragung dauert nur 15 Minuten. Danach kannst Du an wöchentlichen Nachbefragungen (Dauer 5 Minuten) teilnehmen. Alle Daten werden rein anonym erhoben. Die Studie wurde durch eine Ethikkommission sowie durch einen Datenschutzbeauftragten geprüft. Durch die App erfolgt kein Tracking und es werden nur die Daten anonym übertragen, die durch dich freigegeben werden. Deine Daten werden nur wissenschaftlich und nicht kommerziell genutzt. Wenn Du Dir unsicher bist, ob du teilnehmen sollst, sprich bitte mit deinen Eltern darüber. DANKE!</t>
  </si>
  <si>
    <t>Mental health for adolescents (12 to 17 years)</t>
  </si>
  <si>
    <t>Welcome to the CORONA HEALTH APP survey on mental health for adolescents.</t>
  </si>
  <si>
    <t>This scientific study investigates the burden on adolescents worldwide aged 12-17 years during the coronavirus-pandemic. Understanding your struggles may help us physicians and scientists to develop strategies to better cope with the pandemic. Would you like to take part and help us? The first survey takes 15 minutes. You may then take part in weekly follow-up surveys (5 minutes). The study is completely anonymous. The study has been approved by an ethics committee and by a data protection official. No tracking is done by the app and only the data that you agree to will be transmitted anonymously. If you are unsure, whether you should take part, please talk to your parents about it. THANK YOU!</t>
  </si>
  <si>
    <t xml:space="preserve">Već si odgovorio na više od polovine pitanja! Odlično urađeno! Uskoro si uspeo! 
Pandemija koronavirusa menja raspoloženje kod mnogih ljudi. 
Razmisli samo o poslednjoj nedelji kod sledećih pitanja: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</si>
</sst>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sz val="12"/>
      <color rgb="FF000000"/>
      <name val="Calibri"/>
      <family val="2"/>
      <scheme val="minor"/>
    </font>
    <font>
      <sz val="12"/>
      <color rgb="FFFF0000"/>
      <name val="Calibri"/>
      <family val="2"/>
      <scheme val="minor"/>
    </font>
    <font>
      <b/>
      <i/>
      <sz val="12"/>
      <color theme="1"/>
      <name val="Calibri"/>
      <family val="2"/>
      <scheme val="minor"/>
    </font>
    <font>
      <sz val="12"/>
      <name val="Calibri"/>
      <family val="2"/>
      <scheme val="minor"/>
    </font>
    <font>
      <b/>
      <sz val="12"/>
      <name val="Calibri"/>
      <family val="2"/>
      <scheme val="minor"/>
    </font>
    <font>
      <sz val="8"/>
      <name val="Calibri"/>
      <family val="2"/>
      <scheme val="minor"/>
    </font>
    <font>
      <sz val="24"/>
      <color theme="1"/>
      <name val="Calibri"/>
      <family val="2"/>
      <scheme val="minor"/>
    </font>
    <font>
      <sz val="10"/>
      <color theme="1"/>
      <name val="Arial Unicode MS"/>
      <family val="2"/>
    </font>
    <font>
      <b/>
      <sz val="12"/>
      <color rgb="FFC00000"/>
      <name val="Calibri"/>
      <family val="2"/>
      <scheme val="minor"/>
    </font>
    <font>
      <sz val="12"/>
      <color theme="1"/>
      <name val="Calibri"/>
      <family val="2"/>
    </font>
    <font>
      <sz val="12"/>
      <name val="Calibri"/>
      <family val="2"/>
    </font>
    <font>
      <sz val="12"/>
      <color rgb="FF000000"/>
      <name val="Calibri"/>
      <family val="2"/>
    </font>
    <font>
      <b/>
      <sz val="11"/>
      <color theme="0"/>
      <name val="Calibri"/>
      <family val="2"/>
      <charset val="238"/>
      <scheme val="minor"/>
    </font>
    <font>
      <sz val="10"/>
      <color rgb="FF000000"/>
      <name val="Arial Narrow"/>
      <family val="2"/>
    </font>
    <font>
      <sz val="9"/>
      <color theme="1"/>
      <name val="Calibri"/>
      <family val="2"/>
      <scheme val="minor"/>
    </font>
    <font>
      <b/>
      <sz val="9"/>
      <color theme="1"/>
      <name val="Calibri"/>
      <family val="2"/>
      <scheme val="minor"/>
    </font>
    <font>
      <sz val="9"/>
      <color rgb="FF252423"/>
      <name val="Arial"/>
      <family val="2"/>
    </font>
    <font>
      <b/>
      <sz val="9"/>
      <color indexed="81"/>
      <name val="Tahoma"/>
      <family val="2"/>
    </font>
    <font>
      <sz val="9"/>
      <color indexed="81"/>
      <name val="Tahoma"/>
      <family val="2"/>
    </font>
    <font>
      <sz val="18"/>
      <color indexed="81"/>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5"/>
        <bgColor indexed="64"/>
      </patternFill>
    </fill>
    <fill>
      <patternFill patternType="solid">
        <fgColor rgb="FFA5A5A5"/>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92D050"/>
        <bgColor indexed="64"/>
      </patternFill>
    </fill>
    <fill>
      <patternFill patternType="solid">
        <fgColor rgb="FFC00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top/>
      <bottom style="double">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double">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3" fillId="0" borderId="0" applyNumberFormat="0" applyFill="0" applyBorder="0" applyAlignment="0" applyProtection="0"/>
    <xf numFmtId="0" fontId="16" fillId="5" borderId="24" applyNumberFormat="0" applyAlignment="0" applyProtection="0"/>
  </cellStyleXfs>
  <cellXfs count="286">
    <xf numFmtId="0" fontId="0" fillId="0" borderId="0" xfId="0"/>
    <xf numFmtId="0" fontId="15" fillId="0" borderId="1" xfId="0" applyFont="1" applyBorder="1" applyAlignment="1">
      <alignment horizontal="left" vertical="top"/>
    </xf>
    <xf numFmtId="0" fontId="0" fillId="0" borderId="0" xfId="0" applyAlignment="1">
      <alignment vertical="top"/>
    </xf>
    <xf numFmtId="0" fontId="0" fillId="0" borderId="3" xfId="0" applyBorder="1" applyAlignment="1">
      <alignment horizontal="left" vertical="top"/>
    </xf>
    <xf numFmtId="0" fontId="10" fillId="0" borderId="0" xfId="0" applyFont="1" applyAlignment="1">
      <alignment vertical="top"/>
    </xf>
    <xf numFmtId="14" fontId="0" fillId="0" borderId="0" xfId="0" applyNumberFormat="1" applyAlignment="1">
      <alignment vertical="top"/>
    </xf>
    <xf numFmtId="0" fontId="3" fillId="0" borderId="0" xfId="1" applyBorder="1" applyAlignment="1">
      <alignment vertical="top"/>
    </xf>
    <xf numFmtId="0" fontId="10" fillId="0" borderId="0" xfId="0" applyFont="1" applyAlignment="1">
      <alignment horizontal="left" vertical="top"/>
    </xf>
    <xf numFmtId="0" fontId="0" fillId="0" borderId="0" xfId="0" applyAlignment="1">
      <alignment horizontal="left" vertical="top"/>
    </xf>
    <xf numFmtId="14" fontId="0" fillId="0" borderId="0" xfId="0" applyNumberFormat="1" applyAlignment="1">
      <alignment horizontal="left" vertical="top"/>
    </xf>
    <xf numFmtId="0" fontId="3" fillId="0" borderId="0" xfId="1" applyBorder="1" applyAlignment="1">
      <alignment horizontal="left" vertical="top"/>
    </xf>
    <xf numFmtId="0" fontId="3" fillId="0" borderId="0" xfId="1" applyAlignment="1">
      <alignment horizontal="left" vertical="top"/>
    </xf>
    <xf numFmtId="0" fontId="1" fillId="0" borderId="0" xfId="0" applyFont="1" applyAlignment="1">
      <alignment horizontal="left" vertical="top"/>
    </xf>
    <xf numFmtId="0" fontId="0" fillId="4" borderId="5" xfId="0" applyFill="1" applyBorder="1" applyAlignment="1">
      <alignment horizontal="left" vertical="top"/>
    </xf>
    <xf numFmtId="0" fontId="0" fillId="4" borderId="6" xfId="0" applyFill="1" applyBorder="1" applyAlignment="1">
      <alignment horizontal="left" vertical="top"/>
    </xf>
    <xf numFmtId="0" fontId="1" fillId="3" borderId="4" xfId="0" applyFont="1"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4" fillId="0" borderId="1" xfId="0" applyFont="1" applyBorder="1" applyAlignment="1">
      <alignment horizontal="left" vertical="top"/>
    </xf>
    <xf numFmtId="0" fontId="7" fillId="0" borderId="1" xfId="0" applyFont="1" applyBorder="1" applyAlignment="1">
      <alignment horizontal="left" vertical="top"/>
    </xf>
    <xf numFmtId="0" fontId="0" fillId="0" borderId="0" xfId="0" applyBorder="1" applyAlignment="1">
      <alignment horizontal="left" vertical="top"/>
    </xf>
    <xf numFmtId="0" fontId="7" fillId="0" borderId="1" xfId="0" applyFont="1" applyFill="1" applyBorder="1" applyAlignment="1">
      <alignment horizontal="left" vertical="top"/>
    </xf>
    <xf numFmtId="0" fontId="3" fillId="0" borderId="1" xfId="1" applyFill="1" applyBorder="1" applyAlignment="1">
      <alignment horizontal="left" vertical="top"/>
    </xf>
    <xf numFmtId="0" fontId="1" fillId="2" borderId="11" xfId="0" applyFont="1" applyFill="1" applyBorder="1" applyAlignment="1">
      <alignment horizontal="left" vertical="top"/>
    </xf>
    <xf numFmtId="0" fontId="0" fillId="0" borderId="15" xfId="0" applyFill="1" applyBorder="1" applyAlignment="1">
      <alignment horizontal="left" vertical="top"/>
    </xf>
    <xf numFmtId="0" fontId="5" fillId="0" borderId="15" xfId="0" applyFont="1" applyBorder="1" applyAlignment="1">
      <alignment horizontal="left" vertical="top"/>
    </xf>
    <xf numFmtId="0" fontId="5" fillId="0" borderId="15" xfId="0" applyFont="1" applyFill="1" applyBorder="1" applyAlignment="1">
      <alignment horizontal="left" vertical="top"/>
    </xf>
    <xf numFmtId="0" fontId="13" fillId="0" borderId="0" xfId="0" applyFont="1" applyBorder="1" applyAlignment="1">
      <alignment horizontal="left" vertical="top"/>
    </xf>
    <xf numFmtId="0" fontId="13" fillId="0" borderId="15" xfId="0" applyFont="1" applyBorder="1" applyAlignment="1">
      <alignment horizontal="left" vertical="top"/>
    </xf>
    <xf numFmtId="0" fontId="0" fillId="0" borderId="12" xfId="0" applyBorder="1" applyAlignment="1">
      <alignment horizontal="left" vertical="top" wrapText="1"/>
    </xf>
    <xf numFmtId="0" fontId="2" fillId="0" borderId="13" xfId="0" applyFont="1" applyBorder="1" applyAlignment="1">
      <alignment horizontal="left" vertical="top"/>
    </xf>
    <xf numFmtId="0" fontId="2" fillId="0" borderId="15" xfId="0" applyFont="1" applyBorder="1" applyAlignment="1">
      <alignment horizontal="left" vertical="top"/>
    </xf>
    <xf numFmtId="0" fontId="6" fillId="0" borderId="15" xfId="0" applyFont="1" applyFill="1" applyBorder="1" applyAlignment="1">
      <alignment horizontal="left" vertical="top"/>
    </xf>
    <xf numFmtId="0" fontId="0" fillId="0" borderId="14" xfId="0" applyBorder="1" applyAlignment="1">
      <alignment horizontal="left" vertical="top" wrapText="1"/>
    </xf>
    <xf numFmtId="0" fontId="0" fillId="0" borderId="16" xfId="0" applyBorder="1" applyAlignment="1">
      <alignment horizontal="left" vertical="top" wrapText="1"/>
    </xf>
    <xf numFmtId="0" fontId="11" fillId="0" borderId="14" xfId="0" applyFont="1" applyBorder="1" applyAlignment="1">
      <alignment horizontal="left" vertical="top"/>
    </xf>
    <xf numFmtId="0" fontId="4" fillId="0" borderId="14" xfId="0" applyFont="1" applyBorder="1" applyAlignment="1">
      <alignment horizontal="left" vertical="top"/>
    </xf>
    <xf numFmtId="0" fontId="4" fillId="0" borderId="14" xfId="0" applyFont="1" applyFill="1" applyBorder="1" applyAlignment="1">
      <alignment horizontal="left" vertical="top"/>
    </xf>
    <xf numFmtId="0" fontId="0" fillId="0" borderId="0" xfId="0" applyFill="1" applyBorder="1" applyAlignment="1">
      <alignment horizontal="left" vertical="top"/>
    </xf>
    <xf numFmtId="0" fontId="14" fillId="0" borderId="14" xfId="0" applyFont="1" applyBorder="1" applyAlignment="1">
      <alignment horizontal="left" vertical="top" wrapText="1"/>
    </xf>
    <xf numFmtId="0" fontId="13" fillId="0" borderId="14" xfId="0" applyFont="1" applyBorder="1" applyAlignment="1">
      <alignment horizontal="left" vertical="top" wrapText="1"/>
    </xf>
    <xf numFmtId="0" fontId="0" fillId="0" borderId="0" xfId="0" applyFill="1" applyAlignment="1">
      <alignment vertical="top"/>
    </xf>
    <xf numFmtId="0" fontId="0" fillId="0" borderId="9" xfId="0" applyFill="1" applyBorder="1" applyAlignment="1">
      <alignment vertical="top"/>
    </xf>
    <xf numFmtId="0" fontId="1" fillId="4" borderId="4" xfId="0" applyFont="1" applyFill="1" applyBorder="1" applyAlignment="1">
      <alignment horizontal="left" vertical="top"/>
    </xf>
    <xf numFmtId="0" fontId="1" fillId="6" borderId="4" xfId="0" applyFont="1" applyFill="1" applyBorder="1" applyAlignment="1">
      <alignment horizontal="left" vertical="top"/>
    </xf>
    <xf numFmtId="0" fontId="0" fillId="6" borderId="5" xfId="0" applyFill="1" applyBorder="1" applyAlignment="1">
      <alignment horizontal="left" vertical="top"/>
    </xf>
    <xf numFmtId="0" fontId="0" fillId="6" borderId="6" xfId="0" applyFill="1" applyBorder="1" applyAlignment="1">
      <alignment horizontal="left" vertical="top"/>
    </xf>
    <xf numFmtId="0" fontId="1" fillId="7" borderId="4" xfId="0" applyFont="1" applyFill="1" applyBorder="1" applyAlignment="1">
      <alignment horizontal="left" vertical="top"/>
    </xf>
    <xf numFmtId="0" fontId="0" fillId="7" borderId="5" xfId="0" applyFill="1" applyBorder="1" applyAlignment="1">
      <alignment horizontal="left" vertical="top"/>
    </xf>
    <xf numFmtId="0" fontId="0" fillId="7" borderId="6" xfId="0" applyFill="1" applyBorder="1" applyAlignment="1">
      <alignment horizontal="left" vertical="top"/>
    </xf>
    <xf numFmtId="0" fontId="1" fillId="8" borderId="4" xfId="0" applyFont="1" applyFill="1" applyBorder="1" applyAlignment="1">
      <alignment horizontal="left" vertical="top"/>
    </xf>
    <xf numFmtId="0" fontId="0" fillId="8" borderId="5" xfId="0" applyFill="1" applyBorder="1" applyAlignment="1">
      <alignment horizontal="left" vertical="top"/>
    </xf>
    <xf numFmtId="0" fontId="0" fillId="8" borderId="6" xfId="0" applyFill="1" applyBorder="1" applyAlignment="1">
      <alignment horizontal="left" vertical="top"/>
    </xf>
    <xf numFmtId="0" fontId="1" fillId="9" borderId="4" xfId="0" applyFont="1" applyFill="1" applyBorder="1" applyAlignment="1">
      <alignment horizontal="left" vertical="top"/>
    </xf>
    <xf numFmtId="0" fontId="0" fillId="9" borderId="5" xfId="0" applyFill="1" applyBorder="1" applyAlignment="1">
      <alignment horizontal="left" vertical="top"/>
    </xf>
    <xf numFmtId="0" fontId="0" fillId="9" borderId="6" xfId="0" applyFill="1" applyBorder="1" applyAlignment="1">
      <alignment horizontal="left" vertical="top"/>
    </xf>
    <xf numFmtId="0" fontId="1" fillId="10" borderId="4" xfId="0" applyFont="1" applyFill="1" applyBorder="1" applyAlignment="1">
      <alignment horizontal="left" vertical="top"/>
    </xf>
    <xf numFmtId="0" fontId="0" fillId="10" borderId="5" xfId="0" applyFill="1" applyBorder="1" applyAlignment="1">
      <alignment horizontal="left" vertical="top"/>
    </xf>
    <xf numFmtId="0" fontId="0" fillId="10" borderId="6" xfId="0" applyFill="1" applyBorder="1" applyAlignment="1">
      <alignment horizontal="left" vertical="top"/>
    </xf>
    <xf numFmtId="0" fontId="1" fillId="11" borderId="4" xfId="0" applyFont="1" applyFill="1" applyBorder="1" applyAlignment="1">
      <alignment horizontal="left" vertical="top"/>
    </xf>
    <xf numFmtId="0" fontId="0" fillId="11" borderId="5" xfId="0" applyFill="1" applyBorder="1" applyAlignment="1">
      <alignment horizontal="left" vertical="top"/>
    </xf>
    <xf numFmtId="0" fontId="0" fillId="11" borderId="6" xfId="0" applyFill="1" applyBorder="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7" xfId="0" applyFont="1" applyFill="1" applyBorder="1" applyAlignment="1">
      <alignment horizontal="left" vertical="top" wrapText="1"/>
    </xf>
    <xf numFmtId="0" fontId="1" fillId="2" borderId="7" xfId="0" applyFont="1" applyFill="1" applyBorder="1" applyAlignment="1">
      <alignment horizontal="left" vertical="top"/>
    </xf>
    <xf numFmtId="0" fontId="0" fillId="0" borderId="5" xfId="0" applyBorder="1" applyAlignment="1">
      <alignment horizontal="left" vertical="top"/>
    </xf>
    <xf numFmtId="0" fontId="1" fillId="2" borderId="16" xfId="0" applyFont="1" applyFill="1" applyBorder="1" applyAlignment="1">
      <alignment horizontal="left" vertical="top"/>
    </xf>
    <xf numFmtId="0" fontId="0" fillId="2" borderId="17" xfId="0" applyFill="1" applyBorder="1" applyAlignment="1">
      <alignment horizontal="left" vertical="top"/>
    </xf>
    <xf numFmtId="0" fontId="1" fillId="2" borderId="17" xfId="0" applyFont="1" applyFill="1" applyBorder="1" applyAlignment="1">
      <alignment horizontal="left" vertical="top"/>
    </xf>
    <xf numFmtId="0" fontId="1" fillId="2" borderId="25" xfId="0" applyFont="1" applyFill="1" applyBorder="1" applyAlignment="1">
      <alignment horizontal="left" vertical="top"/>
    </xf>
    <xf numFmtId="0" fontId="1" fillId="2" borderId="26" xfId="0" applyFont="1" applyFill="1" applyBorder="1" applyAlignment="1">
      <alignment horizontal="left" vertical="top"/>
    </xf>
    <xf numFmtId="0" fontId="1" fillId="2" borderId="27" xfId="0" applyFont="1" applyFill="1" applyBorder="1" applyAlignment="1">
      <alignment horizontal="left" vertical="top"/>
    </xf>
    <xf numFmtId="0" fontId="1" fillId="2" borderId="17" xfId="0" applyFont="1" applyFill="1" applyBorder="1" applyAlignment="1">
      <alignment vertical="top"/>
    </xf>
    <xf numFmtId="0" fontId="1" fillId="2" borderId="26" xfId="0" applyFont="1" applyFill="1" applyBorder="1" applyAlignment="1">
      <alignment vertical="top"/>
    </xf>
    <xf numFmtId="0" fontId="1" fillId="2" borderId="28" xfId="0" applyFont="1" applyFill="1" applyBorder="1" applyAlignment="1">
      <alignment vertical="top"/>
    </xf>
    <xf numFmtId="0" fontId="1" fillId="2" borderId="17" xfId="0" applyFont="1" applyFill="1" applyBorder="1" applyAlignment="1">
      <alignment horizontal="left" vertical="top" wrapText="1"/>
    </xf>
    <xf numFmtId="0" fontId="0" fillId="0" borderId="29" xfId="0" applyBorder="1" applyAlignment="1">
      <alignment horizontal="left" vertical="top"/>
    </xf>
    <xf numFmtId="0" fontId="0" fillId="2" borderId="5" xfId="0" applyFill="1" applyBorder="1" applyAlignment="1">
      <alignment horizontal="left" vertical="top"/>
    </xf>
    <xf numFmtId="0" fontId="1" fillId="2" borderId="5" xfId="0" applyFont="1" applyFill="1" applyBorder="1" applyAlignment="1">
      <alignment horizontal="left" vertical="top"/>
    </xf>
    <xf numFmtId="0" fontId="1" fillId="2" borderId="4" xfId="0" applyFont="1" applyFill="1" applyBorder="1" applyAlignment="1">
      <alignment horizontal="left" vertical="top"/>
    </xf>
    <xf numFmtId="0" fontId="0" fillId="2" borderId="0" xfId="0" applyFill="1" applyAlignment="1">
      <alignment horizontal="left" vertical="top"/>
    </xf>
    <xf numFmtId="0" fontId="1" fillId="2" borderId="0" xfId="0" applyFont="1" applyFill="1" applyAlignment="1">
      <alignment horizontal="left" vertical="top"/>
    </xf>
    <xf numFmtId="0" fontId="0" fillId="0" borderId="9" xfId="0" applyFill="1" applyBorder="1" applyAlignment="1">
      <alignment horizontal="left" vertical="top"/>
    </xf>
    <xf numFmtId="0" fontId="0" fillId="0" borderId="3" xfId="0" applyFill="1" applyBorder="1" applyAlignment="1">
      <alignment horizontal="left" vertical="top"/>
    </xf>
    <xf numFmtId="0" fontId="15" fillId="0" borderId="1" xfId="0" applyFont="1" applyFill="1" applyBorder="1" applyAlignment="1">
      <alignment horizontal="left" vertical="top"/>
    </xf>
    <xf numFmtId="0" fontId="0" fillId="0" borderId="16" xfId="0" applyFill="1" applyBorder="1" applyAlignment="1">
      <alignment horizontal="left" vertical="top" wrapText="1"/>
    </xf>
    <xf numFmtId="0" fontId="0" fillId="0" borderId="17" xfId="0" applyFill="1" applyBorder="1" applyAlignment="1">
      <alignment horizontal="left" vertical="top"/>
    </xf>
    <xf numFmtId="0" fontId="0" fillId="0" borderId="12" xfId="0" applyFill="1" applyBorder="1" applyAlignment="1">
      <alignment vertical="top"/>
    </xf>
    <xf numFmtId="0" fontId="3" fillId="0" borderId="9" xfId="1" applyFill="1" applyBorder="1" applyAlignment="1">
      <alignment vertical="top"/>
    </xf>
    <xf numFmtId="0" fontId="0" fillId="0" borderId="36" xfId="0" applyFill="1" applyBorder="1" applyAlignment="1">
      <alignment vertical="top"/>
    </xf>
    <xf numFmtId="0" fontId="3" fillId="0" borderId="7" xfId="1" applyFill="1" applyBorder="1" applyAlignment="1">
      <alignment vertical="top"/>
    </xf>
    <xf numFmtId="0" fontId="0" fillId="0" borderId="7" xfId="0" applyFill="1" applyBorder="1" applyAlignment="1">
      <alignment vertical="top"/>
    </xf>
    <xf numFmtId="0" fontId="13" fillId="0" borderId="12" xfId="0" applyFont="1" applyFill="1" applyBorder="1" applyAlignment="1">
      <alignment vertical="top" wrapText="1"/>
    </xf>
    <xf numFmtId="0" fontId="0" fillId="0" borderId="2" xfId="0" applyFill="1" applyBorder="1" applyAlignment="1">
      <alignment horizontal="left" vertical="top"/>
    </xf>
    <xf numFmtId="0" fontId="0" fillId="0" borderId="9"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Fill="1" applyBorder="1" applyAlignment="1">
      <alignment horizontal="left" vertical="top"/>
    </xf>
    <xf numFmtId="0" fontId="7" fillId="0" borderId="14" xfId="0" applyFont="1" applyFill="1" applyBorder="1" applyAlignment="1">
      <alignment horizontal="left" vertical="top"/>
    </xf>
    <xf numFmtId="0" fontId="0" fillId="0" borderId="36" xfId="0" applyBorder="1" applyAlignment="1">
      <alignment horizontal="left" vertical="top"/>
    </xf>
    <xf numFmtId="0" fontId="0" fillId="0" borderId="7" xfId="0" applyBorder="1" applyAlignment="1">
      <alignment horizontal="left" vertical="top"/>
    </xf>
    <xf numFmtId="0" fontId="0" fillId="0" borderId="37" xfId="0" applyBorder="1" applyAlignment="1">
      <alignment horizontal="left" vertical="top"/>
    </xf>
    <xf numFmtId="0" fontId="0" fillId="0" borderId="36" xfId="0" applyBorder="1" applyAlignment="1">
      <alignment horizontal="left" vertical="top" wrapText="1"/>
    </xf>
    <xf numFmtId="0" fontId="0" fillId="0" borderId="7" xfId="0" applyFill="1" applyBorder="1" applyAlignment="1">
      <alignment horizontal="left" vertical="top"/>
    </xf>
    <xf numFmtId="0" fontId="6" fillId="0" borderId="37" xfId="0" applyFont="1" applyBorder="1" applyAlignment="1">
      <alignment horizontal="left" vertical="top"/>
    </xf>
    <xf numFmtId="0" fontId="0" fillId="0" borderId="36" xfId="0" applyFill="1" applyBorder="1" applyAlignment="1">
      <alignment horizontal="left" vertical="top" wrapText="1"/>
    </xf>
    <xf numFmtId="0" fontId="6" fillId="0" borderId="13"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22" xfId="0" applyFill="1" applyBorder="1" applyAlignment="1">
      <alignment horizontal="left" vertical="top"/>
    </xf>
    <xf numFmtId="0" fontId="6" fillId="0" borderId="23" xfId="0" applyFont="1" applyBorder="1" applyAlignment="1">
      <alignment horizontal="left" vertical="top"/>
    </xf>
    <xf numFmtId="0" fontId="0" fillId="0" borderId="38" xfId="0" applyBorder="1" applyAlignment="1">
      <alignment horizontal="left" vertical="top"/>
    </xf>
    <xf numFmtId="0" fontId="0" fillId="0" borderId="39" xfId="0" applyBorder="1" applyAlignment="1">
      <alignment horizontal="left" vertical="top"/>
    </xf>
    <xf numFmtId="0" fontId="0" fillId="0" borderId="40" xfId="0" applyBorder="1" applyAlignment="1">
      <alignment horizontal="left" vertical="top"/>
    </xf>
    <xf numFmtId="0" fontId="6" fillId="0" borderId="40" xfId="0" applyFont="1" applyBorder="1" applyAlignment="1">
      <alignment horizontal="left" vertical="top"/>
    </xf>
    <xf numFmtId="0" fontId="14" fillId="0" borderId="38" xfId="0" applyFont="1" applyFill="1" applyBorder="1" applyAlignment="1">
      <alignment horizontal="left" vertical="top"/>
    </xf>
    <xf numFmtId="0" fontId="14" fillId="0" borderId="39" xfId="0" applyFont="1" applyFill="1" applyBorder="1" applyAlignment="1">
      <alignment horizontal="left" vertical="top"/>
    </xf>
    <xf numFmtId="0" fontId="0" fillId="0" borderId="39" xfId="0" applyFill="1" applyBorder="1" applyAlignment="1">
      <alignment horizontal="left" vertical="top"/>
    </xf>
    <xf numFmtId="0" fontId="14" fillId="0" borderId="22" xfId="0" applyFont="1" applyBorder="1" applyAlignment="1">
      <alignment horizontal="left" vertical="top"/>
    </xf>
    <xf numFmtId="0" fontId="13" fillId="0" borderId="21" xfId="0" applyFont="1" applyBorder="1" applyAlignment="1">
      <alignment horizontal="left" vertical="top"/>
    </xf>
    <xf numFmtId="0" fontId="13" fillId="0" borderId="22" xfId="0" applyFont="1" applyBorder="1" applyAlignment="1">
      <alignment horizontal="left" vertical="top"/>
    </xf>
    <xf numFmtId="0" fontId="14" fillId="0" borderId="17" xfId="0" applyFont="1" applyBorder="1" applyAlignment="1">
      <alignment horizontal="left" vertical="top"/>
    </xf>
    <xf numFmtId="0" fontId="13" fillId="0" borderId="16" xfId="0" applyFont="1" applyBorder="1" applyAlignment="1">
      <alignment horizontal="left" vertical="top"/>
    </xf>
    <xf numFmtId="0" fontId="13" fillId="0" borderId="17" xfId="0" applyFont="1" applyBorder="1" applyAlignment="1">
      <alignment horizontal="left" vertical="top"/>
    </xf>
    <xf numFmtId="0" fontId="0" fillId="0" borderId="38" xfId="0" applyBorder="1" applyAlignment="1">
      <alignment horizontal="left" vertical="top" wrapText="1"/>
    </xf>
    <xf numFmtId="0" fontId="0" fillId="0" borderId="38" xfId="0" applyFill="1" applyBorder="1" applyAlignment="1">
      <alignment horizontal="left" vertical="top" wrapText="1"/>
    </xf>
    <xf numFmtId="0" fontId="0" fillId="0" borderId="12" xfId="0" applyFill="1" applyBorder="1" applyAlignment="1">
      <alignment horizontal="left" vertical="top"/>
    </xf>
    <xf numFmtId="0" fontId="14" fillId="0" borderId="21" xfId="0" applyFont="1" applyBorder="1" applyAlignment="1">
      <alignment horizontal="left" vertical="top"/>
    </xf>
    <xf numFmtId="0" fontId="14" fillId="0" borderId="16" xfId="0" applyFont="1" applyBorder="1" applyAlignment="1">
      <alignment horizontal="left" vertical="top"/>
    </xf>
    <xf numFmtId="0" fontId="0" fillId="0" borderId="36" xfId="0" applyFill="1" applyBorder="1" applyAlignment="1">
      <alignment horizontal="left" vertical="top"/>
    </xf>
    <xf numFmtId="0" fontId="4" fillId="0" borderId="36" xfId="0" applyFont="1" applyBorder="1" applyAlignment="1">
      <alignment horizontal="left" vertical="top"/>
    </xf>
    <xf numFmtId="0" fontId="4" fillId="0" borderId="9" xfId="0" applyFont="1" applyBorder="1" applyAlignment="1">
      <alignment horizontal="left" vertical="top"/>
    </xf>
    <xf numFmtId="0" fontId="4" fillId="0" borderId="9" xfId="0" applyFont="1" applyFill="1" applyBorder="1" applyAlignment="1">
      <alignment horizontal="left" vertical="top"/>
    </xf>
    <xf numFmtId="0" fontId="0" fillId="0" borderId="27" xfId="0" applyFill="1" applyBorder="1" applyAlignment="1">
      <alignment horizontal="left" vertical="top"/>
    </xf>
    <xf numFmtId="0" fontId="0" fillId="0" borderId="34" xfId="0" applyFill="1" applyBorder="1" applyAlignment="1">
      <alignment horizontal="left" vertical="top"/>
    </xf>
    <xf numFmtId="0" fontId="13" fillId="0" borderId="34" xfId="0" applyFont="1" applyFill="1" applyBorder="1" applyAlignment="1">
      <alignment horizontal="left" vertical="top"/>
    </xf>
    <xf numFmtId="0" fontId="0" fillId="0" borderId="35" xfId="0" applyFill="1" applyBorder="1" applyAlignment="1">
      <alignment horizontal="left" vertical="top"/>
    </xf>
    <xf numFmtId="0" fontId="4" fillId="0" borderId="34" xfId="0" applyFont="1" applyFill="1" applyBorder="1" applyAlignment="1">
      <alignment horizontal="left" vertical="top"/>
    </xf>
    <xf numFmtId="0" fontId="6" fillId="0" borderId="35" xfId="0" applyFont="1" applyFill="1" applyBorder="1" applyAlignment="1">
      <alignment horizontal="left" vertical="top"/>
    </xf>
    <xf numFmtId="0" fontId="7" fillId="0" borderId="14" xfId="0" applyFont="1" applyFill="1" applyBorder="1" applyAlignment="1">
      <alignment horizontal="left" vertical="top" wrapText="1"/>
    </xf>
    <xf numFmtId="0" fontId="13" fillId="0" borderId="1" xfId="0" applyFont="1" applyFill="1" applyBorder="1" applyAlignment="1">
      <alignment horizontal="left" vertical="top"/>
    </xf>
    <xf numFmtId="0" fontId="7" fillId="0" borderId="2" xfId="0" applyFont="1" applyFill="1" applyBorder="1" applyAlignment="1">
      <alignment horizontal="left" vertical="top"/>
    </xf>
    <xf numFmtId="0" fontId="0" fillId="0" borderId="14" xfId="0" applyFill="1" applyBorder="1" applyAlignment="1">
      <alignment horizontal="left" vertical="top" wrapText="1"/>
    </xf>
    <xf numFmtId="0" fontId="14" fillId="0" borderId="14" xfId="0" applyFont="1" applyFill="1" applyBorder="1" applyAlignment="1">
      <alignment horizontal="left" vertical="top" wrapText="1"/>
    </xf>
    <xf numFmtId="0" fontId="13" fillId="0" borderId="14" xfId="0" applyFont="1" applyFill="1" applyBorder="1" applyAlignment="1">
      <alignment horizontal="left" vertical="top" wrapText="1"/>
    </xf>
    <xf numFmtId="0" fontId="4" fillId="0" borderId="1" xfId="0" applyFont="1" applyFill="1" applyBorder="1" applyAlignment="1">
      <alignment horizontal="left" vertical="top"/>
    </xf>
    <xf numFmtId="0" fontId="14" fillId="0" borderId="1" xfId="0" applyFont="1" applyFill="1" applyBorder="1" applyAlignment="1">
      <alignment horizontal="left" vertical="top"/>
    </xf>
    <xf numFmtId="0" fontId="13" fillId="0" borderId="1" xfId="0" applyFont="1" applyBorder="1" applyAlignment="1">
      <alignment horizontal="left" vertical="top"/>
    </xf>
    <xf numFmtId="0" fontId="14" fillId="0" borderId="1" xfId="0" applyFont="1"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6" fillId="0" borderId="15" xfId="0" applyFont="1" applyBorder="1" applyAlignment="1">
      <alignment horizontal="left" vertical="top"/>
    </xf>
    <xf numFmtId="0" fontId="14" fillId="0" borderId="14" xfId="0" applyFont="1" applyBorder="1" applyAlignment="1">
      <alignment horizontal="left" vertical="top"/>
    </xf>
    <xf numFmtId="0" fontId="13" fillId="0" borderId="14" xfId="0" applyFont="1" applyBorder="1" applyAlignment="1">
      <alignment horizontal="left" vertical="top"/>
    </xf>
    <xf numFmtId="0" fontId="6" fillId="0" borderId="18" xfId="0" applyFont="1" applyBorder="1" applyAlignment="1">
      <alignment horizontal="left" vertical="top"/>
    </xf>
    <xf numFmtId="0" fontId="0" fillId="0" borderId="12" xfId="0" applyFill="1" applyBorder="1" applyAlignment="1">
      <alignment horizontal="left" vertical="top" wrapText="1"/>
    </xf>
    <xf numFmtId="0" fontId="0" fillId="0" borderId="33" xfId="0" applyFill="1" applyBorder="1" applyAlignment="1">
      <alignment horizontal="left" vertical="top"/>
    </xf>
    <xf numFmtId="0" fontId="0" fillId="0" borderId="30" xfId="0" applyFill="1" applyBorder="1" applyAlignment="1">
      <alignment horizontal="left" vertical="top"/>
    </xf>
    <xf numFmtId="0" fontId="0" fillId="0" borderId="42" xfId="0" applyFill="1" applyBorder="1" applyAlignment="1">
      <alignment horizontal="left" vertical="top"/>
    </xf>
    <xf numFmtId="0" fontId="0" fillId="0" borderId="43" xfId="0" applyFill="1" applyBorder="1" applyAlignment="1">
      <alignment horizontal="left" vertical="top"/>
    </xf>
    <xf numFmtId="0" fontId="0" fillId="0" borderId="31" xfId="0" applyFill="1" applyBorder="1" applyAlignment="1">
      <alignment horizontal="left" vertical="top"/>
    </xf>
    <xf numFmtId="0" fontId="0" fillId="0" borderId="44" xfId="0" applyFill="1" applyBorder="1" applyAlignment="1">
      <alignment horizontal="left" vertical="top"/>
    </xf>
    <xf numFmtId="0" fontId="0" fillId="0" borderId="45" xfId="0" applyFill="1" applyBorder="1" applyAlignment="1">
      <alignment horizontal="left" vertical="top"/>
    </xf>
    <xf numFmtId="0" fontId="0" fillId="0" borderId="41" xfId="0" applyFill="1" applyBorder="1" applyAlignment="1">
      <alignment horizontal="left" vertical="top"/>
    </xf>
    <xf numFmtId="0" fontId="0" fillId="0" borderId="47" xfId="0" applyFill="1" applyBorder="1" applyAlignment="1">
      <alignment horizontal="left" vertical="top"/>
    </xf>
    <xf numFmtId="0" fontId="14" fillId="0" borderId="36" xfId="0" applyFont="1" applyFill="1" applyBorder="1" applyAlignment="1">
      <alignment horizontal="left" vertical="top" wrapText="1"/>
    </xf>
    <xf numFmtId="0" fontId="14" fillId="0" borderId="7" xfId="0" applyFont="1" applyFill="1" applyBorder="1" applyAlignment="1">
      <alignment horizontal="left" vertical="top"/>
    </xf>
    <xf numFmtId="0" fontId="0" fillId="0" borderId="32"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vertical="top"/>
    </xf>
    <xf numFmtId="0" fontId="0" fillId="0" borderId="0" xfId="0" applyFill="1" applyBorder="1" applyAlignment="1">
      <alignment vertical="top"/>
    </xf>
    <xf numFmtId="0" fontId="0" fillId="0" borderId="14" xfId="0" applyFill="1" applyBorder="1" applyAlignment="1">
      <alignment vertical="top"/>
    </xf>
    <xf numFmtId="0" fontId="0" fillId="0" borderId="14" xfId="0" applyFill="1" applyBorder="1" applyAlignment="1">
      <alignment vertical="top" wrapText="1"/>
    </xf>
    <xf numFmtId="0" fontId="13" fillId="0" borderId="14" xfId="0" applyFont="1" applyFill="1" applyBorder="1" applyAlignment="1">
      <alignment vertical="top" wrapText="1"/>
    </xf>
    <xf numFmtId="0" fontId="0" fillId="0" borderId="13" xfId="0" applyFill="1" applyBorder="1" applyAlignment="1">
      <alignment vertical="top"/>
    </xf>
    <xf numFmtId="0" fontId="2" fillId="0" borderId="13" xfId="0" applyFont="1" applyFill="1" applyBorder="1" applyAlignment="1">
      <alignment vertical="top" wrapText="1"/>
    </xf>
    <xf numFmtId="0" fontId="0" fillId="0" borderId="15" xfId="0" applyFill="1" applyBorder="1" applyAlignment="1">
      <alignment vertical="top"/>
    </xf>
    <xf numFmtId="0" fontId="2" fillId="0" borderId="15" xfId="0" applyFont="1" applyFill="1" applyBorder="1" applyAlignment="1">
      <alignment vertical="top"/>
    </xf>
    <xf numFmtId="0" fontId="13" fillId="0" borderId="1" xfId="0" applyFont="1" applyFill="1" applyBorder="1" applyAlignment="1">
      <alignment vertical="top"/>
    </xf>
    <xf numFmtId="0" fontId="14" fillId="0" borderId="1" xfId="0" applyFont="1" applyFill="1" applyBorder="1" applyAlignment="1">
      <alignment vertical="top"/>
    </xf>
    <xf numFmtId="0" fontId="2" fillId="0" borderId="30" xfId="0" applyFont="1" applyFill="1" applyBorder="1" applyAlignment="1">
      <alignment vertical="top"/>
    </xf>
    <xf numFmtId="0" fontId="13" fillId="0" borderId="15" xfId="0" applyFont="1" applyFill="1" applyBorder="1" applyAlignment="1">
      <alignment vertical="top"/>
    </xf>
    <xf numFmtId="0" fontId="12" fillId="0" borderId="15" xfId="0" applyFont="1" applyFill="1" applyBorder="1" applyAlignment="1">
      <alignment vertical="top"/>
    </xf>
    <xf numFmtId="0" fontId="12" fillId="0" borderId="30" xfId="0" applyFont="1" applyFill="1" applyBorder="1" applyAlignment="1">
      <alignment vertical="top"/>
    </xf>
    <xf numFmtId="0" fontId="0" fillId="0" borderId="37" xfId="0" applyFill="1" applyBorder="1" applyAlignment="1">
      <alignment vertical="top"/>
    </xf>
    <xf numFmtId="0" fontId="13" fillId="0" borderId="7" xfId="0" applyFont="1" applyFill="1" applyBorder="1" applyAlignment="1">
      <alignment vertical="top"/>
    </xf>
    <xf numFmtId="0" fontId="14" fillId="0" borderId="7" xfId="0" applyFont="1" applyFill="1" applyBorder="1" applyAlignment="1">
      <alignment vertical="top"/>
    </xf>
    <xf numFmtId="0" fontId="2" fillId="0" borderId="37" xfId="0" applyFont="1" applyFill="1" applyBorder="1" applyAlignment="1">
      <alignment vertical="top" wrapText="1"/>
    </xf>
    <xf numFmtId="0" fontId="13" fillId="0" borderId="9" xfId="0" applyFont="1" applyFill="1" applyBorder="1" applyAlignment="1">
      <alignment vertical="top"/>
    </xf>
    <xf numFmtId="0" fontId="2" fillId="0" borderId="13" xfId="0" applyFont="1" applyFill="1" applyBorder="1" applyAlignment="1">
      <alignment vertical="top"/>
    </xf>
    <xf numFmtId="0" fontId="14" fillId="0" borderId="9" xfId="0" applyFont="1" applyFill="1" applyBorder="1" applyAlignment="1">
      <alignment vertical="top"/>
    </xf>
    <xf numFmtId="0" fontId="2" fillId="0" borderId="33" xfId="0" applyFont="1" applyFill="1" applyBorder="1" applyAlignment="1">
      <alignment vertical="top"/>
    </xf>
    <xf numFmtId="0" fontId="2" fillId="0" borderId="37" xfId="0" applyFont="1" applyFill="1" applyBorder="1" applyAlignment="1">
      <alignment vertical="top"/>
    </xf>
    <xf numFmtId="0" fontId="12" fillId="0" borderId="13" xfId="0" applyFont="1" applyFill="1" applyBorder="1" applyAlignment="1">
      <alignment vertical="top"/>
    </xf>
    <xf numFmtId="0" fontId="12" fillId="0" borderId="33" xfId="0" applyFont="1" applyFill="1" applyBorder="1" applyAlignment="1">
      <alignment vertical="top"/>
    </xf>
    <xf numFmtId="0" fontId="0" fillId="0" borderId="30" xfId="0" applyFill="1" applyBorder="1" applyAlignment="1">
      <alignment vertical="top"/>
    </xf>
    <xf numFmtId="0" fontId="12" fillId="0" borderId="37" xfId="0" applyFont="1" applyFill="1" applyBorder="1" applyAlignment="1">
      <alignment vertical="top"/>
    </xf>
    <xf numFmtId="0" fontId="0" fillId="12" borderId="27" xfId="0" applyFill="1" applyBorder="1" applyAlignment="1">
      <alignment vertical="top"/>
    </xf>
    <xf numFmtId="0" fontId="0" fillId="12" borderId="34" xfId="0" applyFill="1" applyBorder="1" applyAlignment="1">
      <alignment vertical="top"/>
    </xf>
    <xf numFmtId="0" fontId="0" fillId="12" borderId="35" xfId="0" applyFill="1" applyBorder="1" applyAlignment="1">
      <alignment vertical="top"/>
    </xf>
    <xf numFmtId="0" fontId="0" fillId="12" borderId="27" xfId="0" applyFill="1" applyBorder="1" applyAlignment="1">
      <alignment vertical="top" wrapText="1"/>
    </xf>
    <xf numFmtId="0" fontId="0" fillId="12" borderId="10" xfId="0" applyFill="1" applyBorder="1" applyAlignment="1">
      <alignment vertical="top"/>
    </xf>
    <xf numFmtId="0" fontId="2" fillId="12" borderId="35" xfId="0" applyFont="1" applyFill="1" applyBorder="1" applyAlignment="1">
      <alignment vertical="top"/>
    </xf>
    <xf numFmtId="0" fontId="0" fillId="12" borderId="10" xfId="0" applyFill="1" applyBorder="1" applyAlignment="1">
      <alignment vertical="top" wrapText="1"/>
    </xf>
    <xf numFmtId="0" fontId="13" fillId="12" borderId="34" xfId="0" applyFont="1" applyFill="1" applyBorder="1" applyAlignment="1">
      <alignment vertical="top"/>
    </xf>
    <xf numFmtId="0" fontId="14" fillId="12" borderId="34" xfId="0" applyFont="1" applyFill="1" applyBorder="1" applyAlignment="1">
      <alignment vertical="top"/>
    </xf>
    <xf numFmtId="0" fontId="2" fillId="12" borderId="35" xfId="0" applyFont="1" applyFill="1" applyBorder="1" applyAlignment="1">
      <alignment vertical="top" wrapText="1"/>
    </xf>
    <xf numFmtId="0" fontId="12" fillId="12" borderId="35" xfId="0" applyFont="1" applyFill="1" applyBorder="1" applyAlignment="1">
      <alignment vertical="top"/>
    </xf>
    <xf numFmtId="0" fontId="14" fillId="12" borderId="27" xfId="0" applyFont="1" applyFill="1" applyBorder="1" applyAlignment="1">
      <alignment vertical="top"/>
    </xf>
    <xf numFmtId="0" fontId="0" fillId="0" borderId="21" xfId="0" applyFill="1" applyBorder="1" applyAlignment="1">
      <alignment horizontal="left" vertical="top"/>
    </xf>
    <xf numFmtId="0" fontId="0" fillId="0" borderId="16" xfId="0" applyFill="1" applyBorder="1" applyAlignment="1">
      <alignment horizontal="left" vertical="top"/>
    </xf>
    <xf numFmtId="0" fontId="13" fillId="0" borderId="21" xfId="0" applyFont="1" applyFill="1" applyBorder="1" applyAlignment="1">
      <alignment horizontal="left" vertical="top"/>
    </xf>
    <xf numFmtId="0" fontId="13" fillId="0" borderId="22" xfId="0" applyFont="1" applyFill="1" applyBorder="1" applyAlignment="1">
      <alignment horizontal="left" vertical="top"/>
    </xf>
    <xf numFmtId="0" fontId="13" fillId="0" borderId="14" xfId="0" applyFont="1" applyFill="1" applyBorder="1" applyAlignment="1">
      <alignment horizontal="left" vertical="top"/>
    </xf>
    <xf numFmtId="0" fontId="13" fillId="0" borderId="16" xfId="0" applyFont="1" applyFill="1" applyBorder="1" applyAlignment="1">
      <alignment horizontal="left" vertical="top"/>
    </xf>
    <xf numFmtId="0" fontId="13" fillId="0" borderId="17" xfId="0" applyFont="1" applyFill="1" applyBorder="1" applyAlignment="1">
      <alignment horizontal="left" vertical="top"/>
    </xf>
    <xf numFmtId="0" fontId="14" fillId="0" borderId="21" xfId="0" applyFont="1" applyFill="1" applyBorder="1" applyAlignment="1">
      <alignment horizontal="left" vertical="top"/>
    </xf>
    <xf numFmtId="0" fontId="14" fillId="0" borderId="22" xfId="0" applyFont="1" applyFill="1" applyBorder="1" applyAlignment="1">
      <alignment horizontal="left" vertical="top"/>
    </xf>
    <xf numFmtId="0" fontId="14" fillId="0" borderId="14" xfId="0" applyFont="1" applyFill="1" applyBorder="1" applyAlignment="1">
      <alignment horizontal="left" vertical="top"/>
    </xf>
    <xf numFmtId="0" fontId="14" fillId="0" borderId="16" xfId="0" applyFont="1" applyFill="1" applyBorder="1" applyAlignment="1">
      <alignment horizontal="left" vertical="top"/>
    </xf>
    <xf numFmtId="0" fontId="0" fillId="0" borderId="46" xfId="0" applyFill="1" applyBorder="1" applyAlignment="1">
      <alignment horizontal="left" vertical="top"/>
    </xf>
    <xf numFmtId="0" fontId="6" fillId="0" borderId="46" xfId="0" applyFont="1" applyFill="1" applyBorder="1" applyAlignment="1">
      <alignment horizontal="left" vertical="top"/>
    </xf>
    <xf numFmtId="0" fontId="0" fillId="0" borderId="38" xfId="0" applyFill="1" applyBorder="1" applyAlignment="1">
      <alignment horizontal="left" vertical="top"/>
    </xf>
    <xf numFmtId="0" fontId="0" fillId="0" borderId="40" xfId="0" applyFill="1" applyBorder="1" applyAlignment="1">
      <alignment horizontal="left" vertical="top"/>
    </xf>
    <xf numFmtId="0" fontId="6" fillId="0" borderId="40" xfId="0" applyFont="1" applyFill="1" applyBorder="1" applyAlignment="1">
      <alignment horizontal="left" vertical="top"/>
    </xf>
    <xf numFmtId="0" fontId="0" fillId="0" borderId="21" xfId="0" applyFill="1" applyBorder="1" applyAlignment="1">
      <alignment horizontal="left" vertical="top" wrapText="1"/>
    </xf>
    <xf numFmtId="0" fontId="14" fillId="0" borderId="21" xfId="0" applyFont="1" applyFill="1" applyBorder="1" applyAlignment="1">
      <alignment horizontal="left" vertical="top" wrapText="1"/>
    </xf>
    <xf numFmtId="0" fontId="14" fillId="0" borderId="16" xfId="0" applyFont="1" applyFill="1" applyBorder="1" applyAlignment="1">
      <alignment horizontal="left" vertical="top" wrapText="1"/>
    </xf>
    <xf numFmtId="0" fontId="11" fillId="0" borderId="0" xfId="0" applyFont="1" applyBorder="1" applyAlignment="1">
      <alignment horizontal="left" vertical="top"/>
    </xf>
    <xf numFmtId="0" fontId="11" fillId="0" borderId="0" xfId="0" applyFont="1" applyFill="1" applyBorder="1" applyAlignment="1">
      <alignment horizontal="left" vertical="top"/>
    </xf>
    <xf numFmtId="0" fontId="1" fillId="2" borderId="19" xfId="0" applyFont="1" applyFill="1" applyBorder="1" applyAlignment="1">
      <alignment horizontal="left" vertical="top"/>
    </xf>
    <xf numFmtId="0" fontId="1" fillId="2" borderId="20" xfId="0" applyFont="1" applyFill="1" applyBorder="1" applyAlignment="1">
      <alignment horizontal="left" vertical="top"/>
    </xf>
    <xf numFmtId="0" fontId="0" fillId="0" borderId="0" xfId="0" applyFill="1" applyAlignment="1">
      <alignment horizontal="left" vertical="top"/>
    </xf>
    <xf numFmtId="0" fontId="0" fillId="0" borderId="10" xfId="0" applyFill="1" applyBorder="1" applyAlignment="1">
      <alignment horizontal="left" vertical="top"/>
    </xf>
    <xf numFmtId="0" fontId="0" fillId="0" borderId="29" xfId="0" applyFill="1" applyBorder="1" applyAlignment="1">
      <alignment horizontal="left" vertical="top"/>
    </xf>
    <xf numFmtId="0" fontId="17" fillId="0" borderId="1" xfId="0" applyFont="1" applyFill="1" applyBorder="1" applyAlignment="1">
      <alignment horizontal="left" vertical="top"/>
    </xf>
    <xf numFmtId="0" fontId="0" fillId="0" borderId="8" xfId="0" applyBorder="1" applyAlignment="1">
      <alignment horizontal="left" vertical="top"/>
    </xf>
    <xf numFmtId="0" fontId="12" fillId="0" borderId="0" xfId="0" applyFont="1" applyBorder="1" applyAlignment="1">
      <alignment horizontal="left" vertical="top"/>
    </xf>
    <xf numFmtId="0" fontId="4" fillId="0" borderId="0" xfId="0" applyFont="1" applyBorder="1" applyAlignment="1">
      <alignment horizontal="left" vertical="top"/>
    </xf>
    <xf numFmtId="0" fontId="2" fillId="0" borderId="0" xfId="0" applyFont="1" applyBorder="1" applyAlignment="1">
      <alignment horizontal="left" vertical="top"/>
    </xf>
    <xf numFmtId="0" fontId="4" fillId="0" borderId="0" xfId="0" applyFont="1" applyFill="1" applyBorder="1" applyAlignment="1">
      <alignment horizontal="left" vertical="top"/>
    </xf>
    <xf numFmtId="0" fontId="2" fillId="0" borderId="0" xfId="0" applyFont="1" applyFill="1" applyBorder="1" applyAlignment="1">
      <alignment horizontal="left" vertical="top"/>
    </xf>
    <xf numFmtId="0" fontId="12" fillId="0" borderId="0" xfId="0" applyFont="1" applyFill="1" applyBorder="1" applyAlignment="1">
      <alignment horizontal="left" vertical="top"/>
    </xf>
    <xf numFmtId="0" fontId="0" fillId="0" borderId="0" xfId="0" applyFill="1" applyBorder="1" applyAlignment="1">
      <alignment horizontal="left" vertical="top" wrapText="1"/>
    </xf>
    <xf numFmtId="0" fontId="14" fillId="0" borderId="48" xfId="0" applyFont="1" applyFill="1" applyBorder="1" applyAlignment="1">
      <alignment horizontal="left" vertical="top"/>
    </xf>
    <xf numFmtId="0" fontId="0" fillId="0" borderId="48" xfId="0" applyFill="1" applyBorder="1" applyAlignment="1">
      <alignment horizontal="left" vertical="top"/>
    </xf>
    <xf numFmtId="0" fontId="17" fillId="0" borderId="22" xfId="0" applyFont="1" applyFill="1" applyBorder="1" applyAlignment="1">
      <alignment horizontal="left" vertical="top"/>
    </xf>
    <xf numFmtId="0" fontId="17" fillId="0" borderId="0" xfId="0" applyFont="1" applyFill="1" applyBorder="1" applyAlignment="1">
      <alignment horizontal="left" vertical="top"/>
    </xf>
    <xf numFmtId="0" fontId="13" fillId="0" borderId="21" xfId="0" applyFont="1" applyFill="1" applyBorder="1" applyAlignment="1">
      <alignment horizontal="left" vertical="top" wrapText="1"/>
    </xf>
    <xf numFmtId="0" fontId="13" fillId="0" borderId="16" xfId="0" applyFont="1" applyFill="1" applyBorder="1" applyAlignment="1">
      <alignment horizontal="left" vertical="top" wrapText="1"/>
    </xf>
    <xf numFmtId="0" fontId="0" fillId="0" borderId="22" xfId="0" applyFill="1" applyBorder="1" applyAlignment="1">
      <alignment horizontal="left" vertical="center" wrapText="1"/>
    </xf>
    <xf numFmtId="0" fontId="0" fillId="0" borderId="1" xfId="0" applyBorder="1" applyAlignment="1">
      <alignment horizontal="left" vertical="top"/>
    </xf>
    <xf numFmtId="0" fontId="0" fillId="0" borderId="14" xfId="0" applyBorder="1" applyAlignment="1">
      <alignment horizontal="left" vertical="top"/>
    </xf>
    <xf numFmtId="0" fontId="0" fillId="0" borderId="14" xfId="0" applyFill="1" applyBorder="1" applyAlignment="1">
      <alignment horizontal="left" vertical="top"/>
    </xf>
    <xf numFmtId="0" fontId="0" fillId="0" borderId="1" xfId="0" applyFill="1" applyBorder="1" applyAlignment="1">
      <alignment horizontal="left" vertical="top"/>
    </xf>
    <xf numFmtId="0" fontId="0" fillId="0" borderId="1" xfId="0" applyFill="1" applyBorder="1" applyAlignment="1">
      <alignment horizontal="left" vertical="center" wrapText="1"/>
    </xf>
    <xf numFmtId="0" fontId="0" fillId="0" borderId="17" xfId="0" applyFill="1" applyBorder="1" applyAlignment="1">
      <alignment horizontal="left" vertical="center" wrapText="1"/>
    </xf>
    <xf numFmtId="0" fontId="0" fillId="0" borderId="10" xfId="0" applyFill="1" applyBorder="1" applyAlignment="1">
      <alignment horizontal="left" vertical="center"/>
    </xf>
    <xf numFmtId="0" fontId="0" fillId="0" borderId="34" xfId="0" applyFill="1" applyBorder="1" applyAlignment="1">
      <alignment horizontal="left" vertical="center" wrapText="1"/>
    </xf>
    <xf numFmtId="0" fontId="0" fillId="0" borderId="27" xfId="0" applyFill="1" applyBorder="1" applyAlignment="1">
      <alignment horizontal="left" vertical="top" wrapText="1"/>
    </xf>
    <xf numFmtId="0" fontId="0" fillId="0" borderId="34" xfId="0" applyFill="1" applyBorder="1" applyAlignment="1">
      <alignment horizontal="left" vertical="top" wrapText="1"/>
    </xf>
    <xf numFmtId="0" fontId="0" fillId="0" borderId="10" xfId="0" applyFill="1" applyBorder="1"/>
    <xf numFmtId="0" fontId="1" fillId="0" borderId="0" xfId="0" applyFont="1" applyAlignment="1">
      <alignment horizontal="left" vertical="top" wrapText="1"/>
    </xf>
    <xf numFmtId="0" fontId="0" fillId="0" borderId="0" xfId="0" applyAlignment="1">
      <alignment horizontal="left" vertical="top" wrapText="1"/>
    </xf>
    <xf numFmtId="0" fontId="18" fillId="0" borderId="0" xfId="0" applyFont="1" applyAlignment="1">
      <alignment horizontal="left" vertical="top" wrapText="1"/>
    </xf>
    <xf numFmtId="0" fontId="19" fillId="4" borderId="4" xfId="0" applyFont="1" applyFill="1" applyBorder="1" applyAlignment="1">
      <alignment horizontal="left" vertical="top" wrapText="1"/>
    </xf>
    <xf numFmtId="0" fontId="19" fillId="3" borderId="4" xfId="0" applyFont="1" applyFill="1" applyBorder="1" applyAlignment="1">
      <alignment horizontal="left" vertical="top" wrapText="1"/>
    </xf>
    <xf numFmtId="0" fontId="18" fillId="6" borderId="5" xfId="0" applyFont="1" applyFill="1" applyBorder="1" applyAlignment="1">
      <alignment horizontal="left" vertical="top" wrapText="1"/>
    </xf>
    <xf numFmtId="0" fontId="19" fillId="13" borderId="4" xfId="0" applyFont="1" applyFill="1" applyBorder="1" applyAlignment="1">
      <alignment horizontal="left" vertical="top" wrapText="1"/>
    </xf>
    <xf numFmtId="0" fontId="19" fillId="8" borderId="4" xfId="0" applyFont="1" applyFill="1" applyBorder="1" applyAlignment="1">
      <alignment horizontal="left" vertical="top" wrapText="1"/>
    </xf>
    <xf numFmtId="0" fontId="19" fillId="9" borderId="4" xfId="0" applyFont="1" applyFill="1" applyBorder="1" applyAlignment="1">
      <alignment horizontal="left" vertical="top" wrapText="1"/>
    </xf>
    <xf numFmtId="0" fontId="19" fillId="10" borderId="4" xfId="0" applyFont="1" applyFill="1" applyBorder="1" applyAlignment="1">
      <alignment horizontal="left" vertical="top" wrapText="1"/>
    </xf>
    <xf numFmtId="0" fontId="19" fillId="11" borderId="4" xfId="0" applyFont="1" applyFill="1" applyBorder="1" applyAlignment="1">
      <alignment horizontal="left" vertical="top" wrapText="1"/>
    </xf>
    <xf numFmtId="0" fontId="19" fillId="2" borderId="22" xfId="0" applyFont="1" applyFill="1" applyBorder="1" applyAlignment="1">
      <alignment horizontal="left" vertical="top" wrapText="1"/>
    </xf>
    <xf numFmtId="0" fontId="20" fillId="0" borderId="1" xfId="0" applyFont="1" applyBorder="1" applyAlignment="1">
      <alignment horizontal="left" vertical="top" wrapText="1"/>
    </xf>
    <xf numFmtId="0" fontId="18" fillId="0" borderId="1" xfId="0" applyFont="1" applyBorder="1" applyAlignment="1">
      <alignment horizontal="left" vertical="top" wrapText="1"/>
    </xf>
    <xf numFmtId="0" fontId="0" fillId="0" borderId="14" xfId="0" applyFill="1" applyBorder="1" applyAlignment="1">
      <alignment horizontal="left" vertical="top" wrapText="1"/>
    </xf>
  </cellXfs>
  <cellStyles count="3">
    <cellStyle name="Check Cell 2" xfId="2" xr:uid="{E8C3920C-8A7C-466D-AA0F-052D4EF7E983}"/>
    <cellStyle name="Hyperlink" xfId="1" builtinId="8"/>
    <cellStyle name="Normal" xfId="0" builtinId="0"/>
  </cellStyles>
  <dxfs count="1323">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39994506668294322"/>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rgb="FFC0000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s>
  <tableStyles count="0" defaultTableStyle="TableStyleMedium2" defaultPivotStyle="PivotStyleLight16"/>
  <colors>
    <mruColors>
      <color rgb="FFA9D08E"/>
      <color rgb="FF8EA9DC"/>
      <color rgb="FFFE695E"/>
      <color rgb="FFFE7C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oa24jm" id="{BC3551F1-5774-4B93-AF01-5F0A4D1F4F1A}" userId="S::joa24jm@uniwuerzburg.onmicrosoft.com::5f1da745-42be-4bd0-bf19-392582114e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9-10T10:40:33.38" personId="{BC3551F1-5774-4B93-AF01-5F0A4D1F4F1A}" id="{347DFE8D-7A4D-4E0E-AF76-1C796FD0FF98}">
    <text>Beige eingefärbte Zellen sind harte Kopien (potenzielle Kopierfehler, bitte prüfen).
Weiße Zellen referenzieren direkt in den Baseline-FB, hier muss nichts geprüft werden.</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mailto:romanos_m@ukw.de" TargetMode="External"/><Relationship Id="rId2" Type="http://schemas.openxmlformats.org/officeDocument/2006/relationships/hyperlink" Target="mailto:johannes.allgaier@uni-wuerzburg.de" TargetMode="External"/><Relationship Id="rId1" Type="http://schemas.openxmlformats.org/officeDocument/2006/relationships/hyperlink" Target="mailto:johannes.schobel@uni-ulm.de"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61A62-A773-4F79-92D0-6C27123F6DA4}">
  <dimension ref="A1:I6"/>
  <sheetViews>
    <sheetView showGridLines="0" workbookViewId="0">
      <selection activeCell="C4" sqref="C4"/>
    </sheetView>
  </sheetViews>
  <sheetFormatPr defaultColWidth="8.75" defaultRowHeight="15.75"/>
  <cols>
    <col min="1" max="1" width="32.5" style="272" customWidth="1"/>
    <col min="2" max="9" width="40.75" style="272" customWidth="1"/>
    <col min="10" max="16384" width="8.75" style="272"/>
  </cols>
  <sheetData>
    <row r="1" spans="1:9">
      <c r="A1" s="271" t="s">
        <v>2039</v>
      </c>
    </row>
    <row r="2" spans="1:9" ht="16.5" thickBot="1"/>
    <row r="3" spans="1:9" ht="16.5" thickBot="1">
      <c r="A3" s="273"/>
      <c r="B3" s="274" t="s">
        <v>4</v>
      </c>
      <c r="C3" s="275" t="s">
        <v>5</v>
      </c>
      <c r="D3" s="276" t="s">
        <v>6</v>
      </c>
      <c r="E3" s="277" t="s">
        <v>634</v>
      </c>
      <c r="F3" s="278" t="s">
        <v>2040</v>
      </c>
      <c r="G3" s="279" t="s">
        <v>636</v>
      </c>
      <c r="H3" s="280" t="s">
        <v>637</v>
      </c>
      <c r="I3" s="281" t="s">
        <v>638</v>
      </c>
    </row>
    <row r="4" spans="1:9" ht="32.25" thickBot="1">
      <c r="A4" s="282" t="s">
        <v>2041</v>
      </c>
      <c r="B4" s="177" t="s">
        <v>2044</v>
      </c>
      <c r="C4" s="177" t="s">
        <v>2047</v>
      </c>
      <c r="D4" s="284"/>
      <c r="E4" s="283"/>
      <c r="F4" s="284"/>
      <c r="G4" s="284"/>
      <c r="H4" s="284"/>
      <c r="I4" s="284"/>
    </row>
    <row r="5" spans="1:9" ht="48" thickBot="1">
      <c r="A5" s="282" t="s">
        <v>2042</v>
      </c>
      <c r="B5" s="177" t="s">
        <v>2045</v>
      </c>
      <c r="C5" s="177" t="s">
        <v>2048</v>
      </c>
      <c r="D5" s="284"/>
      <c r="E5" s="284"/>
      <c r="F5" s="284"/>
      <c r="G5" s="284"/>
      <c r="H5" s="284"/>
      <c r="I5" s="284"/>
    </row>
    <row r="6" spans="1:9" ht="315">
      <c r="A6" s="282" t="s">
        <v>2043</v>
      </c>
      <c r="B6" s="177" t="s">
        <v>2046</v>
      </c>
      <c r="C6" s="177" t="s">
        <v>2049</v>
      </c>
      <c r="D6" s="284"/>
      <c r="E6" s="284"/>
      <c r="F6" s="284"/>
      <c r="G6" s="284"/>
      <c r="H6" s="284"/>
      <c r="I6" s="284"/>
    </row>
  </sheetData>
  <conditionalFormatting sqref="A4:A5">
    <cfRule type="expression" dxfId="1322" priority="9">
      <formula>"$A6 =""text"""</formula>
    </cfRule>
  </conditionalFormatting>
  <conditionalFormatting sqref="A6">
    <cfRule type="expression" dxfId="1321" priority="7">
      <formula>"$A6 =""text"""</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1" operator="containsText" id="{645802DE-6F32-404A-B335-77375487F669}">
            <xm:f>NOT(ISERROR(SEARCH($A8 ="text",B3)))</xm:f>
            <xm:f>$A8 ="text"</xm:f>
            <x14:dxf>
              <fill>
                <patternFill>
                  <bgColor theme="7" tint="0.79998168889431442"/>
                </patternFill>
              </fill>
            </x14:dxf>
          </x14:cfRule>
          <xm:sqref>I3 B3:E3</xm:sqref>
        </x14:conditionalFormatting>
        <x14:conditionalFormatting xmlns:xm="http://schemas.microsoft.com/office/excel/2006/main">
          <x14:cfRule type="containsText" priority="14" operator="containsText" id="{6F946270-F38F-4436-85F4-25F1609B8E83}">
            <xm:f>NOT(ISERROR(SEARCH($A8 ="text",F3)))</xm:f>
            <xm:f>$A8 ="text"</xm:f>
            <x14:dxf>
              <fill>
                <patternFill>
                  <bgColor theme="7" tint="0.79998168889431442"/>
                </patternFill>
              </fill>
            </x14:dxf>
          </x14:cfRule>
          <xm:sqref>F3</xm:sqref>
        </x14:conditionalFormatting>
        <x14:conditionalFormatting xmlns:xm="http://schemas.microsoft.com/office/excel/2006/main">
          <x14:cfRule type="containsText" priority="13" operator="containsText" id="{D6997EBB-1DA1-4CE9-A399-84C015D2A3B4}">
            <xm:f>NOT(ISERROR(SEARCH($A8 ="text",G3)))</xm:f>
            <xm:f>$A8 ="text"</xm:f>
            <x14:dxf>
              <fill>
                <patternFill>
                  <bgColor theme="7" tint="0.79998168889431442"/>
                </patternFill>
              </fill>
            </x14:dxf>
          </x14:cfRule>
          <xm:sqref>G3</xm:sqref>
        </x14:conditionalFormatting>
        <x14:conditionalFormatting xmlns:xm="http://schemas.microsoft.com/office/excel/2006/main">
          <x14:cfRule type="containsText" priority="12" operator="containsText" id="{A7811522-5425-48CD-B00B-B9D93AAFCC8A}">
            <xm:f>NOT(ISERROR(SEARCH($A8 ="text",H3)))</xm:f>
            <xm:f>$A8 ="text"</xm:f>
            <x14:dxf>
              <fill>
                <patternFill>
                  <bgColor theme="7" tint="0.79998168889431442"/>
                </patternFill>
              </fill>
            </x14:dxf>
          </x14:cfRule>
          <xm:sqref>H3</xm:sqref>
        </x14:conditionalFormatting>
        <x14:conditionalFormatting xmlns:xm="http://schemas.microsoft.com/office/excel/2006/main">
          <x14:cfRule type="containsText" priority="10" operator="containsText" id="{8C58E987-857E-47AD-9CBB-A708BC48B53C}">
            <xm:f>NOT(ISERROR(SEARCH(#REF! ="text",A4)))</xm:f>
            <xm:f>#REF! ="text"</xm:f>
            <x14:dxf>
              <fill>
                <patternFill>
                  <bgColor theme="7" tint="0.79998168889431442"/>
                </patternFill>
              </fill>
            </x14:dxf>
          </x14:cfRule>
          <xm:sqref>A4:A5</xm:sqref>
        </x14:conditionalFormatting>
        <x14:conditionalFormatting xmlns:xm="http://schemas.microsoft.com/office/excel/2006/main">
          <x14:cfRule type="containsText" priority="8" operator="containsText" id="{03F418C0-B32B-45A9-AC9B-2D6D1965C48E}">
            <xm:f>NOT(ISERROR(SEARCH(#REF! ="text",A6)))</xm:f>
            <xm:f>#REF! ="text"</xm:f>
            <x14:dxf>
              <fill>
                <patternFill>
                  <bgColor theme="7" tint="0.79998168889431442"/>
                </patternFill>
              </fill>
            </x14:dxf>
          </x14:cfRule>
          <xm:sqref>A6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X327"/>
  <sheetViews>
    <sheetView showGridLines="0" zoomScale="55" zoomScaleNormal="55" workbookViewId="0">
      <pane ySplit="5" topLeftCell="A50" activePane="bottomLeft" state="frozen"/>
      <selection pane="bottomLeft" activeCell="I85" sqref="I85:HF85"/>
    </sheetView>
  </sheetViews>
  <sheetFormatPr defaultColWidth="11.25" defaultRowHeight="15.75"/>
  <cols>
    <col min="1" max="1" width="11.25" style="8"/>
    <col min="2" max="2" width="16.25" style="8" customWidth="1"/>
    <col min="3" max="3" width="10.25" style="8" customWidth="1"/>
    <col min="4" max="4" width="9.25" style="8" customWidth="1"/>
    <col min="5" max="5" width="9.5" style="8" customWidth="1"/>
    <col min="6" max="6" width="11.25" style="8"/>
    <col min="7" max="7" width="9.75" style="8" bestFit="1" customWidth="1"/>
    <col min="8" max="8" width="9.25" style="8" customWidth="1"/>
    <col min="9" max="9" width="67.75" style="8" customWidth="1"/>
    <col min="10" max="13" width="11.25" style="8" customWidth="1"/>
    <col min="14" max="18" width="3.25" style="8" customWidth="1"/>
    <col min="19" max="24" width="3.75" style="8" hidden="1" customWidth="1"/>
    <col min="25" max="25" width="2.75" style="8" hidden="1" customWidth="1"/>
    <col min="26" max="32" width="3.75" style="8" hidden="1" customWidth="1"/>
    <col min="33" max="33" width="3.25" style="8" hidden="1" customWidth="1"/>
    <col min="34" max="35" width="3.75" style="8" hidden="1" customWidth="1"/>
    <col min="36" max="36" width="11.25" style="8" hidden="1" customWidth="1"/>
    <col min="37" max="37" width="76.5" style="8" customWidth="1"/>
    <col min="38" max="46" width="11.25" style="8" customWidth="1"/>
    <col min="47" max="64" width="11.25" style="8" hidden="1" customWidth="1"/>
    <col min="65" max="65" width="76.5" style="8" customWidth="1"/>
    <col min="66" max="74" width="11.25" style="8" customWidth="1"/>
    <col min="75" max="91" width="11.25" style="8" hidden="1" customWidth="1"/>
    <col min="92" max="92" width="15.25" style="8" hidden="1" customWidth="1"/>
    <col min="93" max="93" width="122.375" style="8" customWidth="1"/>
    <col min="94" max="102" width="11.25" style="8" customWidth="1"/>
    <col min="103" max="120" width="11.25" style="8" hidden="1" customWidth="1"/>
    <col min="121" max="121" width="93.75" style="8" customWidth="1"/>
    <col min="122" max="130" width="11.25" style="8" customWidth="1"/>
    <col min="131" max="148" width="11.25" style="8" hidden="1" customWidth="1"/>
    <col min="149" max="149" width="127.25" style="8" customWidth="1"/>
    <col min="150" max="158" width="11.25" style="8" customWidth="1"/>
    <col min="159" max="176" width="11.25" style="8" hidden="1" customWidth="1"/>
    <col min="177" max="177" width="255.75" style="8" customWidth="1"/>
    <col min="178" max="186" width="11.25" style="8" customWidth="1"/>
    <col min="187" max="204" width="11.25" style="8" hidden="1" customWidth="1"/>
    <col min="205" max="205" width="134.125" style="8" customWidth="1"/>
    <col min="206" max="214" width="11.25" style="8" customWidth="1"/>
    <col min="215" max="232" width="11.25" style="8" hidden="1" customWidth="1"/>
    <col min="233" max="16384" width="11.25" style="8"/>
  </cols>
  <sheetData>
    <row r="1" spans="1:232" ht="31.5">
      <c r="A1" s="7" t="s">
        <v>0</v>
      </c>
    </row>
    <row r="2" spans="1:232">
      <c r="A2" s="9">
        <v>43949</v>
      </c>
      <c r="B2" s="10" t="s">
        <v>1</v>
      </c>
      <c r="F2" s="11" t="s">
        <v>2</v>
      </c>
      <c r="M2" s="12"/>
    </row>
    <row r="3" spans="1:232" ht="16.5" thickBot="1">
      <c r="B3" s="10" t="s">
        <v>3</v>
      </c>
    </row>
    <row r="4" spans="1:232" ht="16.5" thickBot="1">
      <c r="A4" s="84" t="s">
        <v>623</v>
      </c>
      <c r="B4" s="83"/>
      <c r="C4" s="83"/>
      <c r="D4" s="83"/>
      <c r="E4" s="83"/>
      <c r="F4" s="83"/>
      <c r="G4" s="84"/>
      <c r="H4" s="83"/>
      <c r="I4" s="43" t="s">
        <v>4</v>
      </c>
      <c r="J4" s="13"/>
      <c r="K4" s="13"/>
      <c r="L4" s="13"/>
      <c r="M4" s="13"/>
      <c r="N4" s="13"/>
      <c r="O4" s="13"/>
      <c r="P4" s="13"/>
      <c r="Q4" s="13"/>
      <c r="R4" s="13"/>
      <c r="S4" s="13"/>
      <c r="T4" s="13"/>
      <c r="U4" s="13"/>
      <c r="V4" s="13"/>
      <c r="W4" s="13"/>
      <c r="X4" s="13"/>
      <c r="Y4" s="13"/>
      <c r="Z4" s="13"/>
      <c r="AA4" s="13"/>
      <c r="AB4" s="13"/>
      <c r="AC4" s="13"/>
      <c r="AD4" s="13"/>
      <c r="AE4" s="13"/>
      <c r="AF4" s="13"/>
      <c r="AG4" s="13"/>
      <c r="AH4" s="13"/>
      <c r="AI4" s="13"/>
      <c r="AJ4" s="14"/>
      <c r="AK4" s="15" t="s">
        <v>5</v>
      </c>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7"/>
      <c r="BM4" s="44" t="s">
        <v>6</v>
      </c>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6"/>
      <c r="CO4" s="47" t="s">
        <v>634</v>
      </c>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9"/>
      <c r="DQ4" s="50" t="s">
        <v>635</v>
      </c>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2"/>
      <c r="ES4" s="53" t="s">
        <v>636</v>
      </c>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5"/>
      <c r="FU4" s="56" t="s">
        <v>637</v>
      </c>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8"/>
      <c r="GW4" s="59" t="s">
        <v>638</v>
      </c>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1"/>
    </row>
    <row r="5" spans="1:232" ht="16.5" thickBot="1">
      <c r="A5" s="62" t="s">
        <v>7</v>
      </c>
      <c r="B5" s="63" t="s">
        <v>8</v>
      </c>
      <c r="C5" s="62" t="s">
        <v>9</v>
      </c>
      <c r="D5" s="62" t="s">
        <v>10</v>
      </c>
      <c r="E5" s="62" t="s">
        <v>11</v>
      </c>
      <c r="F5" s="62" t="s">
        <v>12</v>
      </c>
      <c r="G5" s="62" t="s">
        <v>13</v>
      </c>
      <c r="H5" s="64" t="s">
        <v>14</v>
      </c>
      <c r="I5" s="65" t="s">
        <v>15</v>
      </c>
      <c r="J5" s="62" t="s">
        <v>16</v>
      </c>
      <c r="K5" s="62" t="s">
        <v>17</v>
      </c>
      <c r="L5" s="62" t="s">
        <v>18</v>
      </c>
      <c r="M5" s="62" t="s">
        <v>19</v>
      </c>
      <c r="N5" s="62" t="s">
        <v>20</v>
      </c>
      <c r="O5" s="62" t="s">
        <v>21</v>
      </c>
      <c r="P5" s="62" t="s">
        <v>22</v>
      </c>
      <c r="Q5" s="62" t="s">
        <v>23</v>
      </c>
      <c r="R5" s="62" t="s">
        <v>24</v>
      </c>
      <c r="S5" s="62" t="s">
        <v>25</v>
      </c>
      <c r="T5" s="62" t="s">
        <v>26</v>
      </c>
      <c r="U5" s="62" t="s">
        <v>27</v>
      </c>
      <c r="V5" s="62" t="s">
        <v>28</v>
      </c>
      <c r="W5" s="62" t="s">
        <v>29</v>
      </c>
      <c r="X5" s="62" t="s">
        <v>30</v>
      </c>
      <c r="Y5" s="62" t="s">
        <v>31</v>
      </c>
      <c r="Z5" s="62" t="s">
        <v>32</v>
      </c>
      <c r="AA5" s="62" t="s">
        <v>33</v>
      </c>
      <c r="AB5" s="62" t="s">
        <v>34</v>
      </c>
      <c r="AC5" s="62" t="s">
        <v>35</v>
      </c>
      <c r="AD5" s="62" t="s">
        <v>36</v>
      </c>
      <c r="AE5" s="62" t="s">
        <v>37</v>
      </c>
      <c r="AF5" s="62" t="s">
        <v>38</v>
      </c>
      <c r="AG5" s="65" t="s">
        <v>39</v>
      </c>
      <c r="AH5" s="62" t="s">
        <v>40</v>
      </c>
      <c r="AI5" s="62" t="s">
        <v>41</v>
      </c>
      <c r="AJ5" s="64" t="s">
        <v>42</v>
      </c>
      <c r="AK5" s="65" t="s">
        <v>43</v>
      </c>
      <c r="AL5" s="62" t="s">
        <v>44</v>
      </c>
      <c r="AM5" s="62" t="s">
        <v>45</v>
      </c>
      <c r="AN5" s="62" t="s">
        <v>46</v>
      </c>
      <c r="AO5" s="62" t="s">
        <v>47</v>
      </c>
      <c r="AP5" s="62" t="s">
        <v>48</v>
      </c>
      <c r="AQ5" s="62" t="s">
        <v>49</v>
      </c>
      <c r="AR5" s="62" t="s">
        <v>50</v>
      </c>
      <c r="AS5" s="62" t="s">
        <v>51</v>
      </c>
      <c r="AT5" s="62" t="s">
        <v>52</v>
      </c>
      <c r="AU5" s="62" t="s">
        <v>53</v>
      </c>
      <c r="AV5" s="62" t="s">
        <v>54</v>
      </c>
      <c r="AW5" s="62" t="s">
        <v>55</v>
      </c>
      <c r="AX5" s="62" t="s">
        <v>56</v>
      </c>
      <c r="AY5" s="62" t="s">
        <v>57</v>
      </c>
      <c r="AZ5" s="62" t="s">
        <v>58</v>
      </c>
      <c r="BA5" s="62" t="s">
        <v>59</v>
      </c>
      <c r="BB5" s="62" t="s">
        <v>60</v>
      </c>
      <c r="BC5" s="62" t="s">
        <v>61</v>
      </c>
      <c r="BD5" s="62" t="s">
        <v>62</v>
      </c>
      <c r="BE5" s="62" t="s">
        <v>63</v>
      </c>
      <c r="BF5" s="62" t="s">
        <v>64</v>
      </c>
      <c r="BG5" s="62" t="s">
        <v>65</v>
      </c>
      <c r="BH5" s="62" t="s">
        <v>66</v>
      </c>
      <c r="BI5" s="65" t="s">
        <v>67</v>
      </c>
      <c r="BJ5" s="62" t="s">
        <v>68</v>
      </c>
      <c r="BK5" s="62" t="s">
        <v>69</v>
      </c>
      <c r="BL5" s="62" t="s">
        <v>70</v>
      </c>
      <c r="BM5" s="23" t="s">
        <v>71</v>
      </c>
      <c r="BN5" s="67" t="s">
        <v>72</v>
      </c>
      <c r="BO5" s="67" t="s">
        <v>73</v>
      </c>
      <c r="BP5" s="67" t="s">
        <v>74</v>
      </c>
      <c r="BQ5" s="67" t="s">
        <v>75</v>
      </c>
      <c r="BR5" s="67" t="s">
        <v>76</v>
      </c>
      <c r="BS5" s="67" t="s">
        <v>77</v>
      </c>
      <c r="BT5" s="67" t="s">
        <v>78</v>
      </c>
      <c r="BU5" s="67" t="s">
        <v>79</v>
      </c>
      <c r="BV5" s="67" t="s">
        <v>80</v>
      </c>
      <c r="BW5" s="67" t="s">
        <v>81</v>
      </c>
      <c r="BX5" s="67" t="s">
        <v>82</v>
      </c>
      <c r="BY5" s="67" t="s">
        <v>83</v>
      </c>
      <c r="BZ5" s="67" t="s">
        <v>84</v>
      </c>
      <c r="CA5" s="67" t="s">
        <v>85</v>
      </c>
      <c r="CB5" s="67" t="s">
        <v>86</v>
      </c>
      <c r="CC5" s="67" t="s">
        <v>87</v>
      </c>
      <c r="CD5" s="67" t="s">
        <v>88</v>
      </c>
      <c r="CE5" s="67" t="s">
        <v>89</v>
      </c>
      <c r="CF5" s="67" t="s">
        <v>90</v>
      </c>
      <c r="CG5" s="67" t="s">
        <v>91</v>
      </c>
      <c r="CH5" s="67" t="s">
        <v>92</v>
      </c>
      <c r="CI5" s="67" t="s">
        <v>93</v>
      </c>
      <c r="CJ5" s="67" t="s">
        <v>94</v>
      </c>
      <c r="CK5" s="239" t="s">
        <v>639</v>
      </c>
      <c r="CL5" s="67" t="s">
        <v>95</v>
      </c>
      <c r="CM5" s="67" t="s">
        <v>96</v>
      </c>
      <c r="CN5" s="240" t="s">
        <v>97</v>
      </c>
      <c r="CO5" s="65" t="s">
        <v>640</v>
      </c>
      <c r="CP5" s="62" t="s">
        <v>641</v>
      </c>
      <c r="CQ5" s="62" t="s">
        <v>642</v>
      </c>
      <c r="CR5" s="62" t="s">
        <v>643</v>
      </c>
      <c r="CS5" s="62" t="s">
        <v>644</v>
      </c>
      <c r="CT5" s="62" t="s">
        <v>645</v>
      </c>
      <c r="CU5" s="62" t="s">
        <v>646</v>
      </c>
      <c r="CV5" s="62" t="s">
        <v>647</v>
      </c>
      <c r="CW5" s="62" t="s">
        <v>648</v>
      </c>
      <c r="CX5" s="62" t="s">
        <v>649</v>
      </c>
      <c r="CY5" s="62" t="s">
        <v>650</v>
      </c>
      <c r="CZ5" s="62" t="s">
        <v>651</v>
      </c>
      <c r="DA5" s="62" t="s">
        <v>652</v>
      </c>
      <c r="DB5" s="62" t="s">
        <v>653</v>
      </c>
      <c r="DC5" s="62" t="s">
        <v>654</v>
      </c>
      <c r="DD5" s="62" t="s">
        <v>655</v>
      </c>
      <c r="DE5" s="62" t="s">
        <v>656</v>
      </c>
      <c r="DF5" s="62" t="s">
        <v>657</v>
      </c>
      <c r="DG5" s="62" t="s">
        <v>658</v>
      </c>
      <c r="DH5" s="62" t="s">
        <v>659</v>
      </c>
      <c r="DI5" s="62" t="s">
        <v>660</v>
      </c>
      <c r="DJ5" s="62" t="s">
        <v>661</v>
      </c>
      <c r="DK5" s="62" t="s">
        <v>662</v>
      </c>
      <c r="DL5" s="62" t="s">
        <v>663</v>
      </c>
      <c r="DM5" s="65"/>
      <c r="DN5" s="62"/>
      <c r="DO5" s="62"/>
      <c r="DP5" s="62"/>
      <c r="DQ5" s="66" t="s">
        <v>664</v>
      </c>
      <c r="DR5" s="67" t="s">
        <v>665</v>
      </c>
      <c r="DS5" s="67" t="s">
        <v>666</v>
      </c>
      <c r="DT5" s="67" t="s">
        <v>667</v>
      </c>
      <c r="DU5" s="67" t="s">
        <v>668</v>
      </c>
      <c r="DV5" s="67" t="s">
        <v>669</v>
      </c>
      <c r="DW5" s="67" t="s">
        <v>670</v>
      </c>
      <c r="DX5" s="67" t="s">
        <v>671</v>
      </c>
      <c r="DY5" s="67" t="s">
        <v>672</v>
      </c>
      <c r="DZ5" s="67" t="s">
        <v>673</v>
      </c>
      <c r="EA5" s="67" t="s">
        <v>674</v>
      </c>
      <c r="EB5" s="67" t="s">
        <v>675</v>
      </c>
      <c r="EC5" s="67" t="s">
        <v>676</v>
      </c>
      <c r="ED5" s="67" t="s">
        <v>677</v>
      </c>
      <c r="EE5" s="67" t="s">
        <v>678</v>
      </c>
      <c r="EF5" s="67" t="s">
        <v>679</v>
      </c>
      <c r="EG5" s="67" t="s">
        <v>680</v>
      </c>
      <c r="EH5" s="67" t="s">
        <v>681</v>
      </c>
      <c r="EI5" s="67" t="s">
        <v>682</v>
      </c>
      <c r="EJ5" s="67" t="s">
        <v>683</v>
      </c>
      <c r="EK5" s="67" t="s">
        <v>684</v>
      </c>
      <c r="EL5" s="67" t="s">
        <v>685</v>
      </c>
      <c r="EM5" s="67" t="s">
        <v>686</v>
      </c>
      <c r="EN5" s="67" t="s">
        <v>687</v>
      </c>
      <c r="EO5" s="239" t="s">
        <v>688</v>
      </c>
      <c r="EP5" s="67" t="s">
        <v>689</v>
      </c>
      <c r="EQ5" s="67" t="s">
        <v>690</v>
      </c>
      <c r="ER5" s="240" t="s">
        <v>691</v>
      </c>
      <c r="ES5" s="67" t="s">
        <v>692</v>
      </c>
      <c r="ET5" s="67" t="s">
        <v>693</v>
      </c>
      <c r="EU5" s="67" t="s">
        <v>694</v>
      </c>
      <c r="EV5" s="67" t="s">
        <v>695</v>
      </c>
      <c r="EW5" s="67" t="s">
        <v>696</v>
      </c>
      <c r="EX5" s="67" t="s">
        <v>697</v>
      </c>
      <c r="EY5" s="67" t="s">
        <v>698</v>
      </c>
      <c r="EZ5" s="67" t="s">
        <v>699</v>
      </c>
      <c r="FA5" s="67" t="s">
        <v>700</v>
      </c>
      <c r="FB5" s="67" t="s">
        <v>701</v>
      </c>
      <c r="FC5" s="67" t="s">
        <v>702</v>
      </c>
      <c r="FD5" s="67" t="s">
        <v>703</v>
      </c>
      <c r="FE5" s="67" t="s">
        <v>704</v>
      </c>
      <c r="FF5" s="67" t="s">
        <v>705</v>
      </c>
      <c r="FG5" s="67" t="s">
        <v>706</v>
      </c>
      <c r="FH5" s="67" t="s">
        <v>707</v>
      </c>
      <c r="FI5" s="67" t="s">
        <v>708</v>
      </c>
      <c r="FJ5" s="67" t="s">
        <v>709</v>
      </c>
      <c r="FK5" s="67" t="s">
        <v>710</v>
      </c>
      <c r="FL5" s="67" t="s">
        <v>711</v>
      </c>
      <c r="FM5" s="67" t="s">
        <v>712</v>
      </c>
      <c r="FN5" s="67" t="s">
        <v>713</v>
      </c>
      <c r="FO5" s="67" t="s">
        <v>714</v>
      </c>
      <c r="FP5" s="67" t="s">
        <v>715</v>
      </c>
      <c r="FQ5" s="239" t="s">
        <v>716</v>
      </c>
      <c r="FR5" s="67" t="s">
        <v>717</v>
      </c>
      <c r="FS5" s="67" t="s">
        <v>718</v>
      </c>
      <c r="FT5" s="240" t="s">
        <v>719</v>
      </c>
      <c r="FU5" s="67" t="s">
        <v>720</v>
      </c>
      <c r="FV5" s="67" t="s">
        <v>721</v>
      </c>
      <c r="FW5" s="67" t="s">
        <v>722</v>
      </c>
      <c r="FX5" s="67" t="s">
        <v>723</v>
      </c>
      <c r="FY5" s="67" t="s">
        <v>724</v>
      </c>
      <c r="FZ5" s="67" t="s">
        <v>725</v>
      </c>
      <c r="GA5" s="67" t="s">
        <v>726</v>
      </c>
      <c r="GB5" s="67" t="s">
        <v>727</v>
      </c>
      <c r="GC5" s="67" t="s">
        <v>728</v>
      </c>
      <c r="GD5" s="67" t="s">
        <v>729</v>
      </c>
      <c r="GE5" s="67" t="s">
        <v>730</v>
      </c>
      <c r="GF5" s="67" t="s">
        <v>731</v>
      </c>
      <c r="GG5" s="67" t="s">
        <v>732</v>
      </c>
      <c r="GH5" s="67" t="s">
        <v>733</v>
      </c>
      <c r="GI5" s="67" t="s">
        <v>734</v>
      </c>
      <c r="GJ5" s="67" t="s">
        <v>735</v>
      </c>
      <c r="GK5" s="67" t="s">
        <v>736</v>
      </c>
      <c r="GL5" s="67" t="s">
        <v>737</v>
      </c>
      <c r="GM5" s="67" t="s">
        <v>738</v>
      </c>
      <c r="GN5" s="67" t="s">
        <v>739</v>
      </c>
      <c r="GO5" s="67" t="s">
        <v>740</v>
      </c>
      <c r="GP5" s="67" t="s">
        <v>741</v>
      </c>
      <c r="GQ5" s="67" t="s">
        <v>742</v>
      </c>
      <c r="GR5" s="67" t="s">
        <v>743</v>
      </c>
      <c r="GS5" s="239" t="s">
        <v>744</v>
      </c>
      <c r="GT5" s="67" t="s">
        <v>745</v>
      </c>
      <c r="GU5" s="67" t="s">
        <v>746</v>
      </c>
      <c r="GV5" s="240" t="s">
        <v>747</v>
      </c>
      <c r="GW5" s="67" t="s">
        <v>748</v>
      </c>
      <c r="GX5" s="67" t="s">
        <v>749</v>
      </c>
      <c r="GY5" s="67" t="s">
        <v>750</v>
      </c>
      <c r="GZ5" s="67" t="s">
        <v>751</v>
      </c>
      <c r="HA5" s="67" t="s">
        <v>752</v>
      </c>
      <c r="HB5" s="67" t="s">
        <v>753</v>
      </c>
      <c r="HC5" s="67" t="s">
        <v>754</v>
      </c>
      <c r="HD5" s="67" t="s">
        <v>755</v>
      </c>
      <c r="HE5" s="67" t="s">
        <v>756</v>
      </c>
      <c r="HF5" s="67" t="s">
        <v>757</v>
      </c>
      <c r="HG5" s="67" t="s">
        <v>758</v>
      </c>
      <c r="HH5" s="67" t="s">
        <v>759</v>
      </c>
      <c r="HI5" s="67" t="s">
        <v>760</v>
      </c>
      <c r="HJ5" s="67" t="s">
        <v>761</v>
      </c>
      <c r="HK5" s="67" t="s">
        <v>762</v>
      </c>
      <c r="HL5" s="67" t="s">
        <v>763</v>
      </c>
      <c r="HM5" s="67" t="s">
        <v>764</v>
      </c>
      <c r="HN5" s="67" t="s">
        <v>765</v>
      </c>
      <c r="HO5" s="67" t="s">
        <v>766</v>
      </c>
      <c r="HP5" s="67" t="s">
        <v>767</v>
      </c>
      <c r="HQ5" s="67" t="s">
        <v>768</v>
      </c>
      <c r="HR5" s="67" t="s">
        <v>769</v>
      </c>
      <c r="HS5" s="67" t="s">
        <v>770</v>
      </c>
      <c r="HT5" s="67" t="s">
        <v>771</v>
      </c>
      <c r="HU5" s="239" t="s">
        <v>772</v>
      </c>
      <c r="HV5" s="67" t="s">
        <v>773</v>
      </c>
      <c r="HW5" s="67" t="s">
        <v>774</v>
      </c>
      <c r="HX5" s="240" t="s">
        <v>775</v>
      </c>
    </row>
    <row r="6" spans="1:232" ht="158.25" thickTop="1">
      <c r="A6" s="98" t="s">
        <v>98</v>
      </c>
      <c r="B6" s="97"/>
      <c r="C6" s="97"/>
      <c r="D6" s="97"/>
      <c r="E6" s="97"/>
      <c r="F6" s="97"/>
      <c r="G6" s="97"/>
      <c r="H6" s="99" t="s">
        <v>99</v>
      </c>
      <c r="I6" s="29" t="s">
        <v>100</v>
      </c>
      <c r="J6" s="97"/>
      <c r="K6" s="97"/>
      <c r="L6" s="97"/>
      <c r="M6" s="97"/>
      <c r="N6" s="97"/>
      <c r="O6" s="97"/>
      <c r="P6" s="97"/>
      <c r="Q6" s="97"/>
      <c r="R6" s="97"/>
      <c r="S6" s="97"/>
      <c r="T6" s="97"/>
      <c r="U6" s="97"/>
      <c r="V6" s="97"/>
      <c r="W6" s="97"/>
      <c r="X6" s="97"/>
      <c r="Y6" s="97"/>
      <c r="Z6" s="97"/>
      <c r="AA6" s="97"/>
      <c r="AB6" s="97"/>
      <c r="AC6" s="97"/>
      <c r="AD6" s="97"/>
      <c r="AE6" s="97"/>
      <c r="AF6" s="97"/>
      <c r="AG6" s="97" t="s">
        <v>101</v>
      </c>
      <c r="AH6" s="97"/>
      <c r="AI6" s="97"/>
      <c r="AJ6" s="30"/>
      <c r="AK6" s="29" t="s">
        <v>102</v>
      </c>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30"/>
      <c r="BM6" s="164" t="s">
        <v>776</v>
      </c>
      <c r="BN6" s="85"/>
      <c r="BO6" s="85"/>
      <c r="BP6" s="85"/>
      <c r="BQ6" s="85"/>
      <c r="BR6" s="85"/>
      <c r="BS6" s="85"/>
      <c r="BT6" s="85"/>
      <c r="BU6" s="85"/>
      <c r="BV6" s="85"/>
      <c r="BW6" s="85"/>
      <c r="BX6" s="85"/>
      <c r="BY6" s="85"/>
      <c r="BZ6" s="85"/>
      <c r="CA6" s="85"/>
      <c r="CB6" s="85"/>
      <c r="CC6" s="85"/>
      <c r="CD6" s="85"/>
      <c r="CE6" s="85"/>
      <c r="CF6" s="85"/>
      <c r="CG6" s="85"/>
      <c r="CH6" s="85"/>
      <c r="CI6" s="85"/>
      <c r="CJ6" s="85"/>
      <c r="CK6" s="97"/>
      <c r="CL6" s="97"/>
      <c r="CM6" s="97"/>
      <c r="CN6" s="30"/>
      <c r="CO6" s="164" t="s">
        <v>953</v>
      </c>
      <c r="CP6" s="85"/>
      <c r="CQ6" s="85"/>
      <c r="CR6" s="85"/>
      <c r="CS6" s="85"/>
      <c r="CT6" s="85"/>
      <c r="CU6" s="85"/>
      <c r="CV6" s="85"/>
      <c r="CW6" s="85"/>
      <c r="CX6" s="85"/>
      <c r="CY6" s="85"/>
      <c r="CZ6" s="85"/>
      <c r="DA6" s="85"/>
      <c r="DB6" s="85"/>
      <c r="DC6" s="85"/>
      <c r="DD6" s="85"/>
      <c r="DE6" s="85"/>
      <c r="DF6" s="85"/>
      <c r="DG6" s="85"/>
      <c r="DH6" s="85"/>
      <c r="DI6" s="85"/>
      <c r="DJ6" s="85"/>
      <c r="DK6" s="85"/>
      <c r="DL6" s="85"/>
      <c r="DQ6" s="164" t="s">
        <v>1115</v>
      </c>
      <c r="DR6" s="85"/>
      <c r="DS6" s="85"/>
      <c r="DT6" s="85"/>
      <c r="DU6" s="85"/>
      <c r="DV6" s="85"/>
      <c r="DW6" s="85"/>
      <c r="DX6" s="85"/>
      <c r="DY6" s="85"/>
      <c r="DZ6" s="85"/>
      <c r="EA6" s="85"/>
      <c r="EB6" s="85"/>
      <c r="EC6" s="85"/>
      <c r="ED6" s="85"/>
      <c r="EE6" s="85"/>
      <c r="EF6" s="85"/>
      <c r="EG6" s="85"/>
      <c r="EH6" s="85"/>
      <c r="EI6" s="85"/>
      <c r="EJ6" s="85"/>
      <c r="EK6" s="85"/>
      <c r="EL6" s="85"/>
      <c r="EM6" s="85"/>
      <c r="EN6" s="165"/>
      <c r="EO6" s="154"/>
      <c r="EP6" s="154"/>
      <c r="EQ6" s="154"/>
      <c r="ER6" s="154"/>
      <c r="ES6" s="177" t="s">
        <v>1285</v>
      </c>
      <c r="ET6" s="154"/>
      <c r="EU6" s="154"/>
      <c r="EV6" s="154"/>
      <c r="EW6" s="154"/>
      <c r="EX6" s="154"/>
      <c r="EY6" s="154"/>
      <c r="EZ6" s="154"/>
      <c r="FA6" s="154"/>
      <c r="FB6" s="154"/>
      <c r="FC6" s="154"/>
      <c r="FD6" s="154"/>
      <c r="FE6" s="154"/>
      <c r="FF6" s="154"/>
      <c r="FG6" s="154"/>
      <c r="FH6" s="154"/>
      <c r="FI6" s="154"/>
      <c r="FJ6" s="154"/>
      <c r="FK6" s="154"/>
      <c r="FL6" s="154"/>
      <c r="FM6" s="154"/>
      <c r="FN6" s="154"/>
      <c r="FO6" s="154"/>
      <c r="FP6" s="154"/>
      <c r="FQ6" s="154"/>
      <c r="FR6" s="154"/>
      <c r="FS6" s="154"/>
      <c r="FT6" s="154"/>
      <c r="FU6" s="177" t="s">
        <v>1451</v>
      </c>
      <c r="FV6" s="154"/>
      <c r="FW6" s="154"/>
      <c r="FX6" s="154"/>
      <c r="FY6" s="154"/>
      <c r="FZ6" s="154"/>
      <c r="GA6" s="154"/>
      <c r="GB6" s="154"/>
      <c r="GC6" s="154"/>
      <c r="GD6" s="154"/>
      <c r="GE6" s="154"/>
      <c r="GF6" s="154"/>
      <c r="GG6" s="154"/>
      <c r="GH6" s="154"/>
      <c r="GI6" s="154"/>
      <c r="GJ6" s="154"/>
      <c r="GK6" s="154"/>
      <c r="GL6" s="154"/>
      <c r="GM6" s="154"/>
      <c r="GN6" s="154"/>
      <c r="GO6" s="154"/>
      <c r="GP6" s="154"/>
      <c r="GQ6" s="154"/>
      <c r="GR6" s="154"/>
      <c r="GS6" s="154"/>
      <c r="GT6" s="154"/>
      <c r="GU6" s="154"/>
      <c r="GV6" s="154"/>
      <c r="GW6" s="177" t="s">
        <v>1614</v>
      </c>
      <c r="GX6" s="154"/>
      <c r="GY6" s="154"/>
      <c r="GZ6" s="154"/>
      <c r="HA6" s="154"/>
      <c r="HB6" s="154"/>
      <c r="HC6" s="154"/>
      <c r="HD6" s="154"/>
      <c r="HE6" s="154"/>
      <c r="HF6" s="154"/>
      <c r="HG6" s="154"/>
      <c r="HH6" s="154"/>
      <c r="HI6" s="154"/>
      <c r="HJ6" s="154"/>
      <c r="HK6" s="154"/>
      <c r="HL6" s="154"/>
      <c r="HM6" s="154"/>
      <c r="HN6" s="154"/>
      <c r="HO6" s="154"/>
      <c r="HP6" s="154"/>
      <c r="HQ6" s="154"/>
      <c r="HR6" s="154"/>
      <c r="HS6" s="154"/>
      <c r="HT6" s="154"/>
      <c r="HU6" s="154"/>
      <c r="HV6" s="154"/>
      <c r="HW6" s="154"/>
      <c r="HX6" s="154"/>
    </row>
    <row r="7" spans="1:232">
      <c r="A7" s="155" t="s">
        <v>103</v>
      </c>
      <c r="B7" s="154"/>
      <c r="C7" s="154"/>
      <c r="D7" s="154"/>
      <c r="E7" s="154"/>
      <c r="F7" s="154"/>
      <c r="G7" s="154"/>
      <c r="H7" s="156"/>
      <c r="I7" s="155"/>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31"/>
      <c r="AK7" s="35"/>
      <c r="AL7" s="154"/>
      <c r="AM7" s="154"/>
      <c r="AN7" s="154"/>
      <c r="AO7" s="154"/>
      <c r="AP7" s="154"/>
      <c r="AQ7" s="154"/>
      <c r="AR7" s="154"/>
      <c r="AS7" s="154"/>
      <c r="AT7" s="154"/>
      <c r="AU7" s="154"/>
      <c r="AV7" s="154"/>
      <c r="AW7" s="154"/>
      <c r="AX7" s="154"/>
      <c r="AY7" s="154"/>
      <c r="AZ7" s="154"/>
      <c r="BA7" s="154"/>
      <c r="BB7" s="154"/>
      <c r="BC7" s="154"/>
      <c r="BD7" s="154"/>
      <c r="BE7" s="154"/>
      <c r="BF7" s="154"/>
      <c r="BG7" s="154"/>
      <c r="BH7" s="154"/>
      <c r="BI7" s="154"/>
      <c r="BJ7" s="154"/>
      <c r="BK7" s="154"/>
      <c r="BL7" s="31"/>
      <c r="BM7" s="100"/>
      <c r="BN7" s="153"/>
      <c r="BO7" s="153"/>
      <c r="BP7" s="153"/>
      <c r="BQ7" s="153"/>
      <c r="BR7" s="153"/>
      <c r="BS7" s="153"/>
      <c r="BT7" s="153"/>
      <c r="BU7" s="153"/>
      <c r="BV7" s="153"/>
      <c r="BW7" s="153"/>
      <c r="BX7" s="153"/>
      <c r="BY7" s="153"/>
      <c r="BZ7" s="153"/>
      <c r="CA7" s="153"/>
      <c r="CB7" s="153"/>
      <c r="CC7" s="153"/>
      <c r="CD7" s="153"/>
      <c r="CE7" s="153"/>
      <c r="CF7" s="153"/>
      <c r="CG7" s="153"/>
      <c r="CH7" s="153"/>
      <c r="CI7" s="153"/>
      <c r="CJ7" s="153"/>
      <c r="CK7" s="154"/>
      <c r="CL7" s="154"/>
      <c r="CM7" s="154"/>
      <c r="CN7" s="31"/>
      <c r="CO7" s="100"/>
      <c r="CP7" s="153"/>
      <c r="CQ7" s="153"/>
      <c r="CR7" s="153"/>
      <c r="CS7" s="153"/>
      <c r="CT7" s="153"/>
      <c r="CU7" s="153"/>
      <c r="CV7" s="153"/>
      <c r="CW7" s="153"/>
      <c r="CX7" s="153"/>
      <c r="CY7" s="153"/>
      <c r="CZ7" s="153"/>
      <c r="DA7" s="153"/>
      <c r="DB7" s="153"/>
      <c r="DC7" s="153"/>
      <c r="DD7" s="153"/>
      <c r="DE7" s="153"/>
      <c r="DF7" s="153"/>
      <c r="DG7" s="153"/>
      <c r="DH7" s="153"/>
      <c r="DI7" s="153"/>
      <c r="DJ7" s="153"/>
      <c r="DK7" s="153"/>
      <c r="DL7" s="153"/>
      <c r="DQ7" s="146"/>
      <c r="DR7" s="153"/>
      <c r="DS7" s="153"/>
      <c r="DT7" s="153"/>
      <c r="DU7" s="153"/>
      <c r="DV7" s="153"/>
      <c r="DW7" s="153"/>
      <c r="DX7" s="153"/>
      <c r="DY7" s="153"/>
      <c r="DZ7" s="153"/>
      <c r="EA7" s="153"/>
      <c r="EB7" s="153"/>
      <c r="EC7" s="153"/>
      <c r="ED7" s="153"/>
      <c r="EE7" s="153"/>
      <c r="EF7" s="153"/>
      <c r="EG7" s="153"/>
      <c r="EH7" s="153"/>
      <c r="EI7" s="153"/>
      <c r="EJ7" s="153"/>
      <c r="EK7" s="153"/>
      <c r="EL7" s="153"/>
      <c r="EM7" s="153"/>
      <c r="EN7" s="166"/>
      <c r="EO7" s="154"/>
      <c r="EP7" s="154"/>
      <c r="EQ7" s="154"/>
      <c r="ER7" s="154"/>
      <c r="ES7" s="154"/>
      <c r="ET7" s="154"/>
      <c r="EU7" s="154"/>
      <c r="EV7" s="154"/>
      <c r="EW7" s="154"/>
      <c r="EX7" s="154"/>
      <c r="EY7" s="154"/>
      <c r="EZ7" s="154"/>
      <c r="FA7" s="154"/>
      <c r="FB7" s="154"/>
      <c r="FC7" s="154"/>
      <c r="FD7" s="154"/>
      <c r="FE7" s="154"/>
      <c r="FF7" s="154"/>
      <c r="FG7" s="154"/>
      <c r="FH7" s="154"/>
      <c r="FI7" s="154"/>
      <c r="FJ7" s="154"/>
      <c r="FK7" s="154"/>
      <c r="FL7" s="154"/>
      <c r="FM7" s="154"/>
      <c r="FN7" s="154"/>
      <c r="FO7" s="154"/>
      <c r="FP7" s="154"/>
      <c r="FQ7" s="154"/>
      <c r="FR7" s="154"/>
      <c r="FS7" s="154"/>
      <c r="FT7" s="154"/>
      <c r="FU7" s="154"/>
      <c r="FV7" s="154"/>
      <c r="FW7" s="154"/>
      <c r="FX7" s="154"/>
      <c r="FY7" s="154"/>
      <c r="FZ7" s="154"/>
      <c r="GA7" s="154"/>
      <c r="GB7" s="154"/>
      <c r="GC7" s="154"/>
      <c r="GD7" s="154"/>
      <c r="GE7" s="154"/>
      <c r="GF7" s="154"/>
      <c r="GG7" s="154"/>
      <c r="GH7" s="154"/>
      <c r="GI7" s="154"/>
      <c r="GJ7" s="154"/>
      <c r="GK7" s="154"/>
      <c r="GL7" s="154"/>
      <c r="GM7" s="154"/>
      <c r="GN7" s="154"/>
      <c r="GO7" s="154"/>
      <c r="GP7" s="154"/>
      <c r="GQ7" s="154"/>
      <c r="GR7" s="154"/>
      <c r="GS7" s="154"/>
      <c r="GT7" s="154"/>
      <c r="GU7" s="154"/>
      <c r="GV7" s="154"/>
      <c r="GW7" s="154"/>
      <c r="GX7" s="154"/>
      <c r="GY7" s="154"/>
      <c r="GZ7" s="154"/>
      <c r="HA7" s="154"/>
      <c r="HB7" s="154"/>
      <c r="HC7" s="154"/>
      <c r="HD7" s="154"/>
      <c r="HE7" s="154"/>
      <c r="HF7" s="154"/>
      <c r="HG7" s="154"/>
      <c r="HH7" s="154"/>
      <c r="HI7" s="154"/>
      <c r="HJ7" s="154"/>
      <c r="HK7" s="154"/>
      <c r="HL7" s="154"/>
      <c r="HM7" s="154"/>
      <c r="HN7" s="154"/>
      <c r="HO7" s="154"/>
      <c r="HP7" s="154"/>
      <c r="HQ7" s="154"/>
      <c r="HR7" s="154"/>
      <c r="HS7" s="154"/>
      <c r="HT7" s="154"/>
      <c r="HU7" s="154"/>
      <c r="HV7" s="154"/>
      <c r="HW7" s="154"/>
      <c r="HX7" s="154"/>
    </row>
    <row r="8" spans="1:232" ht="31.5">
      <c r="A8" s="155" t="s">
        <v>98</v>
      </c>
      <c r="B8" s="154"/>
      <c r="C8" s="154"/>
      <c r="D8" s="154"/>
      <c r="E8" s="154"/>
      <c r="F8" s="154"/>
      <c r="G8" s="154"/>
      <c r="H8" s="156" t="s">
        <v>104</v>
      </c>
      <c r="I8" s="100" t="s">
        <v>105</v>
      </c>
      <c r="J8" s="154"/>
      <c r="K8" s="154"/>
      <c r="L8" s="154"/>
      <c r="M8" s="154"/>
      <c r="N8" s="154"/>
      <c r="O8" s="154"/>
      <c r="P8" s="154"/>
      <c r="Q8" s="154"/>
      <c r="R8" s="154"/>
      <c r="S8" s="154"/>
      <c r="T8" s="154"/>
      <c r="U8" s="154"/>
      <c r="V8" s="154"/>
      <c r="W8" s="154"/>
      <c r="X8" s="154"/>
      <c r="Y8" s="154"/>
      <c r="Z8" s="154"/>
      <c r="AA8" s="154"/>
      <c r="AB8" s="154"/>
      <c r="AC8" s="154"/>
      <c r="AD8" s="154"/>
      <c r="AE8" s="154"/>
      <c r="AF8" s="154"/>
      <c r="AG8" s="154" t="s">
        <v>106</v>
      </c>
      <c r="AH8" s="154" t="s">
        <v>107</v>
      </c>
      <c r="AI8" s="154"/>
      <c r="AJ8" s="31"/>
      <c r="AK8" s="36" t="s">
        <v>108</v>
      </c>
      <c r="AL8" s="154"/>
      <c r="AM8" s="154"/>
      <c r="AN8" s="154"/>
      <c r="AO8" s="154"/>
      <c r="AP8" s="154"/>
      <c r="AQ8" s="154"/>
      <c r="AR8" s="154"/>
      <c r="AS8" s="154"/>
      <c r="AT8" s="154"/>
      <c r="AU8" s="154"/>
      <c r="AV8" s="154"/>
      <c r="AW8" s="154"/>
      <c r="AX8" s="154"/>
      <c r="AY8" s="154"/>
      <c r="AZ8" s="154"/>
      <c r="BA8" s="154"/>
      <c r="BB8" s="154"/>
      <c r="BC8" s="154"/>
      <c r="BD8" s="154"/>
      <c r="BE8" s="154"/>
      <c r="BF8" s="154"/>
      <c r="BG8" s="154"/>
      <c r="BH8" s="154"/>
      <c r="BI8" s="154"/>
      <c r="BJ8" s="154"/>
      <c r="BK8" s="154"/>
      <c r="BL8" s="31"/>
      <c r="BM8" s="100" t="s">
        <v>777</v>
      </c>
      <c r="BN8" s="153"/>
      <c r="BO8" s="153"/>
      <c r="BP8" s="153"/>
      <c r="BQ8" s="153"/>
      <c r="BR8" s="153"/>
      <c r="BS8" s="153"/>
      <c r="BT8" s="153"/>
      <c r="BU8" s="153"/>
      <c r="BV8" s="153"/>
      <c r="BW8" s="153"/>
      <c r="BX8" s="153"/>
      <c r="BY8" s="153"/>
      <c r="BZ8" s="153"/>
      <c r="CA8" s="153"/>
      <c r="CB8" s="153"/>
      <c r="CC8" s="153"/>
      <c r="CD8" s="153"/>
      <c r="CE8" s="153"/>
      <c r="CF8" s="153"/>
      <c r="CG8" s="153"/>
      <c r="CH8" s="153"/>
      <c r="CI8" s="153"/>
      <c r="CJ8" s="153"/>
      <c r="CK8" s="154"/>
      <c r="CL8" s="154"/>
      <c r="CM8" s="154"/>
      <c r="CN8" s="31"/>
      <c r="CO8" s="100" t="s">
        <v>954</v>
      </c>
      <c r="CP8" s="153"/>
      <c r="CQ8" s="153"/>
      <c r="CR8" s="153"/>
      <c r="CS8" s="153"/>
      <c r="CT8" s="153"/>
      <c r="CU8" s="153"/>
      <c r="CV8" s="153"/>
      <c r="CW8" s="153"/>
      <c r="CX8" s="153"/>
      <c r="CY8" s="153"/>
      <c r="CZ8" s="153"/>
      <c r="DA8" s="153"/>
      <c r="DB8" s="153"/>
      <c r="DC8" s="153"/>
      <c r="DD8" s="153"/>
      <c r="DE8" s="153"/>
      <c r="DF8" s="153"/>
      <c r="DG8" s="153"/>
      <c r="DH8" s="153"/>
      <c r="DI8" s="153"/>
      <c r="DJ8" s="153"/>
      <c r="DK8" s="153"/>
      <c r="DL8" s="153"/>
      <c r="DQ8" s="146" t="s">
        <v>1116</v>
      </c>
      <c r="DR8" s="153"/>
      <c r="DS8" s="153"/>
      <c r="DT8" s="153"/>
      <c r="DU8" s="153"/>
      <c r="DV8" s="153"/>
      <c r="DW8" s="153"/>
      <c r="DX8" s="153"/>
      <c r="DY8" s="153"/>
      <c r="DZ8" s="153"/>
      <c r="EA8" s="153"/>
      <c r="EB8" s="153"/>
      <c r="EC8" s="153"/>
      <c r="ED8" s="153"/>
      <c r="EE8" s="153"/>
      <c r="EF8" s="153"/>
      <c r="EG8" s="153"/>
      <c r="EH8" s="153"/>
      <c r="EI8" s="153"/>
      <c r="EJ8" s="153"/>
      <c r="EK8" s="153"/>
      <c r="EL8" s="153"/>
      <c r="EM8" s="153"/>
      <c r="EN8" s="166"/>
      <c r="EO8" s="154"/>
      <c r="EP8" s="154"/>
      <c r="EQ8" s="154"/>
      <c r="ER8" s="154"/>
      <c r="ES8" s="154" t="s">
        <v>1286</v>
      </c>
      <c r="ET8" s="154"/>
      <c r="EU8" s="154"/>
      <c r="EV8" s="154"/>
      <c r="EW8" s="154"/>
      <c r="EX8" s="154"/>
      <c r="EY8" s="154"/>
      <c r="EZ8" s="154"/>
      <c r="FA8" s="154"/>
      <c r="FB8" s="154"/>
      <c r="FC8" s="154"/>
      <c r="FD8" s="154"/>
      <c r="FE8" s="154"/>
      <c r="FF8" s="154"/>
      <c r="FG8" s="154"/>
      <c r="FH8" s="154"/>
      <c r="FI8" s="154"/>
      <c r="FJ8" s="154"/>
      <c r="FK8" s="154"/>
      <c r="FL8" s="154"/>
      <c r="FM8" s="154"/>
      <c r="FN8" s="154"/>
      <c r="FO8" s="154"/>
      <c r="FP8" s="154"/>
      <c r="FQ8" s="154"/>
      <c r="FR8" s="154"/>
      <c r="FS8" s="154"/>
      <c r="FT8" s="154"/>
      <c r="FU8" s="154" t="s">
        <v>1452</v>
      </c>
      <c r="FV8" s="154"/>
      <c r="FW8" s="154"/>
      <c r="FX8" s="154"/>
      <c r="FY8" s="154"/>
      <c r="FZ8" s="154"/>
      <c r="GA8" s="154"/>
      <c r="GB8" s="154"/>
      <c r="GC8" s="154"/>
      <c r="GD8" s="154"/>
      <c r="GE8" s="154"/>
      <c r="GF8" s="154"/>
      <c r="GG8" s="154"/>
      <c r="GH8" s="154"/>
      <c r="GI8" s="154"/>
      <c r="GJ8" s="154"/>
      <c r="GK8" s="154"/>
      <c r="GL8" s="154"/>
      <c r="GM8" s="154"/>
      <c r="GN8" s="154"/>
      <c r="GO8" s="154"/>
      <c r="GP8" s="154"/>
      <c r="GQ8" s="154"/>
      <c r="GR8" s="154"/>
      <c r="GS8" s="154"/>
      <c r="GT8" s="154"/>
      <c r="GU8" s="154"/>
      <c r="GV8" s="154"/>
      <c r="GW8" s="154" t="s">
        <v>1615</v>
      </c>
      <c r="GX8" s="154"/>
      <c r="GY8" s="154"/>
      <c r="GZ8" s="154"/>
      <c r="HA8" s="154"/>
      <c r="HB8" s="154"/>
      <c r="HC8" s="154"/>
      <c r="HD8" s="154"/>
      <c r="HE8" s="154"/>
      <c r="HF8" s="154"/>
      <c r="HG8" s="154"/>
      <c r="HH8" s="154"/>
      <c r="HI8" s="154"/>
      <c r="HJ8" s="154"/>
      <c r="HK8" s="154"/>
      <c r="HL8" s="154"/>
      <c r="HM8" s="154"/>
      <c r="HN8" s="154"/>
      <c r="HO8" s="154"/>
      <c r="HP8" s="154"/>
      <c r="HQ8" s="154"/>
      <c r="HR8" s="154"/>
      <c r="HS8" s="154"/>
      <c r="HT8" s="154"/>
      <c r="HU8" s="154"/>
      <c r="HV8" s="154"/>
      <c r="HW8" s="154"/>
      <c r="HX8" s="154"/>
    </row>
    <row r="9" spans="1:232">
      <c r="A9" s="155" t="s">
        <v>109</v>
      </c>
      <c r="B9" s="154" t="s">
        <v>110</v>
      </c>
      <c r="C9" s="154"/>
      <c r="D9" s="154"/>
      <c r="E9" s="154"/>
      <c r="F9" s="154" t="s">
        <v>111</v>
      </c>
      <c r="G9" s="151" t="s">
        <v>112</v>
      </c>
      <c r="H9" s="156" t="s">
        <v>113</v>
      </c>
      <c r="I9" s="100" t="s">
        <v>114</v>
      </c>
      <c r="J9" s="154" t="s">
        <v>115</v>
      </c>
      <c r="K9" s="154" t="s">
        <v>116</v>
      </c>
      <c r="L9" s="154" t="s">
        <v>117</v>
      </c>
      <c r="M9" s="154" t="s">
        <v>118</v>
      </c>
      <c r="N9" s="154" t="s">
        <v>119</v>
      </c>
      <c r="O9" s="154" t="s">
        <v>120</v>
      </c>
      <c r="P9" s="154"/>
      <c r="Q9" s="154"/>
      <c r="R9" s="154"/>
      <c r="S9" s="154"/>
      <c r="T9" s="154"/>
      <c r="U9" s="154"/>
      <c r="V9" s="154"/>
      <c r="W9" s="154"/>
      <c r="X9" s="154"/>
      <c r="Y9" s="154"/>
      <c r="Z9" s="154"/>
      <c r="AA9" s="154"/>
      <c r="AB9" s="154"/>
      <c r="AC9" s="154"/>
      <c r="AD9" s="154"/>
      <c r="AE9" s="154"/>
      <c r="AF9" s="154"/>
      <c r="AG9" s="154" t="s">
        <v>101</v>
      </c>
      <c r="AH9" s="154" t="s">
        <v>107</v>
      </c>
      <c r="AI9" s="154"/>
      <c r="AJ9" s="160"/>
      <c r="AK9" s="36" t="s">
        <v>121</v>
      </c>
      <c r="AL9" s="154" t="s">
        <v>115</v>
      </c>
      <c r="AM9" s="154" t="s">
        <v>116</v>
      </c>
      <c r="AN9" s="154" t="s">
        <v>117</v>
      </c>
      <c r="AO9" s="154" t="s">
        <v>118</v>
      </c>
      <c r="AP9" s="154" t="s">
        <v>119</v>
      </c>
      <c r="AQ9" s="154" t="s">
        <v>120</v>
      </c>
      <c r="AR9" s="154"/>
      <c r="AS9" s="154"/>
      <c r="AT9" s="154"/>
      <c r="AU9" s="154"/>
      <c r="AV9" s="154"/>
      <c r="AW9" s="154"/>
      <c r="AX9" s="154"/>
      <c r="AY9" s="154"/>
      <c r="AZ9" s="154"/>
      <c r="BA9" s="154"/>
      <c r="BB9" s="154"/>
      <c r="BC9" s="154"/>
      <c r="BD9" s="154"/>
      <c r="BE9" s="154"/>
      <c r="BF9" s="154"/>
      <c r="BG9" s="154"/>
      <c r="BH9" s="154"/>
      <c r="BI9" s="154"/>
      <c r="BJ9" s="154"/>
      <c r="BK9" s="154"/>
      <c r="BL9" s="160"/>
      <c r="BM9" s="100" t="s">
        <v>778</v>
      </c>
      <c r="BN9" s="153" t="s">
        <v>779</v>
      </c>
      <c r="BO9" s="153" t="s">
        <v>780</v>
      </c>
      <c r="BP9" s="153" t="s">
        <v>781</v>
      </c>
      <c r="BQ9" s="153" t="s">
        <v>782</v>
      </c>
      <c r="BR9" s="153" t="s">
        <v>783</v>
      </c>
      <c r="BS9" s="153" t="s">
        <v>784</v>
      </c>
      <c r="BT9" s="153"/>
      <c r="BU9" s="153"/>
      <c r="BV9" s="153"/>
      <c r="BW9" s="153"/>
      <c r="BX9" s="153"/>
      <c r="BY9" s="153"/>
      <c r="BZ9" s="153"/>
      <c r="CA9" s="153"/>
      <c r="CB9" s="153"/>
      <c r="CC9" s="153"/>
      <c r="CD9" s="153"/>
      <c r="CE9" s="153"/>
      <c r="CF9" s="153"/>
      <c r="CG9" s="153"/>
      <c r="CH9" s="153"/>
      <c r="CI9" s="153"/>
      <c r="CJ9" s="153"/>
      <c r="CK9" s="154"/>
      <c r="CL9" s="154"/>
      <c r="CM9" s="154"/>
      <c r="CN9" s="160"/>
      <c r="CO9" s="100" t="s">
        <v>955</v>
      </c>
      <c r="CP9" s="153" t="s">
        <v>115</v>
      </c>
      <c r="CQ9" s="153" t="s">
        <v>116</v>
      </c>
      <c r="CR9" s="153" t="s">
        <v>117</v>
      </c>
      <c r="CS9" s="153" t="s">
        <v>118</v>
      </c>
      <c r="CT9" s="153" t="s">
        <v>119</v>
      </c>
      <c r="CU9" s="153" t="s">
        <v>120</v>
      </c>
      <c r="CV9" s="153"/>
      <c r="CW9" s="153"/>
      <c r="CX9" s="153"/>
      <c r="CY9" s="153"/>
      <c r="CZ9" s="153"/>
      <c r="DA9" s="153"/>
      <c r="DB9" s="153"/>
      <c r="DC9" s="153"/>
      <c r="DD9" s="153"/>
      <c r="DE9" s="153"/>
      <c r="DF9" s="153"/>
      <c r="DG9" s="153"/>
      <c r="DH9" s="153"/>
      <c r="DI9" s="153"/>
      <c r="DJ9" s="153"/>
      <c r="DK9" s="153"/>
      <c r="DL9" s="153"/>
      <c r="DQ9" s="146" t="s">
        <v>1117</v>
      </c>
      <c r="DR9" s="153" t="s">
        <v>779</v>
      </c>
      <c r="DS9" s="153" t="s">
        <v>780</v>
      </c>
      <c r="DT9" s="153" t="s">
        <v>781</v>
      </c>
      <c r="DU9" s="153" t="s">
        <v>782</v>
      </c>
      <c r="DV9" s="153" t="s">
        <v>783</v>
      </c>
      <c r="DW9" s="153" t="s">
        <v>784</v>
      </c>
      <c r="DX9" s="153"/>
      <c r="DY9" s="153"/>
      <c r="DZ9" s="153"/>
      <c r="EA9" s="153"/>
      <c r="EB9" s="153"/>
      <c r="EC9" s="153"/>
      <c r="ED9" s="153"/>
      <c r="EE9" s="153"/>
      <c r="EF9" s="153"/>
      <c r="EG9" s="153"/>
      <c r="EH9" s="153"/>
      <c r="EI9" s="153"/>
      <c r="EJ9" s="153"/>
      <c r="EK9" s="153"/>
      <c r="EL9" s="153"/>
      <c r="EM9" s="153"/>
      <c r="EN9" s="166"/>
      <c r="EO9" s="154"/>
      <c r="EP9" s="154"/>
      <c r="EQ9" s="154"/>
      <c r="ER9" s="154"/>
      <c r="ES9" s="154" t="s">
        <v>1287</v>
      </c>
      <c r="ET9" s="154" t="s">
        <v>779</v>
      </c>
      <c r="EU9" s="154" t="s">
        <v>780</v>
      </c>
      <c r="EV9" s="154" t="s">
        <v>781</v>
      </c>
      <c r="EW9" s="154" t="s">
        <v>782</v>
      </c>
      <c r="EX9" s="154" t="s">
        <v>783</v>
      </c>
      <c r="EY9" s="154" t="s">
        <v>784</v>
      </c>
      <c r="EZ9" s="154"/>
      <c r="FA9" s="154"/>
      <c r="FB9" s="154"/>
      <c r="FC9" s="154"/>
      <c r="FD9" s="154"/>
      <c r="FE9" s="154"/>
      <c r="FF9" s="154"/>
      <c r="FG9" s="154"/>
      <c r="FH9" s="154"/>
      <c r="FI9" s="154"/>
      <c r="FJ9" s="154"/>
      <c r="FK9" s="154"/>
      <c r="FL9" s="154"/>
      <c r="FM9" s="154"/>
      <c r="FN9" s="154"/>
      <c r="FO9" s="154"/>
      <c r="FP9" s="154"/>
      <c r="FQ9" s="154"/>
      <c r="FR9" s="154"/>
      <c r="FS9" s="154"/>
      <c r="FT9" s="154"/>
      <c r="FU9" s="154" t="s">
        <v>1453</v>
      </c>
      <c r="FV9" s="154" t="s">
        <v>779</v>
      </c>
      <c r="FW9" s="154" t="s">
        <v>780</v>
      </c>
      <c r="FX9" s="154" t="s">
        <v>781</v>
      </c>
      <c r="FY9" s="154" t="s">
        <v>782</v>
      </c>
      <c r="FZ9" s="154" t="s">
        <v>783</v>
      </c>
      <c r="GA9" s="154" t="s">
        <v>784</v>
      </c>
      <c r="GB9" s="154"/>
      <c r="GC9" s="154"/>
      <c r="GD9" s="154"/>
      <c r="GE9" s="154"/>
      <c r="GF9" s="154"/>
      <c r="GG9" s="154"/>
      <c r="GH9" s="154"/>
      <c r="GI9" s="154"/>
      <c r="GJ9" s="154"/>
      <c r="GK9" s="154"/>
      <c r="GL9" s="154"/>
      <c r="GM9" s="154"/>
      <c r="GN9" s="154"/>
      <c r="GO9" s="154"/>
      <c r="GP9" s="154"/>
      <c r="GQ9" s="154"/>
      <c r="GR9" s="154"/>
      <c r="GS9" s="154"/>
      <c r="GT9" s="154"/>
      <c r="GU9" s="154"/>
      <c r="GV9" s="154"/>
      <c r="GW9" s="154" t="s">
        <v>1616</v>
      </c>
      <c r="GX9" s="154" t="s">
        <v>779</v>
      </c>
      <c r="GY9" s="154" t="s">
        <v>780</v>
      </c>
      <c r="GZ9" s="154" t="s">
        <v>781</v>
      </c>
      <c r="HA9" s="154" t="s">
        <v>782</v>
      </c>
      <c r="HB9" s="154" t="s">
        <v>783</v>
      </c>
      <c r="HC9" s="154" t="s">
        <v>784</v>
      </c>
      <c r="HD9" s="154"/>
      <c r="HE9" s="154"/>
      <c r="HF9" s="154"/>
      <c r="HG9" s="154"/>
      <c r="HH9" s="154"/>
      <c r="HI9" s="154"/>
      <c r="HJ9" s="154"/>
      <c r="HK9" s="154"/>
      <c r="HL9" s="154"/>
      <c r="HM9" s="154"/>
      <c r="HN9" s="154"/>
      <c r="HO9" s="154"/>
      <c r="HP9" s="154"/>
      <c r="HQ9" s="154"/>
      <c r="HR9" s="154"/>
      <c r="HS9" s="154"/>
      <c r="HT9" s="154"/>
      <c r="HU9" s="154"/>
      <c r="HV9" s="154"/>
      <c r="HW9" s="154"/>
      <c r="HX9" s="154"/>
    </row>
    <row r="10" spans="1:232" s="241" customFormat="1">
      <c r="A10" s="100" t="s">
        <v>109</v>
      </c>
      <c r="B10" s="153" t="s">
        <v>110</v>
      </c>
      <c r="C10" s="153"/>
      <c r="D10" s="153"/>
      <c r="E10" s="153"/>
      <c r="F10" s="153" t="s">
        <v>111</v>
      </c>
      <c r="G10" s="144" t="s">
        <v>122</v>
      </c>
      <c r="H10" s="24" t="s">
        <v>113</v>
      </c>
      <c r="I10" s="100" t="s">
        <v>123</v>
      </c>
      <c r="J10" s="153" t="s">
        <v>124</v>
      </c>
      <c r="K10" s="153" t="s">
        <v>125</v>
      </c>
      <c r="L10" s="153" t="s">
        <v>126</v>
      </c>
      <c r="M10" s="153" t="s">
        <v>127</v>
      </c>
      <c r="N10" s="153"/>
      <c r="O10" s="153"/>
      <c r="P10" s="153"/>
      <c r="Q10" s="153"/>
      <c r="R10" s="153"/>
      <c r="S10" s="153"/>
      <c r="T10" s="153"/>
      <c r="U10" s="153"/>
      <c r="V10" s="153"/>
      <c r="W10" s="153"/>
      <c r="X10" s="153"/>
      <c r="Y10" s="153"/>
      <c r="Z10" s="153"/>
      <c r="AA10" s="153"/>
      <c r="AB10" s="153"/>
      <c r="AC10" s="153"/>
      <c r="AD10" s="153"/>
      <c r="AE10" s="153"/>
      <c r="AF10" s="153"/>
      <c r="AG10" s="153" t="s">
        <v>101</v>
      </c>
      <c r="AH10" s="153" t="s">
        <v>107</v>
      </c>
      <c r="AI10" s="153"/>
      <c r="AJ10" s="160"/>
      <c r="AK10" s="37" t="s">
        <v>128</v>
      </c>
      <c r="AL10" s="153" t="s">
        <v>129</v>
      </c>
      <c r="AM10" s="153" t="s">
        <v>130</v>
      </c>
      <c r="AN10" s="153" t="s">
        <v>131</v>
      </c>
      <c r="AO10" s="153" t="s">
        <v>132</v>
      </c>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60"/>
      <c r="BM10" s="100" t="s">
        <v>785</v>
      </c>
      <c r="BN10" s="153" t="s">
        <v>786</v>
      </c>
      <c r="BO10" s="153" t="s">
        <v>787</v>
      </c>
      <c r="BP10" s="153" t="s">
        <v>788</v>
      </c>
      <c r="BQ10" s="153" t="s">
        <v>789</v>
      </c>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60"/>
      <c r="CO10" s="100" t="s">
        <v>956</v>
      </c>
      <c r="CP10" s="153" t="s">
        <v>957</v>
      </c>
      <c r="CQ10" s="153" t="s">
        <v>958</v>
      </c>
      <c r="CR10" s="153" t="s">
        <v>959</v>
      </c>
      <c r="CS10" s="153" t="s">
        <v>960</v>
      </c>
      <c r="CT10" s="153"/>
      <c r="CU10" s="153"/>
      <c r="CV10" s="153"/>
      <c r="CW10" s="153"/>
      <c r="CX10" s="153"/>
      <c r="CY10" s="153"/>
      <c r="CZ10" s="153"/>
      <c r="DA10" s="153"/>
      <c r="DB10" s="153"/>
      <c r="DC10" s="153"/>
      <c r="DD10" s="153"/>
      <c r="DE10" s="153"/>
      <c r="DF10" s="153"/>
      <c r="DG10" s="153"/>
      <c r="DH10" s="153"/>
      <c r="DI10" s="153"/>
      <c r="DJ10" s="153"/>
      <c r="DK10" s="153"/>
      <c r="DL10" s="153"/>
      <c r="DQ10" s="146" t="s">
        <v>1118</v>
      </c>
      <c r="DR10" s="153" t="s">
        <v>1119</v>
      </c>
      <c r="DS10" s="153" t="s">
        <v>1120</v>
      </c>
      <c r="DT10" s="153" t="s">
        <v>1121</v>
      </c>
      <c r="DU10" s="153" t="s">
        <v>1122</v>
      </c>
      <c r="DV10" s="153"/>
      <c r="DW10" s="153"/>
      <c r="DX10" s="153"/>
      <c r="DY10" s="153"/>
      <c r="DZ10" s="153"/>
      <c r="EA10" s="153"/>
      <c r="EB10" s="153"/>
      <c r="EC10" s="153"/>
      <c r="ED10" s="153"/>
      <c r="EE10" s="153"/>
      <c r="EF10" s="153"/>
      <c r="EG10" s="153"/>
      <c r="EH10" s="153"/>
      <c r="EI10" s="153"/>
      <c r="EJ10" s="153"/>
      <c r="EK10" s="153"/>
      <c r="EL10" s="153"/>
      <c r="EM10" s="153"/>
      <c r="EN10" s="166"/>
      <c r="EO10" s="153"/>
      <c r="EP10" s="153"/>
      <c r="EQ10" s="153"/>
      <c r="ER10" s="153"/>
      <c r="ES10" s="153" t="s">
        <v>1288</v>
      </c>
      <c r="ET10" s="153" t="s">
        <v>1289</v>
      </c>
      <c r="EU10" s="153" t="s">
        <v>1290</v>
      </c>
      <c r="EV10" s="153" t="s">
        <v>1291</v>
      </c>
      <c r="EW10" s="153" t="s">
        <v>1292</v>
      </c>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t="s">
        <v>1454</v>
      </c>
      <c r="FV10" s="153" t="s">
        <v>1455</v>
      </c>
      <c r="FW10" s="153" t="s">
        <v>1456</v>
      </c>
      <c r="FX10" s="153" t="s">
        <v>1457</v>
      </c>
      <c r="FY10" s="153" t="s">
        <v>1458</v>
      </c>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t="s">
        <v>1617</v>
      </c>
      <c r="GX10" s="153" t="s">
        <v>1618</v>
      </c>
      <c r="GY10" s="153" t="s">
        <v>1619</v>
      </c>
      <c r="GZ10" s="153" t="s">
        <v>1620</v>
      </c>
      <c r="HA10" s="153" t="s">
        <v>1621</v>
      </c>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row>
    <row r="11" spans="1:232" s="241" customFormat="1">
      <c r="A11" s="100" t="s">
        <v>109</v>
      </c>
      <c r="B11" s="153" t="s">
        <v>133</v>
      </c>
      <c r="C11" s="153"/>
      <c r="D11" s="153"/>
      <c r="E11" s="153"/>
      <c r="F11" s="153" t="s">
        <v>111</v>
      </c>
      <c r="G11" s="153" t="s">
        <v>134</v>
      </c>
      <c r="H11" s="24"/>
      <c r="I11" s="100" t="s">
        <v>135</v>
      </c>
      <c r="J11" s="153" t="s">
        <v>136</v>
      </c>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60"/>
      <c r="AK11" s="37" t="s">
        <v>137</v>
      </c>
      <c r="AL11" s="153" t="s">
        <v>138</v>
      </c>
      <c r="AM11" s="153"/>
      <c r="AN11" s="153"/>
      <c r="AO11" s="153"/>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60"/>
      <c r="BM11" s="100" t="s">
        <v>790</v>
      </c>
      <c r="BN11" s="153" t="s">
        <v>791</v>
      </c>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60"/>
      <c r="CO11" s="100" t="s">
        <v>961</v>
      </c>
      <c r="CP11" s="153" t="s">
        <v>962</v>
      </c>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Q11" s="146" t="s">
        <v>1123</v>
      </c>
      <c r="DR11" s="153" t="s">
        <v>1124</v>
      </c>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66"/>
      <c r="EO11" s="153"/>
      <c r="EP11" s="153"/>
      <c r="EQ11" s="153"/>
      <c r="ER11" s="153"/>
      <c r="ES11" s="153" t="s">
        <v>1293</v>
      </c>
      <c r="ET11" s="153" t="s">
        <v>1294</v>
      </c>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t="s">
        <v>1459</v>
      </c>
      <c r="FV11" s="153" t="s">
        <v>1460</v>
      </c>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t="s">
        <v>1622</v>
      </c>
      <c r="GX11" s="153" t="s">
        <v>1623</v>
      </c>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row>
    <row r="12" spans="1:232" s="241" customFormat="1">
      <c r="A12" s="100" t="s">
        <v>109</v>
      </c>
      <c r="B12" s="153" t="s">
        <v>133</v>
      </c>
      <c r="C12" s="153"/>
      <c r="D12" s="153"/>
      <c r="E12" s="153"/>
      <c r="F12" s="153" t="s">
        <v>111</v>
      </c>
      <c r="G12" s="153" t="s">
        <v>139</v>
      </c>
      <c r="H12" s="24"/>
      <c r="I12" s="101" t="s">
        <v>140</v>
      </c>
      <c r="J12" s="153" t="s">
        <v>136</v>
      </c>
      <c r="K12" s="153"/>
      <c r="L12" s="153"/>
      <c r="M12" s="153"/>
      <c r="N12" s="153"/>
      <c r="O12" s="153"/>
      <c r="P12" s="153"/>
      <c r="Q12" s="153"/>
      <c r="R12" s="153"/>
      <c r="S12" s="153"/>
      <c r="T12" s="153"/>
      <c r="U12" s="153"/>
      <c r="V12" s="153"/>
      <c r="W12" s="153"/>
      <c r="X12" s="153"/>
      <c r="Y12" s="153"/>
      <c r="Z12" s="153"/>
      <c r="AA12" s="153"/>
      <c r="AB12" s="153"/>
      <c r="AC12" s="153"/>
      <c r="AD12" s="153"/>
      <c r="AE12" s="153"/>
      <c r="AF12" s="96"/>
      <c r="AG12" s="153"/>
      <c r="AH12" s="153"/>
      <c r="AI12" s="153"/>
      <c r="AJ12" s="160"/>
      <c r="AK12" s="100" t="s">
        <v>141</v>
      </c>
      <c r="AL12" s="153" t="s">
        <v>138</v>
      </c>
      <c r="AM12" s="153"/>
      <c r="AN12" s="38"/>
      <c r="AO12" s="153"/>
      <c r="AP12" s="153"/>
      <c r="AQ12" s="153"/>
      <c r="AR12" s="153"/>
      <c r="AS12" s="153"/>
      <c r="AT12" s="153"/>
      <c r="AU12" s="153"/>
      <c r="AV12" s="153"/>
      <c r="AW12" s="153"/>
      <c r="AX12" s="153"/>
      <c r="AY12" s="153"/>
      <c r="AZ12" s="153"/>
      <c r="BA12" s="153"/>
      <c r="BB12" s="153"/>
      <c r="BC12" s="153"/>
      <c r="BD12" s="153"/>
      <c r="BE12" s="153"/>
      <c r="BF12" s="153"/>
      <c r="BG12" s="153"/>
      <c r="BH12" s="96"/>
      <c r="BI12" s="153"/>
      <c r="BJ12" s="153"/>
      <c r="BK12" s="153"/>
      <c r="BL12" s="160"/>
      <c r="BM12" s="101" t="s">
        <v>792</v>
      </c>
      <c r="BN12" s="153" t="s">
        <v>791</v>
      </c>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96"/>
      <c r="CK12" s="153"/>
      <c r="CL12" s="153"/>
      <c r="CM12" s="153"/>
      <c r="CN12" s="160"/>
      <c r="CO12" s="101" t="s">
        <v>963</v>
      </c>
      <c r="CP12" s="153" t="s">
        <v>962</v>
      </c>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96"/>
      <c r="DQ12" s="143" t="s">
        <v>1125</v>
      </c>
      <c r="DR12" s="153" t="s">
        <v>1124</v>
      </c>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66"/>
      <c r="EO12" s="153"/>
      <c r="EP12" s="153"/>
      <c r="EQ12" s="153"/>
      <c r="ER12" s="153"/>
      <c r="ES12" s="153" t="s">
        <v>1295</v>
      </c>
      <c r="ET12" s="153" t="s">
        <v>1294</v>
      </c>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t="s">
        <v>1461</v>
      </c>
      <c r="FV12" s="153" t="s">
        <v>1460</v>
      </c>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t="s">
        <v>1624</v>
      </c>
      <c r="GX12" s="153" t="s">
        <v>1623</v>
      </c>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row>
    <row r="13" spans="1:232">
      <c r="A13" s="155" t="s">
        <v>109</v>
      </c>
      <c r="B13" s="154" t="s">
        <v>142</v>
      </c>
      <c r="C13" s="154">
        <v>1</v>
      </c>
      <c r="D13" s="154">
        <v>10</v>
      </c>
      <c r="E13" s="154">
        <v>1</v>
      </c>
      <c r="F13" s="154" t="s">
        <v>111</v>
      </c>
      <c r="G13" s="151" t="s">
        <v>143</v>
      </c>
      <c r="H13" s="25"/>
      <c r="I13" s="100" t="s">
        <v>144</v>
      </c>
      <c r="J13" s="153"/>
      <c r="K13" s="153"/>
      <c r="L13" s="153"/>
      <c r="M13" s="153"/>
      <c r="N13" s="153"/>
      <c r="O13" s="153"/>
      <c r="P13" s="153"/>
      <c r="Q13" s="153"/>
      <c r="R13" s="153"/>
      <c r="S13" s="153"/>
      <c r="T13" s="153"/>
      <c r="U13" s="153"/>
      <c r="V13" s="153"/>
      <c r="W13" s="153"/>
      <c r="X13" s="153"/>
      <c r="Y13" s="154"/>
      <c r="Z13" s="154"/>
      <c r="AA13" s="154"/>
      <c r="AB13" s="154"/>
      <c r="AC13" s="154"/>
      <c r="AD13" s="154"/>
      <c r="AE13" s="154"/>
      <c r="AF13" s="154"/>
      <c r="AG13" s="154" t="s">
        <v>101</v>
      </c>
      <c r="AH13" s="154" t="s">
        <v>107</v>
      </c>
      <c r="AI13" s="154"/>
      <c r="AJ13" s="160"/>
      <c r="AK13" s="155" t="s">
        <v>145</v>
      </c>
      <c r="AL13" s="154"/>
      <c r="AM13" s="154"/>
      <c r="AN13" s="154"/>
      <c r="AO13" s="154"/>
      <c r="AP13" s="154"/>
      <c r="AQ13" s="154"/>
      <c r="AR13" s="154"/>
      <c r="AS13" s="154"/>
      <c r="AT13" s="154"/>
      <c r="AU13" s="154"/>
      <c r="AV13" s="154"/>
      <c r="AW13" s="154"/>
      <c r="AX13" s="154"/>
      <c r="AY13" s="154"/>
      <c r="AZ13" s="154"/>
      <c r="BA13" s="154"/>
      <c r="BB13" s="154"/>
      <c r="BC13" s="154"/>
      <c r="BD13" s="154"/>
      <c r="BE13" s="154"/>
      <c r="BF13" s="154"/>
      <c r="BG13" s="154"/>
      <c r="BH13" s="154"/>
      <c r="BI13" s="154"/>
      <c r="BJ13" s="154"/>
      <c r="BK13" s="154"/>
      <c r="BL13" s="160"/>
      <c r="BM13" s="100" t="s">
        <v>793</v>
      </c>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4"/>
      <c r="CL13" s="154"/>
      <c r="CM13" s="154"/>
      <c r="CN13" s="160"/>
      <c r="CO13" s="100" t="s">
        <v>964</v>
      </c>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Q13" s="146" t="s">
        <v>1126</v>
      </c>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66"/>
      <c r="EO13" s="154"/>
      <c r="EP13" s="154"/>
      <c r="EQ13" s="154"/>
      <c r="ER13" s="154"/>
      <c r="ES13" s="154" t="s">
        <v>1296</v>
      </c>
      <c r="ET13" s="154"/>
      <c r="EU13" s="154"/>
      <c r="EV13" s="154"/>
      <c r="EW13" s="154"/>
      <c r="EX13" s="154"/>
      <c r="EY13" s="154"/>
      <c r="EZ13" s="154"/>
      <c r="FA13" s="154"/>
      <c r="FB13" s="154"/>
      <c r="FC13" s="154"/>
      <c r="FD13" s="154"/>
      <c r="FE13" s="154"/>
      <c r="FF13" s="154"/>
      <c r="FG13" s="154"/>
      <c r="FH13" s="154"/>
      <c r="FI13" s="154"/>
      <c r="FJ13" s="154"/>
      <c r="FK13" s="154"/>
      <c r="FL13" s="154"/>
      <c r="FM13" s="154"/>
      <c r="FN13" s="154"/>
      <c r="FO13" s="154"/>
      <c r="FP13" s="154"/>
      <c r="FQ13" s="154"/>
      <c r="FR13" s="154"/>
      <c r="FS13" s="154"/>
      <c r="FT13" s="154"/>
      <c r="FU13" s="154" t="s">
        <v>1462</v>
      </c>
      <c r="FV13" s="154"/>
      <c r="FW13" s="154"/>
      <c r="FX13" s="154"/>
      <c r="FY13" s="154"/>
      <c r="FZ13" s="154"/>
      <c r="GA13" s="154"/>
      <c r="GB13" s="154"/>
      <c r="GC13" s="154"/>
      <c r="GD13" s="154"/>
      <c r="GE13" s="154"/>
      <c r="GF13" s="154"/>
      <c r="GG13" s="154"/>
      <c r="GH13" s="154"/>
      <c r="GI13" s="154"/>
      <c r="GJ13" s="154"/>
      <c r="GK13" s="154"/>
      <c r="GL13" s="154"/>
      <c r="GM13" s="154"/>
      <c r="GN13" s="154"/>
      <c r="GO13" s="154"/>
      <c r="GP13" s="154"/>
      <c r="GQ13" s="154"/>
      <c r="GR13" s="154"/>
      <c r="GS13" s="154"/>
      <c r="GT13" s="154"/>
      <c r="GU13" s="154"/>
      <c r="GV13" s="154"/>
      <c r="GW13" s="154" t="s">
        <v>1625</v>
      </c>
      <c r="GX13" s="154"/>
      <c r="GY13" s="154"/>
      <c r="GZ13" s="154"/>
      <c r="HA13" s="154"/>
      <c r="HB13" s="154"/>
      <c r="HC13" s="154"/>
      <c r="HD13" s="154"/>
      <c r="HE13" s="154"/>
      <c r="HF13" s="154"/>
      <c r="HG13" s="154"/>
      <c r="HH13" s="154"/>
      <c r="HI13" s="154"/>
      <c r="HJ13" s="154"/>
      <c r="HK13" s="154"/>
      <c r="HL13" s="154"/>
      <c r="HM13" s="154"/>
      <c r="HN13" s="154"/>
      <c r="HO13" s="154"/>
      <c r="HP13" s="154"/>
      <c r="HQ13" s="154"/>
      <c r="HR13" s="154"/>
      <c r="HS13" s="154"/>
      <c r="HT13" s="154"/>
      <c r="HU13" s="154"/>
      <c r="HV13" s="154"/>
      <c r="HW13" s="154"/>
      <c r="HX13" s="154"/>
    </row>
    <row r="14" spans="1:232" s="241" customFormat="1">
      <c r="A14" s="100" t="s">
        <v>109</v>
      </c>
      <c r="B14" s="153" t="s">
        <v>142</v>
      </c>
      <c r="C14" s="153">
        <v>1</v>
      </c>
      <c r="D14" s="153">
        <v>9</v>
      </c>
      <c r="E14" s="153">
        <v>1</v>
      </c>
      <c r="F14" s="154" t="s">
        <v>111</v>
      </c>
      <c r="G14" s="151" t="s">
        <v>146</v>
      </c>
      <c r="H14" s="26"/>
      <c r="I14" s="101" t="s">
        <v>147</v>
      </c>
      <c r="J14" s="145"/>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t="s">
        <v>101</v>
      </c>
      <c r="AH14" s="153" t="s">
        <v>107</v>
      </c>
      <c r="AI14" s="153"/>
      <c r="AJ14" s="160"/>
      <c r="AK14" s="100" t="s">
        <v>148</v>
      </c>
      <c r="AL14" s="145"/>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60"/>
      <c r="BM14" s="101" t="s">
        <v>794</v>
      </c>
      <c r="BN14" s="145"/>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60"/>
      <c r="CO14" s="101" t="s">
        <v>965</v>
      </c>
      <c r="CP14" s="145"/>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Q14" s="143" t="s">
        <v>1127</v>
      </c>
      <c r="DR14" s="145"/>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66"/>
      <c r="EO14" s="153"/>
      <c r="EP14" s="153"/>
      <c r="EQ14" s="153"/>
      <c r="ER14" s="153"/>
      <c r="ES14" s="153" t="s">
        <v>1297</v>
      </c>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t="s">
        <v>1463</v>
      </c>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t="s">
        <v>1626</v>
      </c>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row>
    <row r="15" spans="1:232">
      <c r="A15" s="155" t="s">
        <v>109</v>
      </c>
      <c r="B15" s="154" t="s">
        <v>149</v>
      </c>
      <c r="C15" s="154"/>
      <c r="D15" s="154"/>
      <c r="E15" s="154"/>
      <c r="F15" s="154" t="s">
        <v>111</v>
      </c>
      <c r="G15" s="151" t="s">
        <v>150</v>
      </c>
      <c r="H15" s="156"/>
      <c r="I15" s="100" t="s">
        <v>151</v>
      </c>
      <c r="J15" s="18" t="s">
        <v>152</v>
      </c>
      <c r="K15" s="18" t="s">
        <v>153</v>
      </c>
      <c r="L15" s="18" t="s">
        <v>154</v>
      </c>
      <c r="M15" s="18" t="s">
        <v>155</v>
      </c>
      <c r="N15" s="18" t="s">
        <v>156</v>
      </c>
      <c r="O15" s="18"/>
      <c r="P15" s="18"/>
      <c r="Q15" s="154"/>
      <c r="R15" s="154"/>
      <c r="S15" s="154"/>
      <c r="T15" s="154"/>
      <c r="U15" s="154"/>
      <c r="V15" s="154"/>
      <c r="W15" s="154"/>
      <c r="X15" s="154"/>
      <c r="Y15" s="154"/>
      <c r="Z15" s="154"/>
      <c r="AA15" s="154"/>
      <c r="AB15" s="154"/>
      <c r="AC15" s="154"/>
      <c r="AD15" s="154"/>
      <c r="AE15" s="154"/>
      <c r="AF15" s="154"/>
      <c r="AG15" s="154" t="s">
        <v>101</v>
      </c>
      <c r="AH15" s="154" t="s">
        <v>107</v>
      </c>
      <c r="AI15" s="154"/>
      <c r="AJ15" s="160"/>
      <c r="AK15" s="101" t="s">
        <v>157</v>
      </c>
      <c r="AL15" s="154" t="s">
        <v>158</v>
      </c>
      <c r="AM15" s="154" t="s">
        <v>159</v>
      </c>
      <c r="AN15" s="154" t="s">
        <v>160</v>
      </c>
      <c r="AO15" s="154" t="s">
        <v>161</v>
      </c>
      <c r="AP15" s="154" t="s">
        <v>162</v>
      </c>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60"/>
      <c r="BM15" s="100" t="s">
        <v>795</v>
      </c>
      <c r="BN15" s="149" t="s">
        <v>796</v>
      </c>
      <c r="BO15" s="149" t="s">
        <v>797</v>
      </c>
      <c r="BP15" s="149" t="s">
        <v>798</v>
      </c>
      <c r="BQ15" s="149" t="s">
        <v>799</v>
      </c>
      <c r="BR15" s="149" t="s">
        <v>800</v>
      </c>
      <c r="BS15" s="149"/>
      <c r="BT15" s="149"/>
      <c r="BU15" s="153"/>
      <c r="BV15" s="153"/>
      <c r="BW15" s="153"/>
      <c r="BX15" s="153"/>
      <c r="BY15" s="153"/>
      <c r="BZ15" s="153"/>
      <c r="CA15" s="153"/>
      <c r="CB15" s="153"/>
      <c r="CC15" s="153"/>
      <c r="CD15" s="153"/>
      <c r="CE15" s="153"/>
      <c r="CF15" s="153"/>
      <c r="CG15" s="153"/>
      <c r="CH15" s="153"/>
      <c r="CI15" s="153"/>
      <c r="CJ15" s="153"/>
      <c r="CK15" s="154"/>
      <c r="CL15" s="154"/>
      <c r="CM15" s="154"/>
      <c r="CN15" s="160"/>
      <c r="CO15" s="100" t="s">
        <v>966</v>
      </c>
      <c r="CP15" s="149" t="s">
        <v>967</v>
      </c>
      <c r="CQ15" s="149" t="s">
        <v>968</v>
      </c>
      <c r="CR15" s="149" t="s">
        <v>969</v>
      </c>
      <c r="CS15" s="149" t="s">
        <v>970</v>
      </c>
      <c r="CT15" s="149" t="s">
        <v>971</v>
      </c>
      <c r="CU15" s="149"/>
      <c r="CV15" s="149"/>
      <c r="CW15" s="153"/>
      <c r="CX15" s="153"/>
      <c r="CY15" s="153"/>
      <c r="CZ15" s="153"/>
      <c r="DA15" s="153"/>
      <c r="DB15" s="153"/>
      <c r="DC15" s="153"/>
      <c r="DD15" s="153"/>
      <c r="DE15" s="153"/>
      <c r="DF15" s="153"/>
      <c r="DG15" s="153"/>
      <c r="DH15" s="153"/>
      <c r="DI15" s="153"/>
      <c r="DJ15" s="153"/>
      <c r="DK15" s="153"/>
      <c r="DL15" s="153"/>
      <c r="DQ15" s="146" t="s">
        <v>1128</v>
      </c>
      <c r="DR15" s="149" t="s">
        <v>1129</v>
      </c>
      <c r="DS15" s="149" t="s">
        <v>1130</v>
      </c>
      <c r="DT15" s="149" t="s">
        <v>1131</v>
      </c>
      <c r="DU15" s="149" t="s">
        <v>1132</v>
      </c>
      <c r="DV15" s="149" t="s">
        <v>1133</v>
      </c>
      <c r="DW15" s="149"/>
      <c r="DX15" s="149"/>
      <c r="DY15" s="153"/>
      <c r="DZ15" s="153"/>
      <c r="EA15" s="153"/>
      <c r="EB15" s="153"/>
      <c r="EC15" s="153"/>
      <c r="ED15" s="153"/>
      <c r="EE15" s="153"/>
      <c r="EF15" s="153"/>
      <c r="EG15" s="153"/>
      <c r="EH15" s="153"/>
      <c r="EI15" s="153"/>
      <c r="EJ15" s="153"/>
      <c r="EK15" s="153"/>
      <c r="EL15" s="153"/>
      <c r="EM15" s="153"/>
      <c r="EN15" s="166"/>
      <c r="EO15" s="154"/>
      <c r="EP15" s="154"/>
      <c r="EQ15" s="154"/>
      <c r="ER15" s="154"/>
      <c r="ES15" s="154" t="s">
        <v>1298</v>
      </c>
      <c r="ET15" s="154" t="s">
        <v>1299</v>
      </c>
      <c r="EU15" s="154" t="s">
        <v>1300</v>
      </c>
      <c r="EV15" s="154" t="s">
        <v>1301</v>
      </c>
      <c r="EW15" s="154" t="s">
        <v>1302</v>
      </c>
      <c r="EX15" s="154" t="s">
        <v>1303</v>
      </c>
      <c r="EY15" s="154"/>
      <c r="EZ15" s="154"/>
      <c r="FA15" s="154"/>
      <c r="FB15" s="154"/>
      <c r="FC15" s="154"/>
      <c r="FD15" s="154"/>
      <c r="FE15" s="154"/>
      <c r="FF15" s="154"/>
      <c r="FG15" s="154"/>
      <c r="FH15" s="154"/>
      <c r="FI15" s="154"/>
      <c r="FJ15" s="154"/>
      <c r="FK15" s="154"/>
      <c r="FL15" s="154"/>
      <c r="FM15" s="154"/>
      <c r="FN15" s="154"/>
      <c r="FO15" s="154"/>
      <c r="FP15" s="154"/>
      <c r="FQ15" s="154"/>
      <c r="FR15" s="154"/>
      <c r="FS15" s="154"/>
      <c r="FT15" s="154"/>
      <c r="FU15" s="154" t="s">
        <v>1464</v>
      </c>
      <c r="FV15" s="154" t="s">
        <v>1465</v>
      </c>
      <c r="FW15" s="154" t="s">
        <v>1466</v>
      </c>
      <c r="FX15" s="154" t="s">
        <v>1467</v>
      </c>
      <c r="FY15" s="154" t="s">
        <v>1468</v>
      </c>
      <c r="FZ15" s="154" t="s">
        <v>1469</v>
      </c>
      <c r="GA15" s="154"/>
      <c r="GB15" s="154"/>
      <c r="GC15" s="154"/>
      <c r="GD15" s="154"/>
      <c r="GE15" s="154"/>
      <c r="GF15" s="154"/>
      <c r="GG15" s="154"/>
      <c r="GH15" s="154"/>
      <c r="GI15" s="154"/>
      <c r="GJ15" s="154"/>
      <c r="GK15" s="154"/>
      <c r="GL15" s="154"/>
      <c r="GM15" s="154"/>
      <c r="GN15" s="154"/>
      <c r="GO15" s="154"/>
      <c r="GP15" s="154"/>
      <c r="GQ15" s="154"/>
      <c r="GR15" s="154"/>
      <c r="GS15" s="154"/>
      <c r="GT15" s="154"/>
      <c r="GU15" s="154"/>
      <c r="GV15" s="154"/>
      <c r="GW15" s="154" t="s">
        <v>1627</v>
      </c>
      <c r="GX15" s="154" t="s">
        <v>1628</v>
      </c>
      <c r="GY15" s="154" t="s">
        <v>1629</v>
      </c>
      <c r="GZ15" s="154" t="s">
        <v>1630</v>
      </c>
      <c r="HA15" s="154" t="s">
        <v>1631</v>
      </c>
      <c r="HB15" s="154" t="s">
        <v>1632</v>
      </c>
      <c r="HC15" s="154"/>
      <c r="HD15" s="154"/>
      <c r="HE15" s="154"/>
      <c r="HF15" s="154"/>
      <c r="HG15" s="154"/>
      <c r="HH15" s="154"/>
      <c r="HI15" s="154"/>
      <c r="HJ15" s="154"/>
      <c r="HK15" s="154"/>
      <c r="HL15" s="154"/>
      <c r="HM15" s="154"/>
      <c r="HN15" s="154"/>
      <c r="HO15" s="154"/>
      <c r="HP15" s="154"/>
      <c r="HQ15" s="154"/>
      <c r="HR15" s="154"/>
      <c r="HS15" s="154"/>
      <c r="HT15" s="154"/>
      <c r="HU15" s="154"/>
      <c r="HV15" s="154"/>
      <c r="HW15" s="154"/>
      <c r="HX15" s="154"/>
    </row>
    <row r="16" spans="1:232">
      <c r="A16" s="155" t="s">
        <v>109</v>
      </c>
      <c r="B16" s="154" t="s">
        <v>110</v>
      </c>
      <c r="C16" s="154"/>
      <c r="D16" s="154"/>
      <c r="E16" s="154"/>
      <c r="F16" s="154" t="s">
        <v>111</v>
      </c>
      <c r="G16" s="151" t="s">
        <v>163</v>
      </c>
      <c r="H16" s="156"/>
      <c r="I16" s="100" t="s">
        <v>164</v>
      </c>
      <c r="J16" s="18" t="s">
        <v>165</v>
      </c>
      <c r="K16" s="154" t="s">
        <v>166</v>
      </c>
      <c r="L16" s="154" t="s">
        <v>167</v>
      </c>
      <c r="M16" s="154" t="s">
        <v>168</v>
      </c>
      <c r="N16" s="154" t="s">
        <v>169</v>
      </c>
      <c r="O16" s="154" t="s">
        <v>170</v>
      </c>
      <c r="P16" s="154" t="s">
        <v>171</v>
      </c>
      <c r="Q16" s="154"/>
      <c r="R16" s="154"/>
      <c r="S16" s="154"/>
      <c r="T16" s="154"/>
      <c r="U16" s="154"/>
      <c r="V16" s="154"/>
      <c r="W16" s="154"/>
      <c r="X16" s="154"/>
      <c r="Y16" s="154"/>
      <c r="Z16" s="154"/>
      <c r="AA16" s="154"/>
      <c r="AB16" s="154"/>
      <c r="AC16" s="154"/>
      <c r="AD16" s="154"/>
      <c r="AE16" s="154"/>
      <c r="AF16" s="154"/>
      <c r="AG16" s="154" t="s">
        <v>101</v>
      </c>
      <c r="AH16" s="154" t="s">
        <v>107</v>
      </c>
      <c r="AI16" s="154"/>
      <c r="AJ16" s="160"/>
      <c r="AK16" s="155" t="s">
        <v>172</v>
      </c>
      <c r="AL16" s="154" t="s">
        <v>173</v>
      </c>
      <c r="AM16" s="154" t="s">
        <v>174</v>
      </c>
      <c r="AN16" s="154" t="s">
        <v>175</v>
      </c>
      <c r="AO16" s="154" t="s">
        <v>176</v>
      </c>
      <c r="AP16" s="154" t="s">
        <v>177</v>
      </c>
      <c r="AQ16" s="154" t="s">
        <v>178</v>
      </c>
      <c r="AR16" s="154" t="s">
        <v>179</v>
      </c>
      <c r="AS16" s="154"/>
      <c r="AT16" s="154"/>
      <c r="AU16" s="154"/>
      <c r="AV16" s="154"/>
      <c r="AW16" s="154"/>
      <c r="AX16" s="154"/>
      <c r="AY16" s="154"/>
      <c r="AZ16" s="154"/>
      <c r="BA16" s="154"/>
      <c r="BB16" s="154"/>
      <c r="BC16" s="154"/>
      <c r="BD16" s="154"/>
      <c r="BE16" s="154"/>
      <c r="BF16" s="154"/>
      <c r="BG16" s="154"/>
      <c r="BH16" s="154"/>
      <c r="BI16" s="154"/>
      <c r="BJ16" s="154"/>
      <c r="BK16" s="154"/>
      <c r="BL16" s="160"/>
      <c r="BM16" s="100" t="s">
        <v>801</v>
      </c>
      <c r="BN16" s="149" t="s">
        <v>802</v>
      </c>
      <c r="BO16" s="153" t="s">
        <v>803</v>
      </c>
      <c r="BP16" s="153" t="s">
        <v>804</v>
      </c>
      <c r="BQ16" s="153" t="s">
        <v>805</v>
      </c>
      <c r="BR16" s="153" t="s">
        <v>806</v>
      </c>
      <c r="BS16" s="153" t="s">
        <v>807</v>
      </c>
      <c r="BT16" s="153" t="s">
        <v>808</v>
      </c>
      <c r="BU16" s="153"/>
      <c r="BV16" s="153"/>
      <c r="BW16" s="153"/>
      <c r="BX16" s="153"/>
      <c r="BY16" s="153"/>
      <c r="BZ16" s="153"/>
      <c r="CA16" s="153"/>
      <c r="CB16" s="153"/>
      <c r="CC16" s="153"/>
      <c r="CD16" s="153"/>
      <c r="CE16" s="153"/>
      <c r="CF16" s="153"/>
      <c r="CG16" s="153"/>
      <c r="CH16" s="153"/>
      <c r="CI16" s="153"/>
      <c r="CJ16" s="153"/>
      <c r="CK16" s="154"/>
      <c r="CL16" s="154"/>
      <c r="CM16" s="154"/>
      <c r="CN16" s="160"/>
      <c r="CO16" s="100" t="s">
        <v>972</v>
      </c>
      <c r="CP16" s="149" t="s">
        <v>973</v>
      </c>
      <c r="CQ16" s="153" t="s">
        <v>974</v>
      </c>
      <c r="CR16" s="153" t="s">
        <v>975</v>
      </c>
      <c r="CS16" s="153" t="s">
        <v>976</v>
      </c>
      <c r="CT16" s="153" t="s">
        <v>977</v>
      </c>
      <c r="CU16" s="153" t="s">
        <v>978</v>
      </c>
      <c r="CV16" s="153" t="s">
        <v>979</v>
      </c>
      <c r="CW16" s="153"/>
      <c r="CX16" s="153"/>
      <c r="CY16" s="153"/>
      <c r="CZ16" s="153"/>
      <c r="DA16" s="153"/>
      <c r="DB16" s="153"/>
      <c r="DC16" s="153"/>
      <c r="DD16" s="153"/>
      <c r="DE16" s="153"/>
      <c r="DF16" s="153"/>
      <c r="DG16" s="153"/>
      <c r="DH16" s="153"/>
      <c r="DI16" s="153"/>
      <c r="DJ16" s="153"/>
      <c r="DK16" s="153"/>
      <c r="DL16" s="153"/>
      <c r="DQ16" s="146" t="s">
        <v>1134</v>
      </c>
      <c r="DR16" s="149" t="s">
        <v>1135</v>
      </c>
      <c r="DS16" s="153" t="s">
        <v>1136</v>
      </c>
      <c r="DT16" s="153" t="s">
        <v>1137</v>
      </c>
      <c r="DU16" s="153" t="s">
        <v>1138</v>
      </c>
      <c r="DV16" s="153" t="s">
        <v>1139</v>
      </c>
      <c r="DW16" s="153" t="s">
        <v>1140</v>
      </c>
      <c r="DX16" s="153" t="s">
        <v>1141</v>
      </c>
      <c r="DY16" s="153"/>
      <c r="DZ16" s="153"/>
      <c r="EA16" s="153"/>
      <c r="EB16" s="153"/>
      <c r="EC16" s="153"/>
      <c r="ED16" s="153"/>
      <c r="EE16" s="153"/>
      <c r="EF16" s="153"/>
      <c r="EG16" s="153"/>
      <c r="EH16" s="153"/>
      <c r="EI16" s="153"/>
      <c r="EJ16" s="153"/>
      <c r="EK16" s="153"/>
      <c r="EL16" s="153"/>
      <c r="EM16" s="153"/>
      <c r="EN16" s="166"/>
      <c r="EO16" s="154"/>
      <c r="EP16" s="154"/>
      <c r="EQ16" s="154"/>
      <c r="ER16" s="154"/>
      <c r="ES16" s="154" t="s">
        <v>1304</v>
      </c>
      <c r="ET16" s="154" t="s">
        <v>1305</v>
      </c>
      <c r="EU16" s="154" t="s">
        <v>1306</v>
      </c>
      <c r="EV16" s="154" t="s">
        <v>1307</v>
      </c>
      <c r="EW16" s="154" t="s">
        <v>1308</v>
      </c>
      <c r="EX16" s="154" t="s">
        <v>1309</v>
      </c>
      <c r="EY16" s="154" t="s">
        <v>1310</v>
      </c>
      <c r="EZ16" s="154" t="s">
        <v>1311</v>
      </c>
      <c r="FA16" s="154"/>
      <c r="FB16" s="154"/>
      <c r="FC16" s="154"/>
      <c r="FD16" s="154"/>
      <c r="FE16" s="154"/>
      <c r="FF16" s="154"/>
      <c r="FG16" s="154"/>
      <c r="FH16" s="154"/>
      <c r="FI16" s="154"/>
      <c r="FJ16" s="154"/>
      <c r="FK16" s="154"/>
      <c r="FL16" s="154"/>
      <c r="FM16" s="154"/>
      <c r="FN16" s="154"/>
      <c r="FO16" s="154"/>
      <c r="FP16" s="154"/>
      <c r="FQ16" s="154"/>
      <c r="FR16" s="154"/>
      <c r="FS16" s="154"/>
      <c r="FT16" s="154"/>
      <c r="FU16" s="154" t="s">
        <v>1470</v>
      </c>
      <c r="FV16" s="154" t="s">
        <v>1471</v>
      </c>
      <c r="FW16" s="154" t="s">
        <v>1472</v>
      </c>
      <c r="FX16" s="154" t="s">
        <v>1473</v>
      </c>
      <c r="FY16" s="154" t="s">
        <v>1474</v>
      </c>
      <c r="FZ16" s="154" t="s">
        <v>1475</v>
      </c>
      <c r="GA16" s="154" t="s">
        <v>1476</v>
      </c>
      <c r="GB16" s="154" t="s">
        <v>1477</v>
      </c>
      <c r="GC16" s="154"/>
      <c r="GD16" s="154"/>
      <c r="GE16" s="154"/>
      <c r="GF16" s="154"/>
      <c r="GG16" s="154"/>
      <c r="GH16" s="154"/>
      <c r="GI16" s="154"/>
      <c r="GJ16" s="154"/>
      <c r="GK16" s="154"/>
      <c r="GL16" s="154"/>
      <c r="GM16" s="154"/>
      <c r="GN16" s="154"/>
      <c r="GO16" s="154"/>
      <c r="GP16" s="154"/>
      <c r="GQ16" s="154"/>
      <c r="GR16" s="154"/>
      <c r="GS16" s="154"/>
      <c r="GT16" s="154"/>
      <c r="GU16" s="154"/>
      <c r="GV16" s="154"/>
      <c r="GW16" s="154" t="s">
        <v>1633</v>
      </c>
      <c r="GX16" s="154" t="s">
        <v>1634</v>
      </c>
      <c r="GY16" s="154" t="s">
        <v>1635</v>
      </c>
      <c r="GZ16" s="154" t="s">
        <v>1636</v>
      </c>
      <c r="HA16" s="154" t="s">
        <v>1637</v>
      </c>
      <c r="HB16" s="154" t="s">
        <v>1638</v>
      </c>
      <c r="HC16" s="154" t="s">
        <v>1639</v>
      </c>
      <c r="HD16" s="154" t="s">
        <v>1640</v>
      </c>
      <c r="HE16" s="154"/>
      <c r="HF16" s="154"/>
      <c r="HG16" s="154"/>
      <c r="HH16" s="154"/>
      <c r="HI16" s="154"/>
      <c r="HJ16" s="154"/>
      <c r="HK16" s="154"/>
      <c r="HL16" s="154"/>
      <c r="HM16" s="154"/>
      <c r="HN16" s="154"/>
      <c r="HO16" s="154"/>
      <c r="HP16" s="154"/>
      <c r="HQ16" s="154"/>
      <c r="HR16" s="154"/>
      <c r="HS16" s="154"/>
      <c r="HT16" s="154"/>
      <c r="HU16" s="154"/>
      <c r="HV16" s="154"/>
      <c r="HW16" s="154"/>
      <c r="HX16" s="154"/>
    </row>
    <row r="17" spans="1:232">
      <c r="A17" s="155" t="s">
        <v>109</v>
      </c>
      <c r="B17" s="154" t="s">
        <v>110</v>
      </c>
      <c r="C17" s="154"/>
      <c r="D17" s="154"/>
      <c r="E17" s="154"/>
      <c r="F17" s="154" t="s">
        <v>111</v>
      </c>
      <c r="G17" s="27" t="s">
        <v>180</v>
      </c>
      <c r="H17" s="156"/>
      <c r="I17" s="100" t="s">
        <v>181</v>
      </c>
      <c r="J17" s="154" t="s">
        <v>182</v>
      </c>
      <c r="K17" s="154" t="s">
        <v>183</v>
      </c>
      <c r="L17" s="154" t="s">
        <v>184</v>
      </c>
      <c r="M17" s="154" t="s">
        <v>185</v>
      </c>
      <c r="N17" s="154" t="s">
        <v>186</v>
      </c>
      <c r="O17" s="154"/>
      <c r="P17" s="154"/>
      <c r="Q17" s="154"/>
      <c r="R17" s="154"/>
      <c r="S17" s="154"/>
      <c r="T17" s="154"/>
      <c r="U17" s="154"/>
      <c r="V17" s="154"/>
      <c r="W17" s="154"/>
      <c r="X17" s="154"/>
      <c r="Y17" s="154"/>
      <c r="Z17" s="154"/>
      <c r="AA17" s="154"/>
      <c r="AB17" s="154"/>
      <c r="AC17" s="154"/>
      <c r="AD17" s="154"/>
      <c r="AE17" s="154"/>
      <c r="AF17" s="154"/>
      <c r="AG17" s="154" t="s">
        <v>187</v>
      </c>
      <c r="AH17" s="154" t="s">
        <v>107</v>
      </c>
      <c r="AI17" s="154"/>
      <c r="AJ17" s="160"/>
      <c r="AK17" s="155" t="s">
        <v>188</v>
      </c>
      <c r="AL17" s="154" t="s">
        <v>189</v>
      </c>
      <c r="AM17" s="154" t="s">
        <v>190</v>
      </c>
      <c r="AN17" s="154" t="s">
        <v>191</v>
      </c>
      <c r="AO17" s="154" t="s">
        <v>192</v>
      </c>
      <c r="AP17" s="154" t="s">
        <v>193</v>
      </c>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60"/>
      <c r="BM17" s="100" t="s">
        <v>809</v>
      </c>
      <c r="BN17" s="153" t="s">
        <v>810</v>
      </c>
      <c r="BO17" s="153" t="s">
        <v>811</v>
      </c>
      <c r="BP17" s="153" t="s">
        <v>812</v>
      </c>
      <c r="BQ17" s="153" t="s">
        <v>813</v>
      </c>
      <c r="BR17" s="153" t="s">
        <v>814</v>
      </c>
      <c r="BS17" s="153"/>
      <c r="BT17" s="153"/>
      <c r="BU17" s="153"/>
      <c r="BV17" s="153"/>
      <c r="BW17" s="153"/>
      <c r="BX17" s="153"/>
      <c r="BY17" s="153"/>
      <c r="BZ17" s="153"/>
      <c r="CA17" s="153"/>
      <c r="CB17" s="153"/>
      <c r="CC17" s="153"/>
      <c r="CD17" s="153"/>
      <c r="CE17" s="153"/>
      <c r="CF17" s="153"/>
      <c r="CG17" s="153"/>
      <c r="CH17" s="153"/>
      <c r="CI17" s="153"/>
      <c r="CJ17" s="153"/>
      <c r="CK17" s="154"/>
      <c r="CL17" s="154"/>
      <c r="CM17" s="154"/>
      <c r="CN17" s="160"/>
      <c r="CO17" s="100" t="s">
        <v>980</v>
      </c>
      <c r="CP17" s="153" t="s">
        <v>981</v>
      </c>
      <c r="CQ17" s="153" t="s">
        <v>982</v>
      </c>
      <c r="CR17" s="153" t="s">
        <v>983</v>
      </c>
      <c r="CS17" s="153" t="s">
        <v>984</v>
      </c>
      <c r="CT17" s="153" t="s">
        <v>985</v>
      </c>
      <c r="CU17" s="153"/>
      <c r="CV17" s="153"/>
      <c r="CW17" s="153"/>
      <c r="CX17" s="153"/>
      <c r="CY17" s="153"/>
      <c r="CZ17" s="153"/>
      <c r="DA17" s="153"/>
      <c r="DB17" s="153"/>
      <c r="DC17" s="153"/>
      <c r="DD17" s="153"/>
      <c r="DE17" s="153"/>
      <c r="DF17" s="153"/>
      <c r="DG17" s="153"/>
      <c r="DH17" s="153"/>
      <c r="DI17" s="153"/>
      <c r="DJ17" s="153"/>
      <c r="DK17" s="153"/>
      <c r="DL17" s="153"/>
      <c r="DQ17" s="146" t="s">
        <v>1142</v>
      </c>
      <c r="DR17" s="153" t="s">
        <v>1143</v>
      </c>
      <c r="DS17" s="153" t="s">
        <v>1144</v>
      </c>
      <c r="DT17" s="153" t="s">
        <v>1145</v>
      </c>
      <c r="DU17" s="153" t="s">
        <v>1146</v>
      </c>
      <c r="DV17" s="153" t="s">
        <v>1147</v>
      </c>
      <c r="DW17" s="153"/>
      <c r="DX17" s="153"/>
      <c r="DY17" s="153"/>
      <c r="DZ17" s="153"/>
      <c r="EA17" s="153"/>
      <c r="EB17" s="153"/>
      <c r="EC17" s="153"/>
      <c r="ED17" s="153"/>
      <c r="EE17" s="153"/>
      <c r="EF17" s="153"/>
      <c r="EG17" s="153"/>
      <c r="EH17" s="153"/>
      <c r="EI17" s="153"/>
      <c r="EJ17" s="153"/>
      <c r="EK17" s="153"/>
      <c r="EL17" s="153"/>
      <c r="EM17" s="153"/>
      <c r="EN17" s="166"/>
      <c r="EO17" s="154"/>
      <c r="EP17" s="154"/>
      <c r="EQ17" s="154"/>
      <c r="ER17" s="154"/>
      <c r="ES17" s="154" t="s">
        <v>1312</v>
      </c>
      <c r="ET17" s="154" t="s">
        <v>1313</v>
      </c>
      <c r="EU17" s="154" t="s">
        <v>1314</v>
      </c>
      <c r="EV17" s="154" t="s">
        <v>1315</v>
      </c>
      <c r="EW17" s="154" t="s">
        <v>1316</v>
      </c>
      <c r="EX17" s="154" t="s">
        <v>1317</v>
      </c>
      <c r="EY17" s="154"/>
      <c r="EZ17" s="154"/>
      <c r="FA17" s="154"/>
      <c r="FB17" s="154"/>
      <c r="FC17" s="154"/>
      <c r="FD17" s="154"/>
      <c r="FE17" s="154"/>
      <c r="FF17" s="154"/>
      <c r="FG17" s="154"/>
      <c r="FH17" s="154"/>
      <c r="FI17" s="154"/>
      <c r="FJ17" s="154"/>
      <c r="FK17" s="154"/>
      <c r="FL17" s="154"/>
      <c r="FM17" s="154"/>
      <c r="FN17" s="154"/>
      <c r="FO17" s="154"/>
      <c r="FP17" s="154"/>
      <c r="FQ17" s="154"/>
      <c r="FR17" s="154"/>
      <c r="FS17" s="154"/>
      <c r="FT17" s="154"/>
      <c r="FU17" s="154" t="s">
        <v>1478</v>
      </c>
      <c r="FV17" s="154" t="s">
        <v>1479</v>
      </c>
      <c r="FW17" s="154" t="s">
        <v>1480</v>
      </c>
      <c r="FX17" s="154" t="s">
        <v>1481</v>
      </c>
      <c r="FY17" s="154" t="s">
        <v>1482</v>
      </c>
      <c r="FZ17" s="154" t="s">
        <v>1483</v>
      </c>
      <c r="GA17" s="154"/>
      <c r="GB17" s="154"/>
      <c r="GC17" s="154"/>
      <c r="GD17" s="154"/>
      <c r="GE17" s="154"/>
      <c r="GF17" s="154"/>
      <c r="GG17" s="154"/>
      <c r="GH17" s="154"/>
      <c r="GI17" s="154"/>
      <c r="GJ17" s="154"/>
      <c r="GK17" s="154"/>
      <c r="GL17" s="154"/>
      <c r="GM17" s="154"/>
      <c r="GN17" s="154"/>
      <c r="GO17" s="154"/>
      <c r="GP17" s="154"/>
      <c r="GQ17" s="154"/>
      <c r="GR17" s="154"/>
      <c r="GS17" s="154"/>
      <c r="GT17" s="154"/>
      <c r="GU17" s="154"/>
      <c r="GV17" s="154"/>
      <c r="GW17" s="154" t="s">
        <v>1641</v>
      </c>
      <c r="GX17" s="154" t="s">
        <v>1642</v>
      </c>
      <c r="GY17" s="154" t="s">
        <v>1643</v>
      </c>
      <c r="GZ17" s="154" t="s">
        <v>1644</v>
      </c>
      <c r="HA17" s="154" t="s">
        <v>1645</v>
      </c>
      <c r="HB17" s="154" t="s">
        <v>1646</v>
      </c>
      <c r="HC17" s="154"/>
      <c r="HD17" s="154"/>
      <c r="HE17" s="154"/>
      <c r="HF17" s="154"/>
      <c r="HG17" s="154"/>
      <c r="HH17" s="154"/>
      <c r="HI17" s="154"/>
      <c r="HJ17" s="154"/>
      <c r="HK17" s="154"/>
      <c r="HL17" s="154"/>
      <c r="HM17" s="154"/>
      <c r="HN17" s="154"/>
      <c r="HO17" s="154"/>
      <c r="HP17" s="154"/>
      <c r="HQ17" s="154"/>
      <c r="HR17" s="154"/>
      <c r="HS17" s="154"/>
      <c r="HT17" s="154"/>
      <c r="HU17" s="154"/>
      <c r="HV17" s="154"/>
      <c r="HW17" s="154"/>
      <c r="HX17" s="154"/>
    </row>
    <row r="18" spans="1:232">
      <c r="A18" s="155" t="s">
        <v>109</v>
      </c>
      <c r="B18" s="154" t="s">
        <v>110</v>
      </c>
      <c r="C18" s="154"/>
      <c r="D18" s="154"/>
      <c r="E18" s="154"/>
      <c r="F18" s="154" t="s">
        <v>111</v>
      </c>
      <c r="G18" s="151" t="s">
        <v>194</v>
      </c>
      <c r="H18" s="156"/>
      <c r="I18" s="100" t="s">
        <v>195</v>
      </c>
      <c r="J18" s="18" t="s">
        <v>196</v>
      </c>
      <c r="K18" s="18" t="s">
        <v>197</v>
      </c>
      <c r="L18" s="154" t="s">
        <v>198</v>
      </c>
      <c r="M18" s="154" t="s">
        <v>199</v>
      </c>
      <c r="N18" s="154" t="s">
        <v>200</v>
      </c>
      <c r="O18" s="154"/>
      <c r="P18" s="154"/>
      <c r="Q18" s="154"/>
      <c r="R18" s="154"/>
      <c r="S18" s="154"/>
      <c r="T18" s="154"/>
      <c r="U18" s="154"/>
      <c r="V18" s="154"/>
      <c r="W18" s="154"/>
      <c r="X18" s="154"/>
      <c r="Y18" s="154"/>
      <c r="Z18" s="154"/>
      <c r="AA18" s="154"/>
      <c r="AB18" s="154"/>
      <c r="AC18" s="154"/>
      <c r="AD18" s="154"/>
      <c r="AE18" s="154"/>
      <c r="AF18" s="154"/>
      <c r="AG18" s="154" t="s">
        <v>101</v>
      </c>
      <c r="AH18" s="154" t="s">
        <v>107</v>
      </c>
      <c r="AI18" s="154"/>
      <c r="AJ18" s="160"/>
      <c r="AK18" s="155" t="s">
        <v>201</v>
      </c>
      <c r="AL18" s="154" t="s">
        <v>202</v>
      </c>
      <c r="AM18" s="154" t="s">
        <v>203</v>
      </c>
      <c r="AN18" s="154" t="s">
        <v>204</v>
      </c>
      <c r="AO18" s="154" t="s">
        <v>205</v>
      </c>
      <c r="AP18" s="154" t="s">
        <v>206</v>
      </c>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60"/>
      <c r="BM18" s="100" t="s">
        <v>815</v>
      </c>
      <c r="BN18" s="149" t="s">
        <v>816</v>
      </c>
      <c r="BO18" s="149" t="s">
        <v>817</v>
      </c>
      <c r="BP18" s="153" t="s">
        <v>818</v>
      </c>
      <c r="BQ18" s="153" t="s">
        <v>819</v>
      </c>
      <c r="BR18" s="153" t="s">
        <v>820</v>
      </c>
      <c r="BS18" s="153"/>
      <c r="BT18" s="153"/>
      <c r="BU18" s="153"/>
      <c r="BV18" s="153"/>
      <c r="BW18" s="153"/>
      <c r="BX18" s="153"/>
      <c r="BY18" s="153"/>
      <c r="BZ18" s="153"/>
      <c r="CA18" s="153"/>
      <c r="CB18" s="153"/>
      <c r="CC18" s="153"/>
      <c r="CD18" s="153"/>
      <c r="CE18" s="153"/>
      <c r="CF18" s="153"/>
      <c r="CG18" s="153"/>
      <c r="CH18" s="153"/>
      <c r="CI18" s="153"/>
      <c r="CJ18" s="153"/>
      <c r="CK18" s="154"/>
      <c r="CL18" s="154"/>
      <c r="CM18" s="154"/>
      <c r="CN18" s="160"/>
      <c r="CO18" s="100" t="s">
        <v>986</v>
      </c>
      <c r="CP18" s="149" t="s">
        <v>987</v>
      </c>
      <c r="CQ18" s="149" t="s">
        <v>988</v>
      </c>
      <c r="CR18" s="153" t="s">
        <v>989</v>
      </c>
      <c r="CS18" s="153" t="s">
        <v>990</v>
      </c>
      <c r="CT18" s="153" t="s">
        <v>991</v>
      </c>
      <c r="CU18" s="153"/>
      <c r="CV18" s="153"/>
      <c r="CW18" s="153"/>
      <c r="CX18" s="153"/>
      <c r="CY18" s="153"/>
      <c r="CZ18" s="153"/>
      <c r="DA18" s="153"/>
      <c r="DB18" s="153"/>
      <c r="DC18" s="153"/>
      <c r="DD18" s="153"/>
      <c r="DE18" s="153"/>
      <c r="DF18" s="153"/>
      <c r="DG18" s="153"/>
      <c r="DH18" s="153"/>
      <c r="DI18" s="153"/>
      <c r="DJ18" s="153"/>
      <c r="DK18" s="153"/>
      <c r="DL18" s="153"/>
      <c r="DQ18" s="146" t="s">
        <v>1148</v>
      </c>
      <c r="DR18" s="149" t="s">
        <v>1149</v>
      </c>
      <c r="DS18" s="149" t="s">
        <v>1150</v>
      </c>
      <c r="DT18" s="153" t="s">
        <v>1151</v>
      </c>
      <c r="DU18" s="153" t="s">
        <v>1152</v>
      </c>
      <c r="DV18" s="153" t="s">
        <v>1153</v>
      </c>
      <c r="DW18" s="153"/>
      <c r="DX18" s="153"/>
      <c r="DY18" s="153"/>
      <c r="DZ18" s="153"/>
      <c r="EA18" s="153"/>
      <c r="EB18" s="153"/>
      <c r="EC18" s="153"/>
      <c r="ED18" s="153"/>
      <c r="EE18" s="153"/>
      <c r="EF18" s="153"/>
      <c r="EG18" s="153"/>
      <c r="EH18" s="153"/>
      <c r="EI18" s="153"/>
      <c r="EJ18" s="153"/>
      <c r="EK18" s="153"/>
      <c r="EL18" s="153"/>
      <c r="EM18" s="153"/>
      <c r="EN18" s="166"/>
      <c r="EO18" s="154"/>
      <c r="EP18" s="154"/>
      <c r="EQ18" s="154"/>
      <c r="ER18" s="154"/>
      <c r="ES18" s="154" t="s">
        <v>1318</v>
      </c>
      <c r="ET18" s="154" t="s">
        <v>1319</v>
      </c>
      <c r="EU18" s="154" t="s">
        <v>1320</v>
      </c>
      <c r="EV18" s="154" t="s">
        <v>1321</v>
      </c>
      <c r="EW18" s="154" t="s">
        <v>1322</v>
      </c>
      <c r="EX18" s="154" t="s">
        <v>1323</v>
      </c>
      <c r="EY18" s="154"/>
      <c r="EZ18" s="154"/>
      <c r="FA18" s="154"/>
      <c r="FB18" s="154"/>
      <c r="FC18" s="154"/>
      <c r="FD18" s="154"/>
      <c r="FE18" s="154"/>
      <c r="FF18" s="154"/>
      <c r="FG18" s="154"/>
      <c r="FH18" s="154"/>
      <c r="FI18" s="154"/>
      <c r="FJ18" s="154"/>
      <c r="FK18" s="154"/>
      <c r="FL18" s="154"/>
      <c r="FM18" s="154"/>
      <c r="FN18" s="154"/>
      <c r="FO18" s="154"/>
      <c r="FP18" s="154"/>
      <c r="FQ18" s="154"/>
      <c r="FR18" s="154"/>
      <c r="FS18" s="154"/>
      <c r="FT18" s="154"/>
      <c r="FU18" s="154" t="s">
        <v>1484</v>
      </c>
      <c r="FV18" s="154" t="s">
        <v>1485</v>
      </c>
      <c r="FW18" s="154" t="s">
        <v>1486</v>
      </c>
      <c r="FX18" s="154" t="s">
        <v>1487</v>
      </c>
      <c r="FY18" s="154" t="s">
        <v>1488</v>
      </c>
      <c r="FZ18" s="154" t="s">
        <v>1489</v>
      </c>
      <c r="GA18" s="154"/>
      <c r="GB18" s="154"/>
      <c r="GC18" s="154"/>
      <c r="GD18" s="154"/>
      <c r="GE18" s="154"/>
      <c r="GF18" s="154"/>
      <c r="GG18" s="154"/>
      <c r="GH18" s="154"/>
      <c r="GI18" s="154"/>
      <c r="GJ18" s="154"/>
      <c r="GK18" s="154"/>
      <c r="GL18" s="154"/>
      <c r="GM18" s="154"/>
      <c r="GN18" s="154"/>
      <c r="GO18" s="154"/>
      <c r="GP18" s="154"/>
      <c r="GQ18" s="154"/>
      <c r="GR18" s="154"/>
      <c r="GS18" s="154"/>
      <c r="GT18" s="154"/>
      <c r="GU18" s="154"/>
      <c r="GV18" s="154"/>
      <c r="GW18" s="154" t="s">
        <v>1647</v>
      </c>
      <c r="GX18" s="154" t="s">
        <v>1648</v>
      </c>
      <c r="GY18" s="154" t="s">
        <v>1649</v>
      </c>
      <c r="GZ18" s="154" t="s">
        <v>1650</v>
      </c>
      <c r="HA18" s="154" t="s">
        <v>1651</v>
      </c>
      <c r="HB18" s="154" t="s">
        <v>1652</v>
      </c>
      <c r="HC18" s="154"/>
      <c r="HD18" s="154"/>
      <c r="HE18" s="154"/>
      <c r="HF18" s="154"/>
      <c r="HG18" s="154"/>
      <c r="HH18" s="154"/>
      <c r="HI18" s="154"/>
      <c r="HJ18" s="154"/>
      <c r="HK18" s="154"/>
      <c r="HL18" s="154"/>
      <c r="HM18" s="154"/>
      <c r="HN18" s="154"/>
      <c r="HO18" s="154"/>
      <c r="HP18" s="154"/>
      <c r="HQ18" s="154"/>
      <c r="HR18" s="154"/>
      <c r="HS18" s="154"/>
      <c r="HT18" s="154"/>
      <c r="HU18" s="154"/>
      <c r="HV18" s="154"/>
      <c r="HW18" s="154"/>
      <c r="HX18" s="154"/>
    </row>
    <row r="19" spans="1:232" ht="78.75">
      <c r="A19" s="155" t="s">
        <v>109</v>
      </c>
      <c r="B19" s="19" t="s">
        <v>142</v>
      </c>
      <c r="C19" s="154">
        <v>1</v>
      </c>
      <c r="D19" s="154">
        <v>10</v>
      </c>
      <c r="E19" s="154">
        <v>1</v>
      </c>
      <c r="F19" s="154" t="s">
        <v>111</v>
      </c>
      <c r="G19" s="151" t="s">
        <v>207</v>
      </c>
      <c r="H19" s="156"/>
      <c r="I19" s="146" t="s">
        <v>208</v>
      </c>
      <c r="J19" s="18"/>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t="s">
        <v>209</v>
      </c>
      <c r="AH19" s="154" t="s">
        <v>107</v>
      </c>
      <c r="AI19" s="154"/>
      <c r="AJ19" s="160"/>
      <c r="AK19" s="33" t="s">
        <v>210</v>
      </c>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60"/>
      <c r="BM19" s="146" t="s">
        <v>821</v>
      </c>
      <c r="BN19" s="149"/>
      <c r="BO19" s="153"/>
      <c r="BP19" s="153"/>
      <c r="BQ19" s="153"/>
      <c r="BR19" s="153"/>
      <c r="BS19" s="153"/>
      <c r="BT19" s="153"/>
      <c r="BU19" s="153"/>
      <c r="BV19" s="153"/>
      <c r="BW19" s="153"/>
      <c r="BX19" s="153"/>
      <c r="BY19" s="153"/>
      <c r="BZ19" s="153"/>
      <c r="CA19" s="153"/>
      <c r="CB19" s="153"/>
      <c r="CC19" s="153"/>
      <c r="CD19" s="153"/>
      <c r="CE19" s="153"/>
      <c r="CF19" s="153"/>
      <c r="CG19" s="153"/>
      <c r="CH19" s="153"/>
      <c r="CI19" s="153"/>
      <c r="CJ19" s="153"/>
      <c r="CK19" s="154"/>
      <c r="CL19" s="154"/>
      <c r="CM19" s="154"/>
      <c r="CN19" s="160"/>
      <c r="CO19" s="146" t="s">
        <v>992</v>
      </c>
      <c r="CP19" s="149"/>
      <c r="CQ19" s="153"/>
      <c r="CR19" s="153"/>
      <c r="CS19" s="153"/>
      <c r="CT19" s="153"/>
      <c r="CU19" s="153"/>
      <c r="CV19" s="153"/>
      <c r="CW19" s="153"/>
      <c r="CX19" s="153"/>
      <c r="CY19" s="153"/>
      <c r="CZ19" s="153"/>
      <c r="DA19" s="153"/>
      <c r="DB19" s="153"/>
      <c r="DC19" s="153"/>
      <c r="DD19" s="153"/>
      <c r="DE19" s="153"/>
      <c r="DF19" s="153"/>
      <c r="DG19" s="153"/>
      <c r="DH19" s="153"/>
      <c r="DI19" s="153"/>
      <c r="DJ19" s="153"/>
      <c r="DK19" s="153"/>
      <c r="DL19" s="153"/>
      <c r="DQ19" s="146" t="s">
        <v>1154</v>
      </c>
      <c r="DR19" s="149"/>
      <c r="DS19" s="153"/>
      <c r="DT19" s="153"/>
      <c r="DU19" s="153"/>
      <c r="DV19" s="153"/>
      <c r="DW19" s="153"/>
      <c r="DX19" s="153"/>
      <c r="DY19" s="153"/>
      <c r="DZ19" s="153"/>
      <c r="EA19" s="153"/>
      <c r="EB19" s="153"/>
      <c r="EC19" s="153"/>
      <c r="ED19" s="153"/>
      <c r="EE19" s="153"/>
      <c r="EF19" s="153"/>
      <c r="EG19" s="153"/>
      <c r="EH19" s="153"/>
      <c r="EI19" s="153"/>
      <c r="EJ19" s="153"/>
      <c r="EK19" s="153"/>
      <c r="EL19" s="153"/>
      <c r="EM19" s="153"/>
      <c r="EN19" s="166"/>
      <c r="EO19" s="154"/>
      <c r="EP19" s="154"/>
      <c r="EQ19" s="154"/>
      <c r="ER19" s="154"/>
      <c r="ES19" s="154" t="s">
        <v>1324</v>
      </c>
      <c r="ET19" s="154"/>
      <c r="EU19" s="154"/>
      <c r="EV19" s="154"/>
      <c r="EW19" s="154"/>
      <c r="EX19" s="154"/>
      <c r="EY19" s="154"/>
      <c r="EZ19" s="154"/>
      <c r="FA19" s="154"/>
      <c r="FB19" s="154"/>
      <c r="FC19" s="154"/>
      <c r="FD19" s="154"/>
      <c r="FE19" s="154"/>
      <c r="FF19" s="154"/>
      <c r="FG19" s="154"/>
      <c r="FH19" s="154"/>
      <c r="FI19" s="154"/>
      <c r="FJ19" s="154"/>
      <c r="FK19" s="154"/>
      <c r="FL19" s="154"/>
      <c r="FM19" s="154"/>
      <c r="FN19" s="154"/>
      <c r="FO19" s="154"/>
      <c r="FP19" s="154"/>
      <c r="FQ19" s="154"/>
      <c r="FR19" s="154"/>
      <c r="FS19" s="154"/>
      <c r="FT19" s="154"/>
      <c r="FU19" s="154" t="s">
        <v>1490</v>
      </c>
      <c r="FV19" s="154"/>
      <c r="FW19" s="154"/>
      <c r="FX19" s="154"/>
      <c r="FY19" s="154"/>
      <c r="FZ19" s="154"/>
      <c r="GA19" s="154"/>
      <c r="GB19" s="154"/>
      <c r="GC19" s="154"/>
      <c r="GD19" s="154"/>
      <c r="GE19" s="154"/>
      <c r="GF19" s="154"/>
      <c r="GG19" s="154"/>
      <c r="GH19" s="154"/>
      <c r="GI19" s="154"/>
      <c r="GJ19" s="154"/>
      <c r="GK19" s="154"/>
      <c r="GL19" s="154"/>
      <c r="GM19" s="154"/>
      <c r="GN19" s="154"/>
      <c r="GO19" s="154"/>
      <c r="GP19" s="154"/>
      <c r="GQ19" s="154"/>
      <c r="GR19" s="154"/>
      <c r="GS19" s="154"/>
      <c r="GT19" s="154"/>
      <c r="GU19" s="154"/>
      <c r="GV19" s="154"/>
      <c r="GW19" s="154" t="s">
        <v>1653</v>
      </c>
      <c r="GX19" s="154"/>
      <c r="GY19" s="154"/>
      <c r="GZ19" s="154"/>
      <c r="HA19" s="154"/>
      <c r="HB19" s="154"/>
      <c r="HC19" s="154"/>
      <c r="HD19" s="154"/>
      <c r="HE19" s="154"/>
      <c r="HF19" s="154"/>
      <c r="HG19" s="154"/>
      <c r="HH19" s="154"/>
      <c r="HI19" s="154"/>
      <c r="HJ19" s="154"/>
      <c r="HK19" s="154"/>
      <c r="HL19" s="154"/>
      <c r="HM19" s="154"/>
      <c r="HN19" s="154"/>
      <c r="HO19" s="154"/>
      <c r="HP19" s="154"/>
      <c r="HQ19" s="154"/>
      <c r="HR19" s="154"/>
      <c r="HS19" s="154"/>
      <c r="HT19" s="154"/>
      <c r="HU19" s="154"/>
      <c r="HV19" s="154"/>
      <c r="HW19" s="154"/>
      <c r="HX19" s="154"/>
    </row>
    <row r="20" spans="1:232" ht="63">
      <c r="A20" s="155" t="s">
        <v>109</v>
      </c>
      <c r="B20" s="19" t="s">
        <v>142</v>
      </c>
      <c r="C20" s="154">
        <v>0</v>
      </c>
      <c r="D20" s="154">
        <v>10</v>
      </c>
      <c r="E20" s="154">
        <v>1</v>
      </c>
      <c r="F20" s="154" t="s">
        <v>111</v>
      </c>
      <c r="G20" s="154" t="s">
        <v>211</v>
      </c>
      <c r="H20" s="156"/>
      <c r="I20" s="146" t="s">
        <v>212</v>
      </c>
      <c r="J20" s="18"/>
      <c r="K20" s="18"/>
      <c r="L20" s="154"/>
      <c r="M20" s="154"/>
      <c r="N20" s="154"/>
      <c r="O20" s="154"/>
      <c r="P20" s="154"/>
      <c r="Q20" s="154"/>
      <c r="R20" s="154"/>
      <c r="S20" s="154"/>
      <c r="T20" s="154"/>
      <c r="U20" s="154"/>
      <c r="V20" s="154"/>
      <c r="W20" s="154"/>
      <c r="X20" s="154"/>
      <c r="Y20" s="154"/>
      <c r="Z20" s="154"/>
      <c r="AA20" s="154"/>
      <c r="AB20" s="154"/>
      <c r="AC20" s="154"/>
      <c r="AD20" s="154"/>
      <c r="AE20" s="154"/>
      <c r="AF20" s="154"/>
      <c r="AG20" s="154" t="s">
        <v>213</v>
      </c>
      <c r="AH20" s="154" t="s">
        <v>107</v>
      </c>
      <c r="AI20" s="154"/>
      <c r="AJ20" s="160"/>
      <c r="AK20" s="155" t="s">
        <v>214</v>
      </c>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60"/>
      <c r="BM20" s="146" t="s">
        <v>822</v>
      </c>
      <c r="BN20" s="149"/>
      <c r="BO20" s="149"/>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4"/>
      <c r="CL20" s="154"/>
      <c r="CM20" s="154"/>
      <c r="CN20" s="160"/>
      <c r="CO20" s="146" t="s">
        <v>993</v>
      </c>
      <c r="CP20" s="149"/>
      <c r="CQ20" s="149"/>
      <c r="CR20" s="153"/>
      <c r="CS20" s="153"/>
      <c r="CT20" s="153"/>
      <c r="CU20" s="153"/>
      <c r="CV20" s="153"/>
      <c r="CW20" s="153"/>
      <c r="CX20" s="153"/>
      <c r="CY20" s="153"/>
      <c r="CZ20" s="153"/>
      <c r="DA20" s="153"/>
      <c r="DB20" s="153"/>
      <c r="DC20" s="153"/>
      <c r="DD20" s="153"/>
      <c r="DE20" s="153"/>
      <c r="DF20" s="153"/>
      <c r="DG20" s="153"/>
      <c r="DH20" s="153"/>
      <c r="DI20" s="153"/>
      <c r="DJ20" s="153"/>
      <c r="DK20" s="153"/>
      <c r="DL20" s="153"/>
      <c r="DQ20" s="146" t="s">
        <v>1155</v>
      </c>
      <c r="DR20" s="149"/>
      <c r="DS20" s="149"/>
      <c r="DT20" s="153"/>
      <c r="DU20" s="153"/>
      <c r="DV20" s="153"/>
      <c r="DW20" s="153"/>
      <c r="DX20" s="153"/>
      <c r="DY20" s="153"/>
      <c r="DZ20" s="153"/>
      <c r="EA20" s="153"/>
      <c r="EB20" s="153"/>
      <c r="EC20" s="153"/>
      <c r="ED20" s="153"/>
      <c r="EE20" s="153"/>
      <c r="EF20" s="153"/>
      <c r="EG20" s="153"/>
      <c r="EH20" s="153"/>
      <c r="EI20" s="153"/>
      <c r="EJ20" s="153"/>
      <c r="EK20" s="153"/>
      <c r="EL20" s="153"/>
      <c r="EM20" s="153"/>
      <c r="EN20" s="166"/>
      <c r="EO20" s="154"/>
      <c r="EP20" s="154"/>
      <c r="EQ20" s="154"/>
      <c r="ER20" s="154"/>
      <c r="ES20" s="154" t="s">
        <v>1325</v>
      </c>
      <c r="ET20" s="154"/>
      <c r="EU20" s="154"/>
      <c r="EV20" s="154"/>
      <c r="EW20" s="154"/>
      <c r="EX20" s="154"/>
      <c r="EY20" s="154"/>
      <c r="EZ20" s="154"/>
      <c r="FA20" s="154"/>
      <c r="FB20" s="154"/>
      <c r="FC20" s="154"/>
      <c r="FD20" s="154"/>
      <c r="FE20" s="154"/>
      <c r="FF20" s="154"/>
      <c r="FG20" s="154"/>
      <c r="FH20" s="154"/>
      <c r="FI20" s="154"/>
      <c r="FJ20" s="154"/>
      <c r="FK20" s="154"/>
      <c r="FL20" s="154"/>
      <c r="FM20" s="154"/>
      <c r="FN20" s="154"/>
      <c r="FO20" s="154"/>
      <c r="FP20" s="154"/>
      <c r="FQ20" s="154"/>
      <c r="FR20" s="154"/>
      <c r="FS20" s="154"/>
      <c r="FT20" s="154"/>
      <c r="FU20" s="154" t="s">
        <v>1491</v>
      </c>
      <c r="FV20" s="154"/>
      <c r="FW20" s="154"/>
      <c r="FX20" s="154"/>
      <c r="FY20" s="154"/>
      <c r="FZ20" s="154"/>
      <c r="GA20" s="154"/>
      <c r="GB20" s="154"/>
      <c r="GC20" s="154"/>
      <c r="GD20" s="154"/>
      <c r="GE20" s="154"/>
      <c r="GF20" s="154"/>
      <c r="GG20" s="154"/>
      <c r="GH20" s="154"/>
      <c r="GI20" s="154"/>
      <c r="GJ20" s="154"/>
      <c r="GK20" s="154"/>
      <c r="GL20" s="154"/>
      <c r="GM20" s="154"/>
      <c r="GN20" s="154"/>
      <c r="GO20" s="154"/>
      <c r="GP20" s="154"/>
      <c r="GQ20" s="154"/>
      <c r="GR20" s="154"/>
      <c r="GS20" s="154"/>
      <c r="GT20" s="154"/>
      <c r="GU20" s="154"/>
      <c r="GV20" s="154"/>
      <c r="GW20" s="154" t="s">
        <v>1654</v>
      </c>
      <c r="GX20" s="154"/>
      <c r="GY20" s="154"/>
      <c r="GZ20" s="154"/>
      <c r="HA20" s="154"/>
      <c r="HB20" s="154"/>
      <c r="HC20" s="154"/>
      <c r="HD20" s="154"/>
      <c r="HE20" s="154"/>
      <c r="HF20" s="154"/>
      <c r="HG20" s="154"/>
      <c r="HH20" s="154"/>
      <c r="HI20" s="154"/>
      <c r="HJ20" s="154"/>
      <c r="HK20" s="154"/>
      <c r="HL20" s="154"/>
      <c r="HM20" s="154"/>
      <c r="HN20" s="154"/>
      <c r="HO20" s="154"/>
      <c r="HP20" s="154"/>
      <c r="HQ20" s="154"/>
      <c r="HR20" s="154"/>
      <c r="HS20" s="154"/>
      <c r="HT20" s="154"/>
      <c r="HU20" s="154"/>
      <c r="HV20" s="154"/>
      <c r="HW20" s="154"/>
      <c r="HX20" s="154"/>
    </row>
    <row r="21" spans="1:232">
      <c r="A21" s="155" t="s">
        <v>103</v>
      </c>
      <c r="B21" s="154"/>
      <c r="C21" s="154"/>
      <c r="D21" s="154"/>
      <c r="E21" s="154"/>
      <c r="F21" s="154"/>
      <c r="G21" s="154"/>
      <c r="H21" s="156"/>
      <c r="I21" s="100"/>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60"/>
      <c r="AK21" s="35"/>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60"/>
      <c r="BM21" s="100"/>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4"/>
      <c r="CL21" s="154"/>
      <c r="CM21" s="154"/>
      <c r="CN21" s="160"/>
      <c r="CO21" s="100"/>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Q21" s="146"/>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66"/>
      <c r="EO21" s="154"/>
      <c r="EP21" s="154"/>
      <c r="EQ21" s="154"/>
      <c r="ER21" s="154"/>
      <c r="ES21" s="154"/>
      <c r="ET21" s="154"/>
      <c r="EU21" s="154"/>
      <c r="EV21" s="154"/>
      <c r="EW21" s="154"/>
      <c r="EX21" s="154"/>
      <c r="EY21" s="154"/>
      <c r="EZ21" s="154"/>
      <c r="FA21" s="154"/>
      <c r="FB21" s="154"/>
      <c r="FC21" s="154"/>
      <c r="FD21" s="154"/>
      <c r="FE21" s="154"/>
      <c r="FF21" s="154"/>
      <c r="FG21" s="154"/>
      <c r="FH21" s="154"/>
      <c r="FI21" s="154"/>
      <c r="FJ21" s="154"/>
      <c r="FK21" s="154"/>
      <c r="FL21" s="154"/>
      <c r="FM21" s="154"/>
      <c r="FN21" s="154"/>
      <c r="FO21" s="154"/>
      <c r="FP21" s="154"/>
      <c r="FQ21" s="154"/>
      <c r="FR21" s="154"/>
      <c r="FS21" s="154"/>
      <c r="FT21" s="154"/>
      <c r="FU21" s="154"/>
      <c r="FV21" s="154"/>
      <c r="FW21" s="154"/>
      <c r="FX21" s="154"/>
      <c r="FY21" s="154"/>
      <c r="FZ21" s="154"/>
      <c r="GA21" s="154"/>
      <c r="GB21" s="154"/>
      <c r="GC21" s="154"/>
      <c r="GD21" s="154"/>
      <c r="GE21" s="154"/>
      <c r="GF21" s="154"/>
      <c r="GG21" s="154"/>
      <c r="GH21" s="154"/>
      <c r="GI21" s="154"/>
      <c r="GJ21" s="154"/>
      <c r="GK21" s="154"/>
      <c r="GL21" s="154"/>
      <c r="GM21" s="154"/>
      <c r="GN21" s="154"/>
      <c r="GO21" s="154"/>
      <c r="GP21" s="154"/>
      <c r="GQ21" s="154"/>
      <c r="GR21" s="154"/>
      <c r="GS21" s="154"/>
      <c r="GT21" s="154"/>
      <c r="GU21" s="154"/>
      <c r="GV21" s="154"/>
      <c r="GW21" s="154"/>
      <c r="GX21" s="154"/>
      <c r="GY21" s="154"/>
      <c r="GZ21" s="154"/>
      <c r="HA21" s="154"/>
      <c r="HB21" s="154"/>
      <c r="HC21" s="154"/>
      <c r="HD21" s="154"/>
      <c r="HE21" s="154"/>
      <c r="HF21" s="154"/>
      <c r="HG21" s="154"/>
      <c r="HH21" s="154"/>
      <c r="HI21" s="154"/>
      <c r="HJ21" s="154"/>
      <c r="HK21" s="154"/>
      <c r="HL21" s="154"/>
      <c r="HM21" s="154"/>
      <c r="HN21" s="154"/>
      <c r="HO21" s="154"/>
      <c r="HP21" s="154"/>
      <c r="HQ21" s="154"/>
      <c r="HR21" s="154"/>
      <c r="HS21" s="154"/>
      <c r="HT21" s="154"/>
      <c r="HU21" s="154"/>
      <c r="HV21" s="154"/>
      <c r="HW21" s="154"/>
      <c r="HX21" s="154"/>
    </row>
    <row r="22" spans="1:232" ht="16.5" thickBot="1">
      <c r="A22" s="102" t="s">
        <v>98</v>
      </c>
      <c r="B22" s="103"/>
      <c r="C22" s="103"/>
      <c r="D22" s="103"/>
      <c r="E22" s="103"/>
      <c r="F22" s="103"/>
      <c r="G22" s="103"/>
      <c r="H22" s="104" t="s">
        <v>215</v>
      </c>
      <c r="I22" s="133" t="s">
        <v>216</v>
      </c>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t="s">
        <v>106</v>
      </c>
      <c r="AH22" s="103" t="s">
        <v>107</v>
      </c>
      <c r="AI22" s="103"/>
      <c r="AJ22" s="107"/>
      <c r="AK22" s="134" t="s">
        <v>217</v>
      </c>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7"/>
      <c r="BM22" s="133" t="s">
        <v>823</v>
      </c>
      <c r="BN22" s="106"/>
      <c r="BO22" s="106"/>
      <c r="BP22" s="106"/>
      <c r="BQ22" s="106"/>
      <c r="BR22" s="106"/>
      <c r="BS22" s="106"/>
      <c r="BT22" s="106"/>
      <c r="BU22" s="106"/>
      <c r="BV22" s="106"/>
      <c r="BW22" s="106"/>
      <c r="BX22" s="106"/>
      <c r="BY22" s="106"/>
      <c r="BZ22" s="106"/>
      <c r="CA22" s="106"/>
      <c r="CB22" s="106"/>
      <c r="CC22" s="106"/>
      <c r="CD22" s="106"/>
      <c r="CE22" s="106"/>
      <c r="CF22" s="106"/>
      <c r="CG22" s="106"/>
      <c r="CH22" s="106"/>
      <c r="CI22" s="106"/>
      <c r="CJ22" s="106"/>
      <c r="CK22" s="103"/>
      <c r="CL22" s="103"/>
      <c r="CM22" s="103"/>
      <c r="CN22" s="107"/>
      <c r="CO22" s="133" t="s">
        <v>994</v>
      </c>
      <c r="CP22" s="106"/>
      <c r="CQ22" s="106"/>
      <c r="CR22" s="106"/>
      <c r="CS22" s="106"/>
      <c r="CT22" s="106"/>
      <c r="CU22" s="106"/>
      <c r="CV22" s="106"/>
      <c r="CW22" s="106"/>
      <c r="CX22" s="106"/>
      <c r="CY22" s="106"/>
      <c r="CZ22" s="106"/>
      <c r="DA22" s="106"/>
      <c r="DB22" s="106"/>
      <c r="DC22" s="106"/>
      <c r="DD22" s="106"/>
      <c r="DE22" s="106"/>
      <c r="DF22" s="106"/>
      <c r="DG22" s="106"/>
      <c r="DH22" s="106"/>
      <c r="DI22" s="106"/>
      <c r="DJ22" s="106"/>
      <c r="DK22" s="106"/>
      <c r="DL22" s="106"/>
      <c r="DQ22" s="108" t="s">
        <v>1156</v>
      </c>
      <c r="DR22" s="106"/>
      <c r="DS22" s="106"/>
      <c r="DT22" s="106"/>
      <c r="DU22" s="106"/>
      <c r="DV22" s="106"/>
      <c r="DW22" s="106"/>
      <c r="DX22" s="106"/>
      <c r="DY22" s="106"/>
      <c r="DZ22" s="106"/>
      <c r="EA22" s="106"/>
      <c r="EB22" s="106"/>
      <c r="EC22" s="106"/>
      <c r="ED22" s="106"/>
      <c r="EE22" s="106"/>
      <c r="EF22" s="106"/>
      <c r="EG22" s="106"/>
      <c r="EH22" s="106"/>
      <c r="EI22" s="106"/>
      <c r="EJ22" s="106"/>
      <c r="EK22" s="106"/>
      <c r="EL22" s="106"/>
      <c r="EM22" s="106"/>
      <c r="EN22" s="169"/>
      <c r="EO22" s="103"/>
      <c r="EP22" s="103"/>
      <c r="EQ22" s="103"/>
      <c r="ER22" s="103"/>
      <c r="ES22" s="103" t="s">
        <v>1326</v>
      </c>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t="s">
        <v>1492</v>
      </c>
      <c r="FV22" s="103"/>
      <c r="FW22" s="103"/>
      <c r="FX22" s="103"/>
      <c r="FY22" s="103"/>
      <c r="FZ22" s="103"/>
      <c r="GA22" s="103"/>
      <c r="GB22" s="103"/>
      <c r="GC22" s="103"/>
      <c r="GD22" s="103"/>
      <c r="GE22" s="103"/>
      <c r="GF22" s="103"/>
      <c r="GG22" s="103"/>
      <c r="GH22" s="103"/>
      <c r="GI22" s="103"/>
      <c r="GJ22" s="103"/>
      <c r="GK22" s="103"/>
      <c r="GL22" s="103"/>
      <c r="GM22" s="103"/>
      <c r="GN22" s="103"/>
      <c r="GO22" s="103"/>
      <c r="GP22" s="103"/>
      <c r="GQ22" s="103"/>
      <c r="GR22" s="103"/>
      <c r="GS22" s="103"/>
      <c r="GT22" s="103"/>
      <c r="GU22" s="103"/>
      <c r="GV22" s="103"/>
      <c r="GW22" s="103" t="s">
        <v>1655</v>
      </c>
      <c r="GX22" s="103"/>
      <c r="GY22" s="103"/>
      <c r="GZ22" s="103"/>
      <c r="HA22" s="103"/>
      <c r="HB22" s="103"/>
      <c r="HC22" s="103"/>
      <c r="HD22" s="103"/>
      <c r="HE22" s="103"/>
      <c r="HF22" s="103"/>
      <c r="HG22" s="103"/>
      <c r="HH22" s="103"/>
      <c r="HI22" s="103"/>
      <c r="HJ22" s="103"/>
      <c r="HK22" s="103"/>
      <c r="HL22" s="103"/>
      <c r="HM22" s="103"/>
      <c r="HN22" s="103"/>
      <c r="HO22" s="103"/>
      <c r="HP22" s="103"/>
      <c r="HQ22" s="103"/>
      <c r="HR22" s="103"/>
      <c r="HS22" s="103"/>
      <c r="HT22" s="103"/>
      <c r="HU22" s="103"/>
      <c r="HV22" s="103"/>
      <c r="HW22" s="103"/>
      <c r="HX22" s="103"/>
    </row>
    <row r="23" spans="1:232" s="242" customFormat="1" ht="32.25" thickBot="1">
      <c r="A23" s="137" t="s">
        <v>109</v>
      </c>
      <c r="B23" s="138" t="s">
        <v>110</v>
      </c>
      <c r="C23" s="138"/>
      <c r="D23" s="138"/>
      <c r="E23" s="138"/>
      <c r="F23" s="138" t="s">
        <v>111</v>
      </c>
      <c r="G23" s="139" t="s">
        <v>218</v>
      </c>
      <c r="H23" s="140" t="s">
        <v>219</v>
      </c>
      <c r="I23" s="137" t="s">
        <v>220</v>
      </c>
      <c r="J23" s="141" t="s">
        <v>221</v>
      </c>
      <c r="K23" s="138" t="s">
        <v>222</v>
      </c>
      <c r="L23" s="138" t="s">
        <v>223</v>
      </c>
      <c r="M23" s="138" t="s">
        <v>224</v>
      </c>
      <c r="N23" s="138" t="s">
        <v>225</v>
      </c>
      <c r="O23" s="138"/>
      <c r="P23" s="138"/>
      <c r="Q23" s="138"/>
      <c r="R23" s="138"/>
      <c r="S23" s="138"/>
      <c r="T23" s="138"/>
      <c r="U23" s="138"/>
      <c r="V23" s="138"/>
      <c r="W23" s="138"/>
      <c r="X23" s="138"/>
      <c r="Y23" s="138"/>
      <c r="Z23" s="138"/>
      <c r="AA23" s="138"/>
      <c r="AB23" s="138"/>
      <c r="AC23" s="138"/>
      <c r="AD23" s="138"/>
      <c r="AE23" s="138"/>
      <c r="AF23" s="138"/>
      <c r="AG23" s="138" t="s">
        <v>226</v>
      </c>
      <c r="AH23" s="138" t="s">
        <v>107</v>
      </c>
      <c r="AI23" s="138"/>
      <c r="AJ23" s="142"/>
      <c r="AK23" s="137" t="s">
        <v>227</v>
      </c>
      <c r="AL23" s="138" t="s">
        <v>228</v>
      </c>
      <c r="AM23" s="138" t="s">
        <v>229</v>
      </c>
      <c r="AN23" s="138" t="s">
        <v>230</v>
      </c>
      <c r="AO23" s="138" t="s">
        <v>231</v>
      </c>
      <c r="AP23" s="138" t="s">
        <v>232</v>
      </c>
      <c r="AQ23" s="138"/>
      <c r="AR23" s="138"/>
      <c r="AS23" s="138"/>
      <c r="AT23" s="138"/>
      <c r="AU23" s="138"/>
      <c r="AV23" s="138"/>
      <c r="AW23" s="138"/>
      <c r="AX23" s="138"/>
      <c r="AY23" s="138"/>
      <c r="AZ23" s="138"/>
      <c r="BA23" s="138"/>
      <c r="BB23" s="138"/>
      <c r="BC23" s="138"/>
      <c r="BD23" s="138"/>
      <c r="BE23" s="138"/>
      <c r="BF23" s="138"/>
      <c r="BG23" s="138"/>
      <c r="BH23" s="138"/>
      <c r="BI23" s="138"/>
      <c r="BJ23" s="138"/>
      <c r="BK23" s="138"/>
      <c r="BL23" s="142"/>
      <c r="BM23" s="137" t="s">
        <v>2008</v>
      </c>
      <c r="BN23" s="141" t="s">
        <v>2009</v>
      </c>
      <c r="BO23" s="138" t="s">
        <v>2010</v>
      </c>
      <c r="BP23" s="138" t="s">
        <v>2011</v>
      </c>
      <c r="BQ23" s="138" t="s">
        <v>2012</v>
      </c>
      <c r="BR23" s="138" t="s">
        <v>2013</v>
      </c>
      <c r="BS23" s="138"/>
      <c r="BT23" s="138"/>
      <c r="BU23" s="138"/>
      <c r="BV23" s="138"/>
      <c r="BW23" s="138"/>
      <c r="BX23" s="138"/>
      <c r="BY23" s="138"/>
      <c r="BZ23" s="138"/>
      <c r="CA23" s="138"/>
      <c r="CB23" s="138"/>
      <c r="CC23" s="138"/>
      <c r="CD23" s="138"/>
      <c r="CE23" s="138"/>
      <c r="CF23" s="138"/>
      <c r="CG23" s="138"/>
      <c r="CH23" s="138"/>
      <c r="CI23" s="138"/>
      <c r="CJ23" s="138"/>
      <c r="CK23" s="138"/>
      <c r="CL23" s="138"/>
      <c r="CM23" s="138"/>
      <c r="CN23" s="142"/>
      <c r="CO23" s="137" t="s">
        <v>2014</v>
      </c>
      <c r="CP23" s="141" t="s">
        <v>228</v>
      </c>
      <c r="CQ23" s="138" t="s">
        <v>2015</v>
      </c>
      <c r="CR23" s="138" t="s">
        <v>2016</v>
      </c>
      <c r="CS23" s="138" t="s">
        <v>2017</v>
      </c>
      <c r="CT23" s="138" t="s">
        <v>2018</v>
      </c>
      <c r="CU23" s="138"/>
      <c r="CV23" s="138"/>
      <c r="CW23" s="138"/>
      <c r="CX23" s="138"/>
      <c r="CY23" s="138"/>
      <c r="CZ23" s="138"/>
      <c r="DA23" s="138"/>
      <c r="DB23" s="138"/>
      <c r="DC23" s="138"/>
      <c r="DD23" s="138"/>
      <c r="DE23" s="138"/>
      <c r="DF23" s="138"/>
      <c r="DG23" s="138"/>
      <c r="DH23" s="138"/>
      <c r="DI23" s="138"/>
      <c r="DJ23" s="138"/>
      <c r="DK23" s="138"/>
      <c r="DL23" s="138"/>
      <c r="DQ23" s="268" t="s">
        <v>2019</v>
      </c>
      <c r="DR23" s="141" t="s">
        <v>2020</v>
      </c>
      <c r="DS23" s="138" t="s">
        <v>2021</v>
      </c>
      <c r="DT23" s="138" t="s">
        <v>2022</v>
      </c>
      <c r="DU23" s="138" t="s">
        <v>2023</v>
      </c>
      <c r="DV23" s="138" t="s">
        <v>2024</v>
      </c>
      <c r="DW23" s="138"/>
      <c r="DX23" s="138"/>
      <c r="DY23" s="138"/>
      <c r="DZ23" s="138"/>
      <c r="EA23" s="138"/>
      <c r="EB23" s="138"/>
      <c r="EC23" s="138"/>
      <c r="ED23" s="138"/>
      <c r="EE23" s="138"/>
      <c r="EF23" s="138"/>
      <c r="EG23" s="138"/>
      <c r="EH23" s="138"/>
      <c r="EI23" s="138"/>
      <c r="EJ23" s="138"/>
      <c r="EK23" s="138"/>
      <c r="EL23" s="138"/>
      <c r="EM23" s="138"/>
      <c r="EN23" s="170"/>
      <c r="EO23" s="138"/>
      <c r="EP23" s="138"/>
      <c r="EQ23" s="138"/>
      <c r="ER23" s="138"/>
      <c r="ES23" s="269" t="s">
        <v>2025</v>
      </c>
      <c r="ET23" s="138" t="s">
        <v>2026</v>
      </c>
      <c r="EU23" s="138" t="s">
        <v>2027</v>
      </c>
      <c r="EV23" s="138" t="s">
        <v>2028</v>
      </c>
      <c r="EW23" s="138" t="s">
        <v>2029</v>
      </c>
      <c r="EX23" s="138" t="s">
        <v>2030</v>
      </c>
      <c r="EY23" s="138"/>
      <c r="EZ23" s="138"/>
      <c r="FA23" s="138"/>
      <c r="FB23" s="138"/>
      <c r="FC23" s="138"/>
      <c r="FD23" s="138"/>
      <c r="FE23" s="138"/>
      <c r="FF23" s="138"/>
      <c r="FG23" s="138"/>
      <c r="FH23" s="138"/>
      <c r="FI23" s="138"/>
      <c r="FJ23" s="138"/>
      <c r="FK23" s="138"/>
      <c r="FL23" s="138"/>
      <c r="FM23" s="138"/>
      <c r="FN23" s="138"/>
      <c r="FO23" s="138"/>
      <c r="FP23" s="138"/>
      <c r="FQ23" s="138"/>
      <c r="FR23" s="138"/>
      <c r="FS23" s="138"/>
      <c r="FT23" s="138"/>
      <c r="FU23" s="138" t="s">
        <v>2031</v>
      </c>
      <c r="FV23" s="138" t="s">
        <v>2032</v>
      </c>
      <c r="FW23" s="138" t="s">
        <v>2033</v>
      </c>
      <c r="FX23" s="138" t="s">
        <v>2034</v>
      </c>
      <c r="FY23" s="138" t="s">
        <v>2035</v>
      </c>
      <c r="FZ23" s="138" t="s">
        <v>2036</v>
      </c>
      <c r="GA23" s="138"/>
      <c r="GB23" s="138"/>
      <c r="GC23" s="138"/>
      <c r="GD23" s="138"/>
      <c r="GE23" s="138"/>
      <c r="GF23" s="138"/>
      <c r="GG23" s="138"/>
      <c r="GH23" s="138"/>
      <c r="GI23" s="138"/>
      <c r="GJ23" s="138"/>
      <c r="GK23" s="138"/>
      <c r="GL23" s="138"/>
      <c r="GM23" s="138"/>
      <c r="GN23" s="138"/>
      <c r="GO23" s="138"/>
      <c r="GP23" s="138"/>
      <c r="GQ23" s="138"/>
      <c r="GR23" s="138"/>
      <c r="GS23" s="138"/>
      <c r="GT23" s="138"/>
      <c r="GU23" s="138"/>
      <c r="GV23" s="138"/>
      <c r="GW23" s="270" t="s">
        <v>2003</v>
      </c>
      <c r="GX23" s="141" t="s">
        <v>2004</v>
      </c>
      <c r="GY23" s="138" t="s">
        <v>2005</v>
      </c>
      <c r="GZ23" s="138" t="s">
        <v>2006</v>
      </c>
      <c r="HA23" s="138" t="s">
        <v>2007</v>
      </c>
      <c r="HB23" s="138" t="s">
        <v>2037</v>
      </c>
      <c r="HD23" s="266"/>
      <c r="HE23" s="137"/>
      <c r="HF23" s="138"/>
      <c r="HG23" s="138"/>
      <c r="HH23" s="138"/>
      <c r="HI23" s="138"/>
      <c r="HJ23" s="138"/>
      <c r="HK23" s="266"/>
      <c r="HL23" s="266"/>
      <c r="HM23" s="267"/>
      <c r="HN23" s="267"/>
      <c r="HO23" s="267"/>
      <c r="HP23" s="267"/>
      <c r="HQ23" s="267"/>
      <c r="HR23" s="267"/>
      <c r="HS23" s="138"/>
      <c r="HT23" s="138"/>
      <c r="HU23" s="138"/>
      <c r="HV23" s="138"/>
      <c r="HW23" s="138"/>
      <c r="HX23" s="138"/>
    </row>
    <row r="24" spans="1:232">
      <c r="A24" s="98" t="s">
        <v>109</v>
      </c>
      <c r="B24" s="97" t="s">
        <v>110</v>
      </c>
      <c r="C24" s="97"/>
      <c r="D24" s="97"/>
      <c r="E24" s="97"/>
      <c r="F24" s="97" t="s">
        <v>111</v>
      </c>
      <c r="G24" s="97" t="s">
        <v>233</v>
      </c>
      <c r="H24" s="99" t="s">
        <v>234</v>
      </c>
      <c r="I24" s="130" t="s">
        <v>235</v>
      </c>
      <c r="J24" s="135" t="s">
        <v>236</v>
      </c>
      <c r="K24" s="97" t="s">
        <v>237</v>
      </c>
      <c r="L24" s="97" t="s">
        <v>238</v>
      </c>
      <c r="M24" s="97" t="s">
        <v>239</v>
      </c>
      <c r="N24" s="97" t="s">
        <v>240</v>
      </c>
      <c r="O24" s="97" t="s">
        <v>241</v>
      </c>
      <c r="P24" s="97" t="s">
        <v>242</v>
      </c>
      <c r="Q24" s="97" t="s">
        <v>243</v>
      </c>
      <c r="R24" s="97" t="s">
        <v>244</v>
      </c>
      <c r="S24" s="97"/>
      <c r="T24" s="97"/>
      <c r="U24" s="97"/>
      <c r="V24" s="97"/>
      <c r="W24" s="97"/>
      <c r="X24" s="97"/>
      <c r="Y24" s="97"/>
      <c r="Z24" s="97"/>
      <c r="AA24" s="97"/>
      <c r="AB24" s="97"/>
      <c r="AC24" s="97"/>
      <c r="AD24" s="97"/>
      <c r="AE24" s="97"/>
      <c r="AF24" s="97"/>
      <c r="AG24" s="97" t="s">
        <v>101</v>
      </c>
      <c r="AH24" s="97" t="s">
        <v>107</v>
      </c>
      <c r="AI24" s="97"/>
      <c r="AJ24" s="109"/>
      <c r="AK24" s="98" t="s">
        <v>245</v>
      </c>
      <c r="AL24" s="97" t="s">
        <v>246</v>
      </c>
      <c r="AM24" s="97" t="s">
        <v>247</v>
      </c>
      <c r="AN24" s="97" t="s">
        <v>248</v>
      </c>
      <c r="AO24" s="97" t="s">
        <v>249</v>
      </c>
      <c r="AP24" s="97" t="s">
        <v>250</v>
      </c>
      <c r="AQ24" s="97" t="s">
        <v>251</v>
      </c>
      <c r="AR24" s="97" t="s">
        <v>252</v>
      </c>
      <c r="AS24" s="97" t="s">
        <v>253</v>
      </c>
      <c r="AT24" s="97" t="s">
        <v>254</v>
      </c>
      <c r="AU24" s="97"/>
      <c r="AV24" s="97"/>
      <c r="AW24" s="97"/>
      <c r="AX24" s="97"/>
      <c r="AY24" s="97"/>
      <c r="AZ24" s="97"/>
      <c r="BA24" s="97"/>
      <c r="BB24" s="97"/>
      <c r="BC24" s="97"/>
      <c r="BD24" s="97"/>
      <c r="BE24" s="97"/>
      <c r="BF24" s="97"/>
      <c r="BG24" s="97"/>
      <c r="BH24" s="97"/>
      <c r="BI24" s="97"/>
      <c r="BJ24" s="97"/>
      <c r="BK24" s="97"/>
      <c r="BL24" s="109"/>
      <c r="BM24" s="130" t="s">
        <v>824</v>
      </c>
      <c r="BN24" s="136" t="s">
        <v>825</v>
      </c>
      <c r="BO24" s="85" t="s">
        <v>826</v>
      </c>
      <c r="BP24" s="85" t="s">
        <v>827</v>
      </c>
      <c r="BQ24" s="85" t="s">
        <v>828</v>
      </c>
      <c r="BR24" s="85" t="s">
        <v>829</v>
      </c>
      <c r="BS24" s="85" t="s">
        <v>830</v>
      </c>
      <c r="BT24" s="85" t="s">
        <v>831</v>
      </c>
      <c r="BU24" s="85" t="s">
        <v>832</v>
      </c>
      <c r="BV24" s="85" t="s">
        <v>833</v>
      </c>
      <c r="BW24" s="85"/>
      <c r="BX24" s="85"/>
      <c r="BY24" s="85"/>
      <c r="BZ24" s="85"/>
      <c r="CA24" s="85"/>
      <c r="CB24" s="85"/>
      <c r="CC24" s="85"/>
      <c r="CD24" s="85"/>
      <c r="CE24" s="85"/>
      <c r="CF24" s="85"/>
      <c r="CG24" s="85"/>
      <c r="CH24" s="85"/>
      <c r="CI24" s="85"/>
      <c r="CJ24" s="85"/>
      <c r="CK24" s="97"/>
      <c r="CL24" s="97"/>
      <c r="CM24" s="97"/>
      <c r="CN24" s="109"/>
      <c r="CO24" s="130" t="s">
        <v>995</v>
      </c>
      <c r="CP24" s="136" t="s">
        <v>996</v>
      </c>
      <c r="CQ24" s="85" t="s">
        <v>997</v>
      </c>
      <c r="CR24" s="85" t="s">
        <v>998</v>
      </c>
      <c r="CS24" s="85" t="s">
        <v>999</v>
      </c>
      <c r="CT24" s="85" t="s">
        <v>1000</v>
      </c>
      <c r="CU24" s="85" t="s">
        <v>1001</v>
      </c>
      <c r="CV24" s="85" t="s">
        <v>1002</v>
      </c>
      <c r="CW24" s="85" t="s">
        <v>1003</v>
      </c>
      <c r="CX24" s="85" t="s">
        <v>1004</v>
      </c>
      <c r="CY24" s="85"/>
      <c r="CZ24" s="85"/>
      <c r="DA24" s="85"/>
      <c r="DB24" s="85"/>
      <c r="DC24" s="85"/>
      <c r="DD24" s="85"/>
      <c r="DE24" s="85"/>
      <c r="DF24" s="85"/>
      <c r="DG24" s="85"/>
      <c r="DH24" s="85"/>
      <c r="DI24" s="85"/>
      <c r="DJ24" s="85"/>
      <c r="DK24" s="85"/>
      <c r="DL24" s="85"/>
      <c r="DQ24" s="164" t="s">
        <v>1157</v>
      </c>
      <c r="DR24" s="136" t="s">
        <v>1158</v>
      </c>
      <c r="DS24" s="85" t="s">
        <v>1159</v>
      </c>
      <c r="DT24" s="85" t="s">
        <v>1160</v>
      </c>
      <c r="DU24" s="85" t="s">
        <v>1161</v>
      </c>
      <c r="DV24" s="85" t="s">
        <v>1162</v>
      </c>
      <c r="DW24" s="85" t="s">
        <v>1163</v>
      </c>
      <c r="DX24" s="85" t="s">
        <v>1164</v>
      </c>
      <c r="DY24" s="85" t="s">
        <v>1165</v>
      </c>
      <c r="DZ24" s="85" t="s">
        <v>1166</v>
      </c>
      <c r="EA24" s="85"/>
      <c r="EB24" s="85"/>
      <c r="EC24" s="85"/>
      <c r="ED24" s="85"/>
      <c r="EE24" s="85"/>
      <c r="EF24" s="85"/>
      <c r="EG24" s="85"/>
      <c r="EH24" s="85"/>
      <c r="EI24" s="85"/>
      <c r="EJ24" s="85"/>
      <c r="EK24" s="85"/>
      <c r="EL24" s="85"/>
      <c r="EM24" s="85"/>
      <c r="EN24" s="165"/>
      <c r="EO24" s="97"/>
      <c r="EP24" s="97"/>
      <c r="EQ24" s="97"/>
      <c r="ER24" s="97"/>
      <c r="ES24" s="97" t="s">
        <v>1327</v>
      </c>
      <c r="ET24" s="97" t="s">
        <v>825</v>
      </c>
      <c r="EU24" s="97" t="s">
        <v>1328</v>
      </c>
      <c r="EV24" s="97" t="s">
        <v>1329</v>
      </c>
      <c r="EW24" s="97" t="s">
        <v>1330</v>
      </c>
      <c r="EX24" s="97" t="s">
        <v>1331</v>
      </c>
      <c r="EY24" s="97" t="s">
        <v>1332</v>
      </c>
      <c r="EZ24" s="97" t="s">
        <v>1333</v>
      </c>
      <c r="FA24" s="97" t="s">
        <v>1334</v>
      </c>
      <c r="FB24" s="97" t="s">
        <v>1335</v>
      </c>
      <c r="FC24" s="97"/>
      <c r="FD24" s="97"/>
      <c r="FE24" s="97"/>
      <c r="FF24" s="97"/>
      <c r="FG24" s="97"/>
      <c r="FH24" s="97"/>
      <c r="FI24" s="97"/>
      <c r="FJ24" s="97"/>
      <c r="FK24" s="97"/>
      <c r="FL24" s="97"/>
      <c r="FM24" s="97"/>
      <c r="FN24" s="97"/>
      <c r="FO24" s="97"/>
      <c r="FP24" s="97"/>
      <c r="FQ24" s="97"/>
      <c r="FR24" s="97"/>
      <c r="FS24" s="97"/>
      <c r="FT24" s="97"/>
      <c r="FU24" s="97" t="s">
        <v>1493</v>
      </c>
      <c r="FV24" s="97" t="s">
        <v>1494</v>
      </c>
      <c r="FW24" s="97" t="s">
        <v>1495</v>
      </c>
      <c r="FX24" s="97" t="s">
        <v>1496</v>
      </c>
      <c r="FY24" s="97" t="s">
        <v>1497</v>
      </c>
      <c r="FZ24" s="97" t="s">
        <v>1498</v>
      </c>
      <c r="GA24" s="97" t="s">
        <v>1499</v>
      </c>
      <c r="GB24" s="97" t="s">
        <v>1500</v>
      </c>
      <c r="GC24" s="97" t="s">
        <v>1501</v>
      </c>
      <c r="GD24" s="97" t="s">
        <v>1502</v>
      </c>
      <c r="GE24" s="97"/>
      <c r="GF24" s="97"/>
      <c r="GG24" s="97"/>
      <c r="GH24" s="97"/>
      <c r="GI24" s="97"/>
      <c r="GJ24" s="97"/>
      <c r="GK24" s="97"/>
      <c r="GL24" s="97"/>
      <c r="GM24" s="97"/>
      <c r="GN24" s="97"/>
      <c r="GO24" s="97"/>
      <c r="GP24" s="97"/>
      <c r="GQ24" s="97"/>
      <c r="GR24" s="97"/>
      <c r="GS24" s="97"/>
      <c r="GT24" s="97"/>
      <c r="GU24" s="97"/>
      <c r="GV24" s="97"/>
      <c r="GW24" s="97" t="s">
        <v>1656</v>
      </c>
      <c r="GX24" s="97" t="s">
        <v>1657</v>
      </c>
      <c r="GY24" s="97" t="s">
        <v>1658</v>
      </c>
      <c r="GZ24" s="97" t="s">
        <v>1659</v>
      </c>
      <c r="HA24" s="97" t="s">
        <v>1660</v>
      </c>
      <c r="HB24" s="97" t="s">
        <v>1661</v>
      </c>
      <c r="HC24" s="97" t="s">
        <v>1662</v>
      </c>
      <c r="HD24" s="97" t="s">
        <v>1663</v>
      </c>
      <c r="HE24" s="97" t="s">
        <v>1664</v>
      </c>
      <c r="HF24" s="97" t="s">
        <v>1665</v>
      </c>
      <c r="HG24" s="97"/>
      <c r="HH24" s="97"/>
      <c r="HI24" s="97"/>
      <c r="HJ24" s="97"/>
      <c r="HK24" s="97"/>
      <c r="HL24" s="97"/>
      <c r="HM24" s="97"/>
      <c r="HN24" s="97"/>
      <c r="HO24" s="97"/>
      <c r="HP24" s="97"/>
      <c r="HQ24" s="97"/>
      <c r="HR24" s="97"/>
      <c r="HS24" s="97"/>
      <c r="HT24" s="97"/>
      <c r="HU24" s="97"/>
      <c r="HV24" s="97"/>
      <c r="HW24" s="97"/>
      <c r="HX24" s="97"/>
    </row>
    <row r="25" spans="1:232">
      <c r="A25" s="155" t="s">
        <v>109</v>
      </c>
      <c r="B25" s="154" t="s">
        <v>110</v>
      </c>
      <c r="C25" s="154"/>
      <c r="D25" s="154"/>
      <c r="E25" s="154"/>
      <c r="F25" s="154" t="s">
        <v>111</v>
      </c>
      <c r="G25" s="154" t="s">
        <v>255</v>
      </c>
      <c r="H25" s="156" t="s">
        <v>256</v>
      </c>
      <c r="I25" s="100" t="s">
        <v>257</v>
      </c>
      <c r="J25" s="154" t="s">
        <v>236</v>
      </c>
      <c r="K25" s="154" t="s">
        <v>258</v>
      </c>
      <c r="L25" s="154" t="s">
        <v>259</v>
      </c>
      <c r="M25" s="154" t="s">
        <v>260</v>
      </c>
      <c r="N25" s="154"/>
      <c r="O25" s="154"/>
      <c r="P25" s="154"/>
      <c r="Q25" s="154"/>
      <c r="R25" s="154"/>
      <c r="S25" s="154"/>
      <c r="T25" s="154"/>
      <c r="U25" s="154"/>
      <c r="V25" s="154"/>
      <c r="W25" s="154"/>
      <c r="X25" s="154"/>
      <c r="Y25" s="154"/>
      <c r="Z25" s="154"/>
      <c r="AA25" s="154"/>
      <c r="AB25" s="154"/>
      <c r="AC25" s="154"/>
      <c r="AD25" s="154"/>
      <c r="AE25" s="154"/>
      <c r="AF25" s="154"/>
      <c r="AG25" s="154" t="s">
        <v>101</v>
      </c>
      <c r="AH25" s="154" t="s">
        <v>107</v>
      </c>
      <c r="AI25" s="154"/>
      <c r="AJ25" s="160"/>
      <c r="AK25" s="155" t="s">
        <v>261</v>
      </c>
      <c r="AL25" s="154" t="s">
        <v>246</v>
      </c>
      <c r="AM25" s="3" t="s">
        <v>262</v>
      </c>
      <c r="AN25" s="3" t="s">
        <v>263</v>
      </c>
      <c r="AO25" s="3" t="s">
        <v>264</v>
      </c>
      <c r="AP25" s="3"/>
      <c r="AQ25" s="3"/>
      <c r="AR25" s="3"/>
      <c r="AS25" s="3"/>
      <c r="AT25" s="3"/>
      <c r="AU25" s="3"/>
      <c r="AV25" s="3"/>
      <c r="AW25" s="3"/>
      <c r="AX25" s="3"/>
      <c r="AY25" s="3"/>
      <c r="AZ25" s="3"/>
      <c r="BA25" s="3"/>
      <c r="BB25" s="3"/>
      <c r="BC25" s="3"/>
      <c r="BD25" s="3"/>
      <c r="BE25" s="3"/>
      <c r="BF25" s="3"/>
      <c r="BG25" s="3"/>
      <c r="BH25" s="3"/>
      <c r="BI25" s="3"/>
      <c r="BJ25" s="154"/>
      <c r="BK25" s="154"/>
      <c r="BL25" s="160"/>
      <c r="BM25" s="100" t="s">
        <v>834</v>
      </c>
      <c r="BN25" s="153" t="s">
        <v>825</v>
      </c>
      <c r="BO25" s="153" t="s">
        <v>835</v>
      </c>
      <c r="BP25" s="153" t="s">
        <v>836</v>
      </c>
      <c r="BQ25" s="153" t="s">
        <v>837</v>
      </c>
      <c r="BR25" s="153"/>
      <c r="BS25" s="153"/>
      <c r="BT25" s="153"/>
      <c r="BU25" s="153"/>
      <c r="BV25" s="153"/>
      <c r="BW25" s="153"/>
      <c r="BX25" s="86"/>
      <c r="BY25" s="86"/>
      <c r="BZ25" s="86"/>
      <c r="CA25" s="86"/>
      <c r="CB25" s="86"/>
      <c r="CC25" s="86"/>
      <c r="CD25" s="86"/>
      <c r="CE25" s="86"/>
      <c r="CF25" s="86"/>
      <c r="CG25" s="86"/>
      <c r="CH25" s="86"/>
      <c r="CI25" s="86"/>
      <c r="CJ25" s="86"/>
      <c r="CK25" s="3"/>
      <c r="CL25" s="154"/>
      <c r="CM25" s="154"/>
      <c r="CN25" s="160"/>
      <c r="CO25" s="100" t="s">
        <v>1005</v>
      </c>
      <c r="CP25" s="153" t="s">
        <v>996</v>
      </c>
      <c r="CQ25" s="153" t="s">
        <v>1006</v>
      </c>
      <c r="CR25" s="153" t="s">
        <v>1007</v>
      </c>
      <c r="CS25" s="153" t="s">
        <v>1008</v>
      </c>
      <c r="CT25" s="153"/>
      <c r="CU25" s="153"/>
      <c r="CV25" s="153"/>
      <c r="CW25" s="153"/>
      <c r="CX25" s="153"/>
      <c r="CY25" s="153"/>
      <c r="CZ25" s="86"/>
      <c r="DA25" s="86"/>
      <c r="DB25" s="86"/>
      <c r="DC25" s="86"/>
      <c r="DD25" s="86"/>
      <c r="DE25" s="86"/>
      <c r="DF25" s="86"/>
      <c r="DG25" s="86"/>
      <c r="DH25" s="86"/>
      <c r="DI25" s="86"/>
      <c r="DJ25" s="86"/>
      <c r="DK25" s="86"/>
      <c r="DL25" s="86"/>
      <c r="DQ25" s="146" t="s">
        <v>1167</v>
      </c>
      <c r="DR25" s="153" t="s">
        <v>1168</v>
      </c>
      <c r="DS25" s="153" t="s">
        <v>1169</v>
      </c>
      <c r="DT25" s="153" t="s">
        <v>1170</v>
      </c>
      <c r="DU25" s="153" t="s">
        <v>1171</v>
      </c>
      <c r="DV25" s="153"/>
      <c r="DW25" s="153"/>
      <c r="DX25" s="153"/>
      <c r="DY25" s="153"/>
      <c r="DZ25" s="153"/>
      <c r="EA25" s="153"/>
      <c r="EB25" s="86"/>
      <c r="EC25" s="86"/>
      <c r="ED25" s="86"/>
      <c r="EE25" s="86"/>
      <c r="EF25" s="86"/>
      <c r="EG25" s="86"/>
      <c r="EH25" s="86"/>
      <c r="EI25" s="86"/>
      <c r="EJ25" s="86"/>
      <c r="EK25" s="86"/>
      <c r="EL25" s="86"/>
      <c r="EM25" s="86"/>
      <c r="EN25" s="167"/>
      <c r="EO25" s="154"/>
      <c r="EP25" s="154"/>
      <c r="EQ25" s="154"/>
      <c r="ER25" s="154"/>
      <c r="ES25" s="154" t="s">
        <v>1336</v>
      </c>
      <c r="ET25" s="154" t="s">
        <v>825</v>
      </c>
      <c r="EU25" s="154" t="s">
        <v>1337</v>
      </c>
      <c r="EV25" s="154" t="s">
        <v>1338</v>
      </c>
      <c r="EW25" s="154" t="s">
        <v>1339</v>
      </c>
      <c r="EX25" s="154"/>
      <c r="EY25" s="154"/>
      <c r="EZ25" s="154"/>
      <c r="FA25" s="154"/>
      <c r="FB25" s="154"/>
      <c r="FC25" s="154"/>
      <c r="FD25" s="154"/>
      <c r="FE25" s="154"/>
      <c r="FF25" s="154"/>
      <c r="FG25" s="154"/>
      <c r="FH25" s="154"/>
      <c r="FI25" s="154"/>
      <c r="FJ25" s="154"/>
      <c r="FK25" s="154"/>
      <c r="FL25" s="154"/>
      <c r="FM25" s="154"/>
      <c r="FN25" s="154"/>
      <c r="FO25" s="154"/>
      <c r="FP25" s="154"/>
      <c r="FQ25" s="154"/>
      <c r="FR25" s="154"/>
      <c r="FS25" s="154"/>
      <c r="FT25" s="154"/>
      <c r="FU25" s="154" t="s">
        <v>1503</v>
      </c>
      <c r="FV25" s="154" t="s">
        <v>1494</v>
      </c>
      <c r="FW25" s="154" t="s">
        <v>1504</v>
      </c>
      <c r="FX25" s="154" t="s">
        <v>1505</v>
      </c>
      <c r="FY25" s="154" t="s">
        <v>1506</v>
      </c>
      <c r="FZ25" s="154"/>
      <c r="GA25" s="154"/>
      <c r="GB25" s="154"/>
      <c r="GC25" s="154"/>
      <c r="GD25" s="154"/>
      <c r="GE25" s="154"/>
      <c r="GF25" s="154"/>
      <c r="GG25" s="154"/>
      <c r="GH25" s="154"/>
      <c r="GI25" s="154"/>
      <c r="GJ25" s="154"/>
      <c r="GK25" s="154"/>
      <c r="GL25" s="154"/>
      <c r="GM25" s="154"/>
      <c r="GN25" s="154"/>
      <c r="GO25" s="154"/>
      <c r="GP25" s="154"/>
      <c r="GQ25" s="154"/>
      <c r="GR25" s="154"/>
      <c r="GS25" s="154"/>
      <c r="GT25" s="154"/>
      <c r="GU25" s="154"/>
      <c r="GV25" s="154"/>
      <c r="GW25" s="154" t="s">
        <v>1666</v>
      </c>
      <c r="GX25" s="154" t="s">
        <v>1657</v>
      </c>
      <c r="GY25" s="154" t="s">
        <v>1667</v>
      </c>
      <c r="GZ25" s="154" t="s">
        <v>1668</v>
      </c>
      <c r="HA25" s="154" t="s">
        <v>1669</v>
      </c>
      <c r="HB25" s="154"/>
      <c r="HC25" s="154"/>
      <c r="HD25" s="154"/>
      <c r="HE25" s="154"/>
      <c r="HF25" s="154"/>
      <c r="HG25" s="154"/>
      <c r="HH25" s="154"/>
      <c r="HI25" s="154"/>
      <c r="HJ25" s="154"/>
      <c r="HK25" s="154"/>
      <c r="HL25" s="154"/>
      <c r="HM25" s="154"/>
      <c r="HN25" s="154"/>
      <c r="HO25" s="154"/>
      <c r="HP25" s="154"/>
      <c r="HQ25" s="154"/>
      <c r="HR25" s="154"/>
      <c r="HS25" s="154"/>
      <c r="HT25" s="154"/>
      <c r="HU25" s="154"/>
      <c r="HV25" s="154"/>
      <c r="HW25" s="154"/>
      <c r="HX25" s="154"/>
    </row>
    <row r="26" spans="1:232">
      <c r="A26" s="155" t="s">
        <v>109</v>
      </c>
      <c r="B26" s="154" t="s">
        <v>110</v>
      </c>
      <c r="C26" s="154"/>
      <c r="D26" s="154"/>
      <c r="E26" s="154"/>
      <c r="F26" s="154" t="s">
        <v>111</v>
      </c>
      <c r="G26" s="154" t="s">
        <v>265</v>
      </c>
      <c r="H26" s="156" t="s">
        <v>266</v>
      </c>
      <c r="I26" s="100" t="s">
        <v>267</v>
      </c>
      <c r="J26" s="154" t="s">
        <v>268</v>
      </c>
      <c r="K26" s="154" t="s">
        <v>269</v>
      </c>
      <c r="L26" s="154" t="s">
        <v>270</v>
      </c>
      <c r="M26" s="154" t="s">
        <v>271</v>
      </c>
      <c r="N26" s="154" t="s">
        <v>272</v>
      </c>
      <c r="O26" s="154"/>
      <c r="P26" s="154"/>
      <c r="Q26" s="154"/>
      <c r="R26" s="154"/>
      <c r="S26" s="154"/>
      <c r="T26" s="154"/>
      <c r="U26" s="154"/>
      <c r="V26" s="154"/>
      <c r="W26" s="154"/>
      <c r="X26" s="154"/>
      <c r="Y26" s="154"/>
      <c r="Z26" s="154"/>
      <c r="AA26" s="154"/>
      <c r="AB26" s="154"/>
      <c r="AC26" s="154"/>
      <c r="AD26" s="154"/>
      <c r="AE26" s="154"/>
      <c r="AF26" s="154"/>
      <c r="AG26" s="154" t="s">
        <v>273</v>
      </c>
      <c r="AH26" s="154" t="s">
        <v>107</v>
      </c>
      <c r="AI26" s="154"/>
      <c r="AJ26" s="160"/>
      <c r="AK26" s="155" t="s">
        <v>274</v>
      </c>
      <c r="AL26" s="3" t="s">
        <v>275</v>
      </c>
      <c r="AM26" s="3" t="s">
        <v>276</v>
      </c>
      <c r="AN26" s="3" t="s">
        <v>277</v>
      </c>
      <c r="AO26" s="3" t="s">
        <v>278</v>
      </c>
      <c r="AP26" s="3" t="s">
        <v>279</v>
      </c>
      <c r="AQ26" s="3"/>
      <c r="AR26" s="3"/>
      <c r="AS26" s="3"/>
      <c r="AT26" s="3"/>
      <c r="AU26" s="3"/>
      <c r="AV26" s="3"/>
      <c r="AW26" s="3"/>
      <c r="AX26" s="3"/>
      <c r="AY26" s="3"/>
      <c r="AZ26" s="3"/>
      <c r="BA26" s="3"/>
      <c r="BB26" s="3"/>
      <c r="BC26" s="3"/>
      <c r="BD26" s="3"/>
      <c r="BE26" s="3"/>
      <c r="BF26" s="3"/>
      <c r="BG26" s="3"/>
      <c r="BH26" s="3"/>
      <c r="BI26" s="3"/>
      <c r="BJ26" s="154"/>
      <c r="BK26" s="154"/>
      <c r="BL26" s="160"/>
      <c r="BM26" s="100" t="s">
        <v>838</v>
      </c>
      <c r="BN26" s="153" t="s">
        <v>839</v>
      </c>
      <c r="BO26" s="153" t="s">
        <v>840</v>
      </c>
      <c r="BP26" s="153" t="s">
        <v>841</v>
      </c>
      <c r="BQ26" s="153" t="s">
        <v>842</v>
      </c>
      <c r="BR26" s="153" t="s">
        <v>843</v>
      </c>
      <c r="BS26" s="153"/>
      <c r="BT26" s="153"/>
      <c r="BU26" s="153"/>
      <c r="BV26" s="153"/>
      <c r="BW26" s="153"/>
      <c r="BX26" s="86"/>
      <c r="BY26" s="86"/>
      <c r="BZ26" s="86"/>
      <c r="CA26" s="86"/>
      <c r="CB26" s="86"/>
      <c r="CC26" s="86"/>
      <c r="CD26" s="86"/>
      <c r="CE26" s="86"/>
      <c r="CF26" s="86"/>
      <c r="CG26" s="86"/>
      <c r="CH26" s="86"/>
      <c r="CI26" s="86"/>
      <c r="CJ26" s="86"/>
      <c r="CK26" s="3"/>
      <c r="CL26" s="154"/>
      <c r="CM26" s="154"/>
      <c r="CN26" s="160"/>
      <c r="CO26" s="100" t="s">
        <v>1009</v>
      </c>
      <c r="CP26" s="153" t="s">
        <v>1010</v>
      </c>
      <c r="CQ26" s="153" t="s">
        <v>1011</v>
      </c>
      <c r="CR26" s="153" t="s">
        <v>1012</v>
      </c>
      <c r="CS26" s="153" t="s">
        <v>1013</v>
      </c>
      <c r="CT26" s="153" t="s">
        <v>1014</v>
      </c>
      <c r="CU26" s="153"/>
      <c r="CV26" s="153"/>
      <c r="CW26" s="153"/>
      <c r="CX26" s="153"/>
      <c r="CY26" s="153"/>
      <c r="CZ26" s="86"/>
      <c r="DA26" s="86"/>
      <c r="DB26" s="86"/>
      <c r="DC26" s="86"/>
      <c r="DD26" s="86"/>
      <c r="DE26" s="86"/>
      <c r="DF26" s="86"/>
      <c r="DG26" s="86"/>
      <c r="DH26" s="86"/>
      <c r="DI26" s="86"/>
      <c r="DJ26" s="86"/>
      <c r="DK26" s="86"/>
      <c r="DL26" s="86"/>
      <c r="DQ26" s="146" t="s">
        <v>1172</v>
      </c>
      <c r="DR26" s="153" t="s">
        <v>1173</v>
      </c>
      <c r="DS26" s="153" t="s">
        <v>1174</v>
      </c>
      <c r="DT26" s="153" t="s">
        <v>1175</v>
      </c>
      <c r="DU26" s="153" t="s">
        <v>1176</v>
      </c>
      <c r="DV26" s="153" t="s">
        <v>1177</v>
      </c>
      <c r="DW26" s="153"/>
      <c r="DX26" s="153"/>
      <c r="DY26" s="153"/>
      <c r="DZ26" s="153"/>
      <c r="EA26" s="153"/>
      <c r="EB26" s="86"/>
      <c r="EC26" s="86"/>
      <c r="ED26" s="86"/>
      <c r="EE26" s="86"/>
      <c r="EF26" s="86"/>
      <c r="EG26" s="86"/>
      <c r="EH26" s="86"/>
      <c r="EI26" s="86"/>
      <c r="EJ26" s="86"/>
      <c r="EK26" s="86"/>
      <c r="EL26" s="86"/>
      <c r="EM26" s="86"/>
      <c r="EN26" s="167"/>
      <c r="EO26" s="154"/>
      <c r="EP26" s="154"/>
      <c r="EQ26" s="154"/>
      <c r="ER26" s="154"/>
      <c r="ES26" s="154" t="s">
        <v>1340</v>
      </c>
      <c r="ET26" s="154" t="s">
        <v>1341</v>
      </c>
      <c r="EU26" s="154" t="s">
        <v>1342</v>
      </c>
      <c r="EV26" s="154" t="s">
        <v>1343</v>
      </c>
      <c r="EW26" s="154" t="s">
        <v>1344</v>
      </c>
      <c r="EX26" s="154" t="s">
        <v>1345</v>
      </c>
      <c r="EY26" s="154"/>
      <c r="EZ26" s="154"/>
      <c r="FA26" s="154"/>
      <c r="FB26" s="154"/>
      <c r="FC26" s="154"/>
      <c r="FD26" s="154"/>
      <c r="FE26" s="154"/>
      <c r="FF26" s="154"/>
      <c r="FG26" s="154"/>
      <c r="FH26" s="154"/>
      <c r="FI26" s="154"/>
      <c r="FJ26" s="154"/>
      <c r="FK26" s="154"/>
      <c r="FL26" s="154"/>
      <c r="FM26" s="154"/>
      <c r="FN26" s="154"/>
      <c r="FO26" s="154"/>
      <c r="FP26" s="154"/>
      <c r="FQ26" s="154"/>
      <c r="FR26" s="154"/>
      <c r="FS26" s="154"/>
      <c r="FT26" s="154"/>
      <c r="FU26" s="154" t="s">
        <v>1507</v>
      </c>
      <c r="FV26" s="154" t="s">
        <v>1508</v>
      </c>
      <c r="FW26" s="154" t="s">
        <v>1509</v>
      </c>
      <c r="FX26" s="154" t="s">
        <v>1510</v>
      </c>
      <c r="FY26" s="154" t="s">
        <v>1511</v>
      </c>
      <c r="FZ26" s="154" t="s">
        <v>1512</v>
      </c>
      <c r="GA26" s="154"/>
      <c r="GB26" s="154"/>
      <c r="GC26" s="154"/>
      <c r="GD26" s="154"/>
      <c r="GE26" s="154"/>
      <c r="GF26" s="154"/>
      <c r="GG26" s="154"/>
      <c r="GH26" s="154"/>
      <c r="GI26" s="154"/>
      <c r="GJ26" s="154"/>
      <c r="GK26" s="154"/>
      <c r="GL26" s="154"/>
      <c r="GM26" s="154"/>
      <c r="GN26" s="154"/>
      <c r="GO26" s="154"/>
      <c r="GP26" s="154"/>
      <c r="GQ26" s="154"/>
      <c r="GR26" s="154"/>
      <c r="GS26" s="154"/>
      <c r="GT26" s="154"/>
      <c r="GU26" s="154"/>
      <c r="GV26" s="154"/>
      <c r="GW26" s="154" t="s">
        <v>1670</v>
      </c>
      <c r="GX26" s="154" t="s">
        <v>1671</v>
      </c>
      <c r="GY26" s="154" t="s">
        <v>1672</v>
      </c>
      <c r="GZ26" s="154" t="s">
        <v>1673</v>
      </c>
      <c r="HA26" s="154" t="s">
        <v>1674</v>
      </c>
      <c r="HB26" s="154" t="s">
        <v>1675</v>
      </c>
      <c r="HC26" s="154"/>
      <c r="HD26" s="154"/>
      <c r="HE26" s="154"/>
      <c r="HF26" s="154"/>
      <c r="HG26" s="154"/>
      <c r="HH26" s="154"/>
      <c r="HI26" s="154"/>
      <c r="HJ26" s="154"/>
      <c r="HK26" s="154"/>
      <c r="HL26" s="154"/>
      <c r="HM26" s="154"/>
      <c r="HN26" s="154"/>
      <c r="HO26" s="154"/>
      <c r="HP26" s="154"/>
      <c r="HQ26" s="154"/>
      <c r="HR26" s="154"/>
      <c r="HS26" s="154"/>
      <c r="HT26" s="154"/>
      <c r="HU26" s="154"/>
      <c r="HV26" s="154"/>
      <c r="HW26" s="154"/>
      <c r="HX26" s="154"/>
    </row>
    <row r="27" spans="1:232">
      <c r="A27" s="155" t="s">
        <v>109</v>
      </c>
      <c r="B27" s="154" t="s">
        <v>110</v>
      </c>
      <c r="C27" s="154"/>
      <c r="D27" s="154"/>
      <c r="E27" s="154"/>
      <c r="F27" s="154" t="s">
        <v>111</v>
      </c>
      <c r="G27" s="154" t="s">
        <v>280</v>
      </c>
      <c r="H27" s="156" t="s">
        <v>281</v>
      </c>
      <c r="I27" s="100" t="s">
        <v>282</v>
      </c>
      <c r="J27" s="154" t="s">
        <v>283</v>
      </c>
      <c r="K27" s="154" t="s">
        <v>284</v>
      </c>
      <c r="L27" s="154" t="s">
        <v>285</v>
      </c>
      <c r="M27" s="154" t="s">
        <v>286</v>
      </c>
      <c r="N27" s="154" t="s">
        <v>287</v>
      </c>
      <c r="O27" s="154"/>
      <c r="P27" s="154"/>
      <c r="Q27" s="154"/>
      <c r="R27" s="154"/>
      <c r="S27" s="154"/>
      <c r="T27" s="154"/>
      <c r="U27" s="154"/>
      <c r="V27" s="154"/>
      <c r="W27" s="154"/>
      <c r="X27" s="154"/>
      <c r="Y27" s="154"/>
      <c r="Z27" s="154"/>
      <c r="AA27" s="154"/>
      <c r="AB27" s="154"/>
      <c r="AC27" s="154"/>
      <c r="AD27" s="154"/>
      <c r="AE27" s="154"/>
      <c r="AF27" s="154"/>
      <c r="AG27" s="154" t="s">
        <v>273</v>
      </c>
      <c r="AH27" s="154" t="s">
        <v>107</v>
      </c>
      <c r="AI27" s="154"/>
      <c r="AJ27" s="160"/>
      <c r="AK27" s="155" t="s">
        <v>288</v>
      </c>
      <c r="AL27" s="3" t="s">
        <v>289</v>
      </c>
      <c r="AM27" s="3" t="s">
        <v>290</v>
      </c>
      <c r="AN27" s="3" t="s">
        <v>291</v>
      </c>
      <c r="AO27" s="3" t="s">
        <v>292</v>
      </c>
      <c r="AP27" s="3" t="s">
        <v>293</v>
      </c>
      <c r="AQ27" s="3"/>
      <c r="AR27" s="3"/>
      <c r="AS27" s="3"/>
      <c r="AT27" s="3"/>
      <c r="AU27" s="3"/>
      <c r="AV27" s="3"/>
      <c r="AW27" s="3"/>
      <c r="AX27" s="3"/>
      <c r="AY27" s="3"/>
      <c r="AZ27" s="3"/>
      <c r="BA27" s="3"/>
      <c r="BB27" s="3"/>
      <c r="BC27" s="3"/>
      <c r="BD27" s="3"/>
      <c r="BE27" s="3"/>
      <c r="BF27" s="3"/>
      <c r="BG27" s="3"/>
      <c r="BH27" s="3"/>
      <c r="BI27" s="3"/>
      <c r="BJ27" s="154"/>
      <c r="BK27" s="154"/>
      <c r="BL27" s="160"/>
      <c r="BM27" s="100" t="s">
        <v>844</v>
      </c>
      <c r="BN27" s="153" t="s">
        <v>845</v>
      </c>
      <c r="BO27" s="153" t="s">
        <v>846</v>
      </c>
      <c r="BP27" s="153" t="s">
        <v>847</v>
      </c>
      <c r="BQ27" s="153" t="s">
        <v>848</v>
      </c>
      <c r="BR27" s="153" t="s">
        <v>849</v>
      </c>
      <c r="BS27" s="153"/>
      <c r="BT27" s="153"/>
      <c r="BU27" s="153"/>
      <c r="BV27" s="153"/>
      <c r="BW27" s="153"/>
      <c r="BX27" s="86"/>
      <c r="BY27" s="86"/>
      <c r="BZ27" s="86"/>
      <c r="CA27" s="86"/>
      <c r="CB27" s="86"/>
      <c r="CC27" s="86"/>
      <c r="CD27" s="86"/>
      <c r="CE27" s="86"/>
      <c r="CF27" s="86"/>
      <c r="CG27" s="86"/>
      <c r="CH27" s="86"/>
      <c r="CI27" s="86"/>
      <c r="CJ27" s="86"/>
      <c r="CK27" s="3"/>
      <c r="CL27" s="154"/>
      <c r="CM27" s="154"/>
      <c r="CN27" s="160"/>
      <c r="CO27" s="100" t="s">
        <v>1015</v>
      </c>
      <c r="CP27" s="153" t="s">
        <v>1016</v>
      </c>
      <c r="CQ27" s="153" t="s">
        <v>1017</v>
      </c>
      <c r="CR27" s="153" t="s">
        <v>1018</v>
      </c>
      <c r="CS27" s="153" t="s">
        <v>1019</v>
      </c>
      <c r="CT27" s="153" t="s">
        <v>1020</v>
      </c>
      <c r="CU27" s="153"/>
      <c r="CV27" s="153"/>
      <c r="CW27" s="153"/>
      <c r="CX27" s="153"/>
      <c r="CY27" s="153"/>
      <c r="CZ27" s="86"/>
      <c r="DA27" s="86"/>
      <c r="DB27" s="86"/>
      <c r="DC27" s="86"/>
      <c r="DD27" s="86"/>
      <c r="DE27" s="86"/>
      <c r="DF27" s="86"/>
      <c r="DG27" s="86"/>
      <c r="DH27" s="86"/>
      <c r="DI27" s="86"/>
      <c r="DJ27" s="86"/>
      <c r="DK27" s="86"/>
      <c r="DL27" s="86"/>
      <c r="DQ27" s="146" t="s">
        <v>1178</v>
      </c>
      <c r="DR27" s="153" t="s">
        <v>1179</v>
      </c>
      <c r="DS27" s="153" t="s">
        <v>1180</v>
      </c>
      <c r="DT27" s="153" t="s">
        <v>1181</v>
      </c>
      <c r="DU27" s="153" t="s">
        <v>1182</v>
      </c>
      <c r="DV27" s="153" t="s">
        <v>1183</v>
      </c>
      <c r="DW27" s="153"/>
      <c r="DX27" s="153"/>
      <c r="DY27" s="153"/>
      <c r="DZ27" s="153"/>
      <c r="EA27" s="153"/>
      <c r="EB27" s="86"/>
      <c r="EC27" s="86"/>
      <c r="ED27" s="86"/>
      <c r="EE27" s="86"/>
      <c r="EF27" s="86"/>
      <c r="EG27" s="86"/>
      <c r="EH27" s="86"/>
      <c r="EI27" s="86"/>
      <c r="EJ27" s="86"/>
      <c r="EK27" s="86"/>
      <c r="EL27" s="86"/>
      <c r="EM27" s="86"/>
      <c r="EN27" s="167"/>
      <c r="EO27" s="154"/>
      <c r="EP27" s="154"/>
      <c r="EQ27" s="154"/>
      <c r="ER27" s="154"/>
      <c r="ES27" s="154" t="s">
        <v>1346</v>
      </c>
      <c r="ET27" s="154" t="s">
        <v>1347</v>
      </c>
      <c r="EU27" s="154" t="s">
        <v>1348</v>
      </c>
      <c r="EV27" s="154" t="s">
        <v>1349</v>
      </c>
      <c r="EW27" s="154" t="s">
        <v>1350</v>
      </c>
      <c r="EX27" s="154" t="s">
        <v>1351</v>
      </c>
      <c r="EY27" s="154"/>
      <c r="EZ27" s="154"/>
      <c r="FA27" s="154"/>
      <c r="FB27" s="154"/>
      <c r="FC27" s="154"/>
      <c r="FD27" s="154"/>
      <c r="FE27" s="154"/>
      <c r="FF27" s="154"/>
      <c r="FG27" s="154"/>
      <c r="FH27" s="154"/>
      <c r="FI27" s="154"/>
      <c r="FJ27" s="154"/>
      <c r="FK27" s="154"/>
      <c r="FL27" s="154"/>
      <c r="FM27" s="154"/>
      <c r="FN27" s="154"/>
      <c r="FO27" s="154"/>
      <c r="FP27" s="154"/>
      <c r="FQ27" s="154"/>
      <c r="FR27" s="154"/>
      <c r="FS27" s="154"/>
      <c r="FT27" s="154"/>
      <c r="FU27" s="154" t="s">
        <v>1513</v>
      </c>
      <c r="FV27" s="154" t="s">
        <v>1514</v>
      </c>
      <c r="FW27" s="154" t="s">
        <v>1515</v>
      </c>
      <c r="FX27" s="154" t="s">
        <v>1516</v>
      </c>
      <c r="FY27" s="154" t="s">
        <v>1517</v>
      </c>
      <c r="FZ27" s="154" t="s">
        <v>1518</v>
      </c>
      <c r="GA27" s="154"/>
      <c r="GB27" s="154"/>
      <c r="GC27" s="154"/>
      <c r="GD27" s="154"/>
      <c r="GE27" s="154"/>
      <c r="GF27" s="154"/>
      <c r="GG27" s="154"/>
      <c r="GH27" s="154"/>
      <c r="GI27" s="154"/>
      <c r="GJ27" s="154"/>
      <c r="GK27" s="154"/>
      <c r="GL27" s="154"/>
      <c r="GM27" s="154"/>
      <c r="GN27" s="154"/>
      <c r="GO27" s="154"/>
      <c r="GP27" s="154"/>
      <c r="GQ27" s="154"/>
      <c r="GR27" s="154"/>
      <c r="GS27" s="154"/>
      <c r="GT27" s="154"/>
      <c r="GU27" s="154"/>
      <c r="GV27" s="154"/>
      <c r="GW27" s="154" t="s">
        <v>1676</v>
      </c>
      <c r="GX27" s="154" t="s">
        <v>1677</v>
      </c>
      <c r="GY27" s="154" t="s">
        <v>1678</v>
      </c>
      <c r="GZ27" s="154" t="s">
        <v>1679</v>
      </c>
      <c r="HA27" s="154" t="s">
        <v>1680</v>
      </c>
      <c r="HB27" s="154" t="s">
        <v>1681</v>
      </c>
      <c r="HC27" s="154"/>
      <c r="HD27" s="154"/>
      <c r="HE27" s="154"/>
      <c r="HF27" s="154"/>
      <c r="HG27" s="154"/>
      <c r="HH27" s="154"/>
      <c r="HI27" s="154"/>
      <c r="HJ27" s="154"/>
      <c r="HK27" s="154"/>
      <c r="HL27" s="154"/>
      <c r="HM27" s="154"/>
      <c r="HN27" s="154"/>
      <c r="HO27" s="154"/>
      <c r="HP27" s="154"/>
      <c r="HQ27" s="154"/>
      <c r="HR27" s="154"/>
      <c r="HS27" s="154"/>
      <c r="HT27" s="154"/>
      <c r="HU27" s="154"/>
      <c r="HV27" s="154"/>
      <c r="HW27" s="154"/>
      <c r="HX27" s="154"/>
    </row>
    <row r="28" spans="1:232" ht="31.5">
      <c r="A28" s="155" t="s">
        <v>109</v>
      </c>
      <c r="B28" s="154" t="s">
        <v>110</v>
      </c>
      <c r="C28" s="154"/>
      <c r="D28" s="154"/>
      <c r="E28" s="154"/>
      <c r="F28" s="154" t="s">
        <v>111</v>
      </c>
      <c r="G28" s="152" t="s">
        <v>294</v>
      </c>
      <c r="H28" s="156" t="s">
        <v>295</v>
      </c>
      <c r="I28" s="147" t="s">
        <v>296</v>
      </c>
      <c r="J28" s="152" t="s">
        <v>297</v>
      </c>
      <c r="K28" s="152" t="s">
        <v>298</v>
      </c>
      <c r="L28" s="152" t="s">
        <v>299</v>
      </c>
      <c r="M28" s="154"/>
      <c r="N28" s="154"/>
      <c r="O28" s="154"/>
      <c r="P28" s="154"/>
      <c r="Q28" s="154"/>
      <c r="R28" s="154"/>
      <c r="S28" s="154"/>
      <c r="T28" s="154"/>
      <c r="U28" s="154"/>
      <c r="V28" s="154"/>
      <c r="W28" s="154"/>
      <c r="X28" s="154"/>
      <c r="Y28" s="154"/>
      <c r="Z28" s="154"/>
      <c r="AA28" s="154"/>
      <c r="AB28" s="154"/>
      <c r="AC28" s="154"/>
      <c r="AD28" s="154"/>
      <c r="AE28" s="154"/>
      <c r="AF28" s="154"/>
      <c r="AG28" s="152" t="s">
        <v>300</v>
      </c>
      <c r="AH28" s="154" t="s">
        <v>107</v>
      </c>
      <c r="AI28" s="154"/>
      <c r="AJ28" s="160"/>
      <c r="AK28" s="39" t="s">
        <v>301</v>
      </c>
      <c r="AL28" s="152" t="s">
        <v>302</v>
      </c>
      <c r="AM28" s="152" t="s">
        <v>303</v>
      </c>
      <c r="AN28" s="152" t="s">
        <v>304</v>
      </c>
      <c r="AO28" s="152"/>
      <c r="AP28" s="3"/>
      <c r="AQ28" s="3"/>
      <c r="AR28" s="3"/>
      <c r="AS28" s="3"/>
      <c r="AT28" s="3"/>
      <c r="AU28" s="3"/>
      <c r="AV28" s="3"/>
      <c r="AW28" s="3"/>
      <c r="AX28" s="3"/>
      <c r="AY28" s="3"/>
      <c r="AZ28" s="3"/>
      <c r="BA28" s="3"/>
      <c r="BB28" s="3"/>
      <c r="BC28" s="3"/>
      <c r="BD28" s="3"/>
      <c r="BE28" s="3"/>
      <c r="BF28" s="3"/>
      <c r="BG28" s="3"/>
      <c r="BH28" s="3"/>
      <c r="BI28" s="3"/>
      <c r="BJ28" s="154"/>
      <c r="BK28" s="154"/>
      <c r="BL28" s="160"/>
      <c r="BM28" s="147" t="s">
        <v>850</v>
      </c>
      <c r="BN28" s="150" t="s">
        <v>851</v>
      </c>
      <c r="BO28" s="150" t="s">
        <v>852</v>
      </c>
      <c r="BP28" s="150" t="s">
        <v>853</v>
      </c>
      <c r="BQ28" s="153"/>
      <c r="BR28" s="153"/>
      <c r="BS28" s="153"/>
      <c r="BT28" s="153"/>
      <c r="BU28" s="153"/>
      <c r="BV28" s="153"/>
      <c r="BW28" s="153"/>
      <c r="BX28" s="86"/>
      <c r="BY28" s="86"/>
      <c r="BZ28" s="86"/>
      <c r="CA28" s="86"/>
      <c r="CB28" s="86"/>
      <c r="CC28" s="86"/>
      <c r="CD28" s="86"/>
      <c r="CE28" s="86"/>
      <c r="CF28" s="86"/>
      <c r="CG28" s="86"/>
      <c r="CH28" s="86"/>
      <c r="CI28" s="86"/>
      <c r="CJ28" s="86"/>
      <c r="CK28" s="3"/>
      <c r="CL28" s="154"/>
      <c r="CM28" s="154"/>
      <c r="CN28" s="160"/>
      <c r="CO28" s="147" t="s">
        <v>1021</v>
      </c>
      <c r="CP28" s="150" t="s">
        <v>1022</v>
      </c>
      <c r="CQ28" s="150" t="s">
        <v>1023</v>
      </c>
      <c r="CR28" s="150" t="s">
        <v>1024</v>
      </c>
      <c r="CS28" s="153"/>
      <c r="CT28" s="153"/>
      <c r="CU28" s="153"/>
      <c r="CV28" s="153"/>
      <c r="CW28" s="153"/>
      <c r="CX28" s="153"/>
      <c r="CY28" s="153"/>
      <c r="CZ28" s="86"/>
      <c r="DA28" s="86"/>
      <c r="DB28" s="86"/>
      <c r="DC28" s="86"/>
      <c r="DD28" s="86"/>
      <c r="DE28" s="86"/>
      <c r="DF28" s="86"/>
      <c r="DG28" s="86"/>
      <c r="DH28" s="86"/>
      <c r="DI28" s="86"/>
      <c r="DJ28" s="86"/>
      <c r="DK28" s="86"/>
      <c r="DL28" s="86"/>
      <c r="DQ28" s="147" t="s">
        <v>1184</v>
      </c>
      <c r="DR28" s="150" t="s">
        <v>1185</v>
      </c>
      <c r="DS28" s="150" t="s">
        <v>1186</v>
      </c>
      <c r="DT28" s="150" t="s">
        <v>1187</v>
      </c>
      <c r="DU28" s="153"/>
      <c r="DV28" s="153"/>
      <c r="DW28" s="153"/>
      <c r="DX28" s="153"/>
      <c r="DY28" s="153"/>
      <c r="DZ28" s="153"/>
      <c r="EA28" s="153"/>
      <c r="EB28" s="86"/>
      <c r="EC28" s="86"/>
      <c r="ED28" s="86"/>
      <c r="EE28" s="86"/>
      <c r="EF28" s="86"/>
      <c r="EG28" s="86"/>
      <c r="EH28" s="86"/>
      <c r="EI28" s="86"/>
      <c r="EJ28" s="86"/>
      <c r="EK28" s="86"/>
      <c r="EL28" s="86"/>
      <c r="EM28" s="86"/>
      <c r="EN28" s="167"/>
      <c r="EO28" s="154"/>
      <c r="EP28" s="154"/>
      <c r="EQ28" s="154"/>
      <c r="ER28" s="154"/>
      <c r="ES28" s="154" t="s">
        <v>1352</v>
      </c>
      <c r="ET28" s="154" t="s">
        <v>1353</v>
      </c>
      <c r="EU28" s="154" t="s">
        <v>1354</v>
      </c>
      <c r="EV28" s="154" t="s">
        <v>1355</v>
      </c>
      <c r="EW28" s="154"/>
      <c r="EX28" s="154"/>
      <c r="EY28" s="154"/>
      <c r="EZ28" s="154"/>
      <c r="FA28" s="154"/>
      <c r="FB28" s="154"/>
      <c r="FC28" s="154"/>
      <c r="FD28" s="154"/>
      <c r="FE28" s="154"/>
      <c r="FF28" s="154"/>
      <c r="FG28" s="154"/>
      <c r="FH28" s="154"/>
      <c r="FI28" s="154"/>
      <c r="FJ28" s="154"/>
      <c r="FK28" s="154"/>
      <c r="FL28" s="154"/>
      <c r="FM28" s="154"/>
      <c r="FN28" s="154"/>
      <c r="FO28" s="154"/>
      <c r="FP28" s="154"/>
      <c r="FQ28" s="154"/>
      <c r="FR28" s="154"/>
      <c r="FS28" s="154"/>
      <c r="FT28" s="154"/>
      <c r="FU28" s="154" t="s">
        <v>1519</v>
      </c>
      <c r="FV28" s="154" t="s">
        <v>1520</v>
      </c>
      <c r="FW28" s="154" t="s">
        <v>1521</v>
      </c>
      <c r="FX28" s="154" t="s">
        <v>1522</v>
      </c>
      <c r="FY28" s="154"/>
      <c r="FZ28" s="154"/>
      <c r="GA28" s="154"/>
      <c r="GB28" s="154"/>
      <c r="GC28" s="154"/>
      <c r="GD28" s="154"/>
      <c r="GE28" s="154"/>
      <c r="GF28" s="154"/>
      <c r="GG28" s="154"/>
      <c r="GH28" s="154"/>
      <c r="GI28" s="154"/>
      <c r="GJ28" s="154"/>
      <c r="GK28" s="154"/>
      <c r="GL28" s="154"/>
      <c r="GM28" s="154"/>
      <c r="GN28" s="154"/>
      <c r="GO28" s="154"/>
      <c r="GP28" s="154"/>
      <c r="GQ28" s="154"/>
      <c r="GR28" s="154"/>
      <c r="GS28" s="154"/>
      <c r="GT28" s="154"/>
      <c r="GU28" s="154"/>
      <c r="GV28" s="154"/>
      <c r="GW28" s="154" t="s">
        <v>1682</v>
      </c>
      <c r="GX28" s="154" t="s">
        <v>1683</v>
      </c>
      <c r="GY28" s="154" t="s">
        <v>1684</v>
      </c>
      <c r="GZ28" s="154" t="s">
        <v>1685</v>
      </c>
      <c r="HA28" s="154"/>
      <c r="HB28" s="154"/>
      <c r="HC28" s="154"/>
      <c r="HD28" s="154"/>
      <c r="HE28" s="154"/>
      <c r="HF28" s="154"/>
      <c r="HG28" s="154"/>
      <c r="HH28" s="154"/>
      <c r="HI28" s="154"/>
      <c r="HJ28" s="154"/>
      <c r="HK28" s="154"/>
      <c r="HL28" s="154"/>
      <c r="HM28" s="154"/>
      <c r="HN28" s="154"/>
      <c r="HO28" s="154"/>
      <c r="HP28" s="154"/>
      <c r="HQ28" s="154"/>
      <c r="HR28" s="154"/>
      <c r="HS28" s="154"/>
      <c r="HT28" s="154"/>
      <c r="HU28" s="154"/>
      <c r="HV28" s="154"/>
      <c r="HW28" s="154"/>
      <c r="HX28" s="154"/>
    </row>
    <row r="29" spans="1:232" ht="31.5">
      <c r="A29" s="155" t="s">
        <v>109</v>
      </c>
      <c r="B29" s="154" t="s">
        <v>110</v>
      </c>
      <c r="C29" s="154"/>
      <c r="D29" s="154"/>
      <c r="E29" s="154"/>
      <c r="F29" s="154" t="s">
        <v>111</v>
      </c>
      <c r="G29" s="152" t="s">
        <v>305</v>
      </c>
      <c r="H29" s="156"/>
      <c r="I29" s="147" t="s">
        <v>306</v>
      </c>
      <c r="J29" s="152" t="s">
        <v>297</v>
      </c>
      <c r="K29" s="152" t="s">
        <v>298</v>
      </c>
      <c r="L29" s="152" t="s">
        <v>299</v>
      </c>
      <c r="M29" s="154"/>
      <c r="N29" s="154"/>
      <c r="O29" s="154"/>
      <c r="P29" s="154"/>
      <c r="Q29" s="154"/>
      <c r="R29" s="154"/>
      <c r="S29" s="154"/>
      <c r="T29" s="154"/>
      <c r="U29" s="154"/>
      <c r="V29" s="154"/>
      <c r="W29" s="154"/>
      <c r="X29" s="154"/>
      <c r="Y29" s="154"/>
      <c r="Z29" s="154"/>
      <c r="AA29" s="154"/>
      <c r="AB29" s="154"/>
      <c r="AC29" s="154"/>
      <c r="AD29" s="154"/>
      <c r="AE29" s="154"/>
      <c r="AF29" s="154"/>
      <c r="AG29" s="152" t="s">
        <v>300</v>
      </c>
      <c r="AH29" s="154" t="s">
        <v>107</v>
      </c>
      <c r="AI29" s="154"/>
      <c r="AJ29" s="160"/>
      <c r="AK29" s="39" t="s">
        <v>307</v>
      </c>
      <c r="AL29" s="152" t="s">
        <v>302</v>
      </c>
      <c r="AM29" s="152" t="s">
        <v>303</v>
      </c>
      <c r="AN29" s="152" t="s">
        <v>304</v>
      </c>
      <c r="AO29" s="152"/>
      <c r="AP29" s="3"/>
      <c r="AQ29" s="3"/>
      <c r="AR29" s="3"/>
      <c r="AS29" s="3"/>
      <c r="AT29" s="3"/>
      <c r="AU29" s="3"/>
      <c r="AV29" s="3"/>
      <c r="AW29" s="3"/>
      <c r="AX29" s="3"/>
      <c r="AY29" s="3"/>
      <c r="AZ29" s="3"/>
      <c r="BA29" s="3"/>
      <c r="BB29" s="3"/>
      <c r="BC29" s="3"/>
      <c r="BD29" s="3"/>
      <c r="BE29" s="3"/>
      <c r="BF29" s="3"/>
      <c r="BG29" s="3"/>
      <c r="BH29" s="3"/>
      <c r="BI29" s="3"/>
      <c r="BJ29" s="154"/>
      <c r="BK29" s="154"/>
      <c r="BL29" s="160"/>
      <c r="BM29" s="147" t="s">
        <v>854</v>
      </c>
      <c r="BN29" s="150" t="s">
        <v>851</v>
      </c>
      <c r="BO29" s="150" t="s">
        <v>852</v>
      </c>
      <c r="BP29" s="150" t="s">
        <v>853</v>
      </c>
      <c r="BQ29" s="153"/>
      <c r="BR29" s="153"/>
      <c r="BS29" s="153"/>
      <c r="BT29" s="153"/>
      <c r="BU29" s="153"/>
      <c r="BV29" s="153"/>
      <c r="BW29" s="153"/>
      <c r="BX29" s="86"/>
      <c r="BY29" s="86"/>
      <c r="BZ29" s="86"/>
      <c r="CA29" s="86"/>
      <c r="CB29" s="86"/>
      <c r="CC29" s="86"/>
      <c r="CD29" s="86"/>
      <c r="CE29" s="86"/>
      <c r="CF29" s="86"/>
      <c r="CG29" s="86"/>
      <c r="CH29" s="86"/>
      <c r="CI29" s="86"/>
      <c r="CJ29" s="86"/>
      <c r="CK29" s="3"/>
      <c r="CL29" s="154"/>
      <c r="CM29" s="154"/>
      <c r="CN29" s="160"/>
      <c r="CO29" s="147" t="s">
        <v>1025</v>
      </c>
      <c r="CP29" s="150" t="s">
        <v>1022</v>
      </c>
      <c r="CQ29" s="150" t="s">
        <v>1023</v>
      </c>
      <c r="CR29" s="150" t="s">
        <v>1024</v>
      </c>
      <c r="CS29" s="153"/>
      <c r="CT29" s="153"/>
      <c r="CU29" s="153"/>
      <c r="CV29" s="153"/>
      <c r="CW29" s="153"/>
      <c r="CX29" s="153"/>
      <c r="CY29" s="153"/>
      <c r="CZ29" s="86"/>
      <c r="DA29" s="86"/>
      <c r="DB29" s="86"/>
      <c r="DC29" s="86"/>
      <c r="DD29" s="86"/>
      <c r="DE29" s="86"/>
      <c r="DF29" s="86"/>
      <c r="DG29" s="86"/>
      <c r="DH29" s="86"/>
      <c r="DI29" s="86"/>
      <c r="DJ29" s="86"/>
      <c r="DK29" s="86"/>
      <c r="DL29" s="86"/>
      <c r="DQ29" s="147" t="s">
        <v>1188</v>
      </c>
      <c r="DR29" s="150" t="s">
        <v>1185</v>
      </c>
      <c r="DS29" s="150" t="s">
        <v>1186</v>
      </c>
      <c r="DT29" s="150" t="s">
        <v>1187</v>
      </c>
      <c r="DU29" s="153"/>
      <c r="DV29" s="153"/>
      <c r="DW29" s="153"/>
      <c r="DX29" s="153"/>
      <c r="DY29" s="153"/>
      <c r="DZ29" s="153"/>
      <c r="EA29" s="153"/>
      <c r="EB29" s="86"/>
      <c r="EC29" s="86"/>
      <c r="ED29" s="86"/>
      <c r="EE29" s="86"/>
      <c r="EF29" s="86"/>
      <c r="EG29" s="86"/>
      <c r="EH29" s="86"/>
      <c r="EI29" s="86"/>
      <c r="EJ29" s="86"/>
      <c r="EK29" s="86"/>
      <c r="EL29" s="86"/>
      <c r="EM29" s="86"/>
      <c r="EN29" s="167"/>
      <c r="EO29" s="154"/>
      <c r="EP29" s="154"/>
      <c r="EQ29" s="154"/>
      <c r="ER29" s="154"/>
      <c r="ES29" s="154" t="s">
        <v>1356</v>
      </c>
      <c r="ET29" s="154" t="s">
        <v>1353</v>
      </c>
      <c r="EU29" s="154" t="s">
        <v>1354</v>
      </c>
      <c r="EV29" s="154" t="s">
        <v>1355</v>
      </c>
      <c r="EW29" s="154"/>
      <c r="EX29" s="154"/>
      <c r="EY29" s="154"/>
      <c r="EZ29" s="154"/>
      <c r="FA29" s="154"/>
      <c r="FB29" s="154"/>
      <c r="FC29" s="154"/>
      <c r="FD29" s="154"/>
      <c r="FE29" s="154"/>
      <c r="FF29" s="154"/>
      <c r="FG29" s="154"/>
      <c r="FH29" s="154"/>
      <c r="FI29" s="154"/>
      <c r="FJ29" s="154"/>
      <c r="FK29" s="154"/>
      <c r="FL29" s="154"/>
      <c r="FM29" s="154"/>
      <c r="FN29" s="154"/>
      <c r="FO29" s="154"/>
      <c r="FP29" s="154"/>
      <c r="FQ29" s="154"/>
      <c r="FR29" s="154"/>
      <c r="FS29" s="154"/>
      <c r="FT29" s="154"/>
      <c r="FU29" s="154" t="s">
        <v>1523</v>
      </c>
      <c r="FV29" s="154" t="s">
        <v>1520</v>
      </c>
      <c r="FW29" s="154" t="s">
        <v>1521</v>
      </c>
      <c r="FX29" s="154" t="s">
        <v>1522</v>
      </c>
      <c r="FY29" s="154"/>
      <c r="FZ29" s="154"/>
      <c r="GA29" s="154"/>
      <c r="GB29" s="154"/>
      <c r="GC29" s="154"/>
      <c r="GD29" s="154"/>
      <c r="GE29" s="154"/>
      <c r="GF29" s="154"/>
      <c r="GG29" s="154"/>
      <c r="GH29" s="154"/>
      <c r="GI29" s="154"/>
      <c r="GJ29" s="154"/>
      <c r="GK29" s="154"/>
      <c r="GL29" s="154"/>
      <c r="GM29" s="154"/>
      <c r="GN29" s="154"/>
      <c r="GO29" s="154"/>
      <c r="GP29" s="154"/>
      <c r="GQ29" s="154"/>
      <c r="GR29" s="154"/>
      <c r="GS29" s="154"/>
      <c r="GT29" s="154"/>
      <c r="GU29" s="154"/>
      <c r="GV29" s="154"/>
      <c r="GW29" s="154" t="s">
        <v>1686</v>
      </c>
      <c r="GX29" s="154" t="s">
        <v>1683</v>
      </c>
      <c r="GY29" s="154" t="s">
        <v>1684</v>
      </c>
      <c r="GZ29" s="154" t="s">
        <v>1685</v>
      </c>
      <c r="HA29" s="154"/>
      <c r="HB29" s="154"/>
      <c r="HC29" s="154"/>
      <c r="HD29" s="154"/>
      <c r="HE29" s="154"/>
      <c r="HF29" s="154"/>
      <c r="HG29" s="154"/>
      <c r="HH29" s="154"/>
      <c r="HI29" s="154"/>
      <c r="HJ29" s="154"/>
      <c r="HK29" s="154"/>
      <c r="HL29" s="154"/>
      <c r="HM29" s="154"/>
      <c r="HN29" s="154"/>
      <c r="HO29" s="154"/>
      <c r="HP29" s="154"/>
      <c r="HQ29" s="154"/>
      <c r="HR29" s="154"/>
      <c r="HS29" s="154"/>
      <c r="HT29" s="154"/>
      <c r="HU29" s="154"/>
      <c r="HV29" s="154"/>
      <c r="HW29" s="154"/>
      <c r="HX29" s="154"/>
    </row>
    <row r="30" spans="1:232" ht="31.5">
      <c r="A30" s="155" t="s">
        <v>109</v>
      </c>
      <c r="B30" s="154" t="s">
        <v>110</v>
      </c>
      <c r="C30" s="154"/>
      <c r="D30" s="154"/>
      <c r="E30" s="154"/>
      <c r="F30" s="154" t="s">
        <v>111</v>
      </c>
      <c r="G30" s="152" t="s">
        <v>308</v>
      </c>
      <c r="H30" s="156"/>
      <c r="I30" s="147" t="s">
        <v>309</v>
      </c>
      <c r="J30" s="152" t="s">
        <v>297</v>
      </c>
      <c r="K30" s="152" t="s">
        <v>298</v>
      </c>
      <c r="L30" s="152" t="s">
        <v>299</v>
      </c>
      <c r="M30" s="154"/>
      <c r="N30" s="154"/>
      <c r="O30" s="154"/>
      <c r="P30" s="154"/>
      <c r="Q30" s="154"/>
      <c r="R30" s="154"/>
      <c r="S30" s="154"/>
      <c r="T30" s="154"/>
      <c r="U30" s="154"/>
      <c r="V30" s="154"/>
      <c r="W30" s="154"/>
      <c r="X30" s="154"/>
      <c r="Y30" s="154"/>
      <c r="Z30" s="154"/>
      <c r="AA30" s="154"/>
      <c r="AB30" s="154"/>
      <c r="AC30" s="154"/>
      <c r="AD30" s="154"/>
      <c r="AE30" s="154"/>
      <c r="AF30" s="154"/>
      <c r="AG30" s="152" t="s">
        <v>300</v>
      </c>
      <c r="AH30" s="154" t="s">
        <v>107</v>
      </c>
      <c r="AI30" s="154"/>
      <c r="AJ30" s="160"/>
      <c r="AK30" s="39" t="s">
        <v>310</v>
      </c>
      <c r="AL30" s="152" t="s">
        <v>302</v>
      </c>
      <c r="AM30" s="152" t="s">
        <v>303</v>
      </c>
      <c r="AN30" s="152" t="s">
        <v>304</v>
      </c>
      <c r="AO30" s="152"/>
      <c r="AP30" s="3"/>
      <c r="AQ30" s="3"/>
      <c r="AR30" s="3"/>
      <c r="AS30" s="3"/>
      <c r="AT30" s="3"/>
      <c r="AU30" s="3"/>
      <c r="AV30" s="3"/>
      <c r="AW30" s="3"/>
      <c r="AX30" s="3"/>
      <c r="AY30" s="3"/>
      <c r="AZ30" s="3"/>
      <c r="BA30" s="3"/>
      <c r="BB30" s="3"/>
      <c r="BC30" s="3"/>
      <c r="BD30" s="3"/>
      <c r="BE30" s="3"/>
      <c r="BF30" s="3"/>
      <c r="BG30" s="3"/>
      <c r="BH30" s="3"/>
      <c r="BI30" s="3"/>
      <c r="BJ30" s="154"/>
      <c r="BK30" s="154"/>
      <c r="BL30" s="160"/>
      <c r="BM30" s="147" t="s">
        <v>855</v>
      </c>
      <c r="BN30" s="150" t="s">
        <v>851</v>
      </c>
      <c r="BO30" s="150" t="s">
        <v>852</v>
      </c>
      <c r="BP30" s="150" t="s">
        <v>853</v>
      </c>
      <c r="BQ30" s="153"/>
      <c r="BR30" s="153"/>
      <c r="BS30" s="153"/>
      <c r="BT30" s="153"/>
      <c r="BU30" s="153"/>
      <c r="BV30" s="153"/>
      <c r="BW30" s="153"/>
      <c r="BX30" s="86"/>
      <c r="BY30" s="86"/>
      <c r="BZ30" s="86"/>
      <c r="CA30" s="86"/>
      <c r="CB30" s="86"/>
      <c r="CC30" s="86"/>
      <c r="CD30" s="86"/>
      <c r="CE30" s="86"/>
      <c r="CF30" s="86"/>
      <c r="CG30" s="86"/>
      <c r="CH30" s="86"/>
      <c r="CI30" s="86"/>
      <c r="CJ30" s="86"/>
      <c r="CK30" s="3"/>
      <c r="CL30" s="154"/>
      <c r="CM30" s="154"/>
      <c r="CN30" s="160"/>
      <c r="CO30" s="147" t="s">
        <v>1026</v>
      </c>
      <c r="CP30" s="150" t="s">
        <v>1022</v>
      </c>
      <c r="CQ30" s="150" t="s">
        <v>1023</v>
      </c>
      <c r="CR30" s="150" t="s">
        <v>1024</v>
      </c>
      <c r="CS30" s="153"/>
      <c r="CT30" s="153"/>
      <c r="CU30" s="153"/>
      <c r="CV30" s="153"/>
      <c r="CW30" s="153"/>
      <c r="CX30" s="153"/>
      <c r="CY30" s="153"/>
      <c r="CZ30" s="86"/>
      <c r="DA30" s="86"/>
      <c r="DB30" s="86"/>
      <c r="DC30" s="86"/>
      <c r="DD30" s="86"/>
      <c r="DE30" s="86"/>
      <c r="DF30" s="86"/>
      <c r="DG30" s="86"/>
      <c r="DH30" s="86"/>
      <c r="DI30" s="86"/>
      <c r="DJ30" s="86"/>
      <c r="DK30" s="86"/>
      <c r="DL30" s="86"/>
      <c r="DQ30" s="147" t="s">
        <v>1189</v>
      </c>
      <c r="DR30" s="150" t="s">
        <v>1185</v>
      </c>
      <c r="DS30" s="150" t="s">
        <v>1186</v>
      </c>
      <c r="DT30" s="150" t="s">
        <v>1187</v>
      </c>
      <c r="DU30" s="153"/>
      <c r="DV30" s="153"/>
      <c r="DW30" s="153"/>
      <c r="DX30" s="153"/>
      <c r="DY30" s="153"/>
      <c r="DZ30" s="153"/>
      <c r="EA30" s="153"/>
      <c r="EB30" s="86"/>
      <c r="EC30" s="86"/>
      <c r="ED30" s="86"/>
      <c r="EE30" s="86"/>
      <c r="EF30" s="86"/>
      <c r="EG30" s="86"/>
      <c r="EH30" s="86"/>
      <c r="EI30" s="86"/>
      <c r="EJ30" s="86"/>
      <c r="EK30" s="86"/>
      <c r="EL30" s="86"/>
      <c r="EM30" s="86"/>
      <c r="EN30" s="167"/>
      <c r="EO30" s="154"/>
      <c r="EP30" s="154"/>
      <c r="EQ30" s="154"/>
      <c r="ER30" s="154"/>
      <c r="ES30" s="154" t="s">
        <v>1357</v>
      </c>
      <c r="ET30" s="154" t="s">
        <v>1353</v>
      </c>
      <c r="EU30" s="154" t="s">
        <v>1354</v>
      </c>
      <c r="EV30" s="154" t="s">
        <v>1355</v>
      </c>
      <c r="EW30" s="154"/>
      <c r="EX30" s="154"/>
      <c r="EY30" s="154"/>
      <c r="EZ30" s="154"/>
      <c r="FA30" s="154"/>
      <c r="FB30" s="154"/>
      <c r="FC30" s="154"/>
      <c r="FD30" s="154"/>
      <c r="FE30" s="154"/>
      <c r="FF30" s="154"/>
      <c r="FG30" s="154"/>
      <c r="FH30" s="154"/>
      <c r="FI30" s="154"/>
      <c r="FJ30" s="154"/>
      <c r="FK30" s="154"/>
      <c r="FL30" s="154"/>
      <c r="FM30" s="154"/>
      <c r="FN30" s="154"/>
      <c r="FO30" s="154"/>
      <c r="FP30" s="154"/>
      <c r="FQ30" s="154"/>
      <c r="FR30" s="154"/>
      <c r="FS30" s="154"/>
      <c r="FT30" s="154"/>
      <c r="FU30" s="154" t="s">
        <v>1524</v>
      </c>
      <c r="FV30" s="154" t="s">
        <v>1520</v>
      </c>
      <c r="FW30" s="154" t="s">
        <v>1521</v>
      </c>
      <c r="FX30" s="154" t="s">
        <v>1522</v>
      </c>
      <c r="FY30" s="154"/>
      <c r="FZ30" s="154"/>
      <c r="GA30" s="154"/>
      <c r="GB30" s="154"/>
      <c r="GC30" s="154"/>
      <c r="GD30" s="154"/>
      <c r="GE30" s="154"/>
      <c r="GF30" s="154"/>
      <c r="GG30" s="154"/>
      <c r="GH30" s="154"/>
      <c r="GI30" s="154"/>
      <c r="GJ30" s="154"/>
      <c r="GK30" s="154"/>
      <c r="GL30" s="154"/>
      <c r="GM30" s="154"/>
      <c r="GN30" s="154"/>
      <c r="GO30" s="154"/>
      <c r="GP30" s="154"/>
      <c r="GQ30" s="154"/>
      <c r="GR30" s="154"/>
      <c r="GS30" s="154"/>
      <c r="GT30" s="154"/>
      <c r="GU30" s="154"/>
      <c r="GV30" s="154"/>
      <c r="GW30" s="154" t="s">
        <v>1687</v>
      </c>
      <c r="GX30" s="154" t="s">
        <v>1683</v>
      </c>
      <c r="GY30" s="154" t="s">
        <v>1684</v>
      </c>
      <c r="GZ30" s="154" t="s">
        <v>1685</v>
      </c>
      <c r="HA30" s="154"/>
      <c r="HB30" s="154"/>
      <c r="HC30" s="154"/>
      <c r="HD30" s="154"/>
      <c r="HE30" s="154"/>
      <c r="HF30" s="154"/>
      <c r="HG30" s="154"/>
      <c r="HH30" s="154"/>
      <c r="HI30" s="154"/>
      <c r="HJ30" s="154"/>
      <c r="HK30" s="154"/>
      <c r="HL30" s="154"/>
      <c r="HM30" s="154"/>
      <c r="HN30" s="154"/>
      <c r="HO30" s="154"/>
      <c r="HP30" s="154"/>
      <c r="HQ30" s="154"/>
      <c r="HR30" s="154"/>
      <c r="HS30" s="154"/>
      <c r="HT30" s="154"/>
      <c r="HU30" s="154"/>
      <c r="HV30" s="154"/>
      <c r="HW30" s="154"/>
      <c r="HX30" s="154"/>
    </row>
    <row r="31" spans="1:232">
      <c r="A31" s="155" t="s">
        <v>109</v>
      </c>
      <c r="B31" s="154" t="s">
        <v>110</v>
      </c>
      <c r="C31" s="154"/>
      <c r="D31" s="154"/>
      <c r="E31" s="154"/>
      <c r="F31" s="154" t="s">
        <v>111</v>
      </c>
      <c r="G31" s="152" t="s">
        <v>311</v>
      </c>
      <c r="H31" s="156"/>
      <c r="I31" s="147" t="s">
        <v>312</v>
      </c>
      <c r="J31" s="152" t="s">
        <v>297</v>
      </c>
      <c r="K31" s="152" t="s">
        <v>298</v>
      </c>
      <c r="L31" s="152" t="s">
        <v>299</v>
      </c>
      <c r="M31" s="154"/>
      <c r="N31" s="154"/>
      <c r="O31" s="154"/>
      <c r="P31" s="154"/>
      <c r="Q31" s="154"/>
      <c r="R31" s="154"/>
      <c r="S31" s="154"/>
      <c r="T31" s="154"/>
      <c r="U31" s="154"/>
      <c r="V31" s="154"/>
      <c r="W31" s="154"/>
      <c r="X31" s="154"/>
      <c r="Y31" s="154"/>
      <c r="Z31" s="154"/>
      <c r="AA31" s="154"/>
      <c r="AB31" s="154"/>
      <c r="AC31" s="154"/>
      <c r="AD31" s="154"/>
      <c r="AE31" s="154"/>
      <c r="AF31" s="154"/>
      <c r="AG31" s="152" t="s">
        <v>300</v>
      </c>
      <c r="AH31" s="154" t="s">
        <v>107</v>
      </c>
      <c r="AI31" s="154"/>
      <c r="AJ31" s="160"/>
      <c r="AK31" s="39" t="s">
        <v>313</v>
      </c>
      <c r="AL31" s="152" t="s">
        <v>302</v>
      </c>
      <c r="AM31" s="152" t="s">
        <v>303</v>
      </c>
      <c r="AN31" s="152" t="s">
        <v>304</v>
      </c>
      <c r="AO31" s="152"/>
      <c r="AP31" s="3"/>
      <c r="AQ31" s="3"/>
      <c r="AR31" s="3"/>
      <c r="AS31" s="3"/>
      <c r="AT31" s="3"/>
      <c r="AU31" s="3"/>
      <c r="AV31" s="3"/>
      <c r="AW31" s="3"/>
      <c r="AX31" s="3"/>
      <c r="AY31" s="3"/>
      <c r="AZ31" s="3"/>
      <c r="BA31" s="3"/>
      <c r="BB31" s="3"/>
      <c r="BC31" s="3"/>
      <c r="BD31" s="3"/>
      <c r="BE31" s="3"/>
      <c r="BF31" s="3"/>
      <c r="BG31" s="3"/>
      <c r="BH31" s="3"/>
      <c r="BI31" s="3"/>
      <c r="BJ31" s="154"/>
      <c r="BK31" s="154"/>
      <c r="BL31" s="160"/>
      <c r="BM31" s="147" t="s">
        <v>856</v>
      </c>
      <c r="BN31" s="150" t="s">
        <v>851</v>
      </c>
      <c r="BO31" s="150" t="s">
        <v>852</v>
      </c>
      <c r="BP31" s="150" t="s">
        <v>853</v>
      </c>
      <c r="BQ31" s="153"/>
      <c r="BR31" s="153"/>
      <c r="BS31" s="153"/>
      <c r="BT31" s="153"/>
      <c r="BU31" s="153"/>
      <c r="BV31" s="153"/>
      <c r="BW31" s="153"/>
      <c r="BX31" s="86"/>
      <c r="BY31" s="86"/>
      <c r="BZ31" s="86"/>
      <c r="CA31" s="86"/>
      <c r="CB31" s="86"/>
      <c r="CC31" s="86"/>
      <c r="CD31" s="86"/>
      <c r="CE31" s="86"/>
      <c r="CF31" s="86"/>
      <c r="CG31" s="86"/>
      <c r="CH31" s="86"/>
      <c r="CI31" s="86"/>
      <c r="CJ31" s="86"/>
      <c r="CK31" s="3"/>
      <c r="CL31" s="154"/>
      <c r="CM31" s="154"/>
      <c r="CN31" s="160"/>
      <c r="CO31" s="147" t="s">
        <v>1027</v>
      </c>
      <c r="CP31" s="150" t="s">
        <v>1022</v>
      </c>
      <c r="CQ31" s="150" t="s">
        <v>1023</v>
      </c>
      <c r="CR31" s="150" t="s">
        <v>1024</v>
      </c>
      <c r="CS31" s="153"/>
      <c r="CT31" s="153"/>
      <c r="CU31" s="153"/>
      <c r="CV31" s="153"/>
      <c r="CW31" s="153"/>
      <c r="CX31" s="153"/>
      <c r="CY31" s="153"/>
      <c r="CZ31" s="86"/>
      <c r="DA31" s="86"/>
      <c r="DB31" s="86"/>
      <c r="DC31" s="86"/>
      <c r="DD31" s="86"/>
      <c r="DE31" s="86"/>
      <c r="DF31" s="86"/>
      <c r="DG31" s="86"/>
      <c r="DH31" s="86"/>
      <c r="DI31" s="86"/>
      <c r="DJ31" s="86"/>
      <c r="DK31" s="86"/>
      <c r="DL31" s="86"/>
      <c r="DQ31" s="147" t="s">
        <v>1190</v>
      </c>
      <c r="DR31" s="150" t="s">
        <v>1185</v>
      </c>
      <c r="DS31" s="150" t="s">
        <v>1186</v>
      </c>
      <c r="DT31" s="150" t="s">
        <v>1187</v>
      </c>
      <c r="DU31" s="153"/>
      <c r="DV31" s="153"/>
      <c r="DW31" s="153"/>
      <c r="DX31" s="153"/>
      <c r="DY31" s="153"/>
      <c r="DZ31" s="153"/>
      <c r="EA31" s="153"/>
      <c r="EB31" s="86"/>
      <c r="EC31" s="86"/>
      <c r="ED31" s="86"/>
      <c r="EE31" s="86"/>
      <c r="EF31" s="86"/>
      <c r="EG31" s="86"/>
      <c r="EH31" s="86"/>
      <c r="EI31" s="86"/>
      <c r="EJ31" s="86"/>
      <c r="EK31" s="86"/>
      <c r="EL31" s="86"/>
      <c r="EM31" s="86"/>
      <c r="EN31" s="167"/>
      <c r="EO31" s="154"/>
      <c r="EP31" s="154"/>
      <c r="EQ31" s="154"/>
      <c r="ER31" s="154"/>
      <c r="ES31" s="154" t="s">
        <v>1358</v>
      </c>
      <c r="ET31" s="154" t="s">
        <v>1353</v>
      </c>
      <c r="EU31" s="154" t="s">
        <v>1354</v>
      </c>
      <c r="EV31" s="154" t="s">
        <v>1355</v>
      </c>
      <c r="EW31" s="154"/>
      <c r="EX31" s="154"/>
      <c r="EY31" s="154"/>
      <c r="EZ31" s="154"/>
      <c r="FA31" s="154"/>
      <c r="FB31" s="154"/>
      <c r="FC31" s="154"/>
      <c r="FD31" s="154"/>
      <c r="FE31" s="154"/>
      <c r="FF31" s="154"/>
      <c r="FG31" s="154"/>
      <c r="FH31" s="154"/>
      <c r="FI31" s="154"/>
      <c r="FJ31" s="154"/>
      <c r="FK31" s="154"/>
      <c r="FL31" s="154"/>
      <c r="FM31" s="154"/>
      <c r="FN31" s="154"/>
      <c r="FO31" s="154"/>
      <c r="FP31" s="154"/>
      <c r="FQ31" s="154"/>
      <c r="FR31" s="154"/>
      <c r="FS31" s="154"/>
      <c r="FT31" s="154"/>
      <c r="FU31" s="154" t="s">
        <v>1525</v>
      </c>
      <c r="FV31" s="154" t="s">
        <v>1520</v>
      </c>
      <c r="FW31" s="154" t="s">
        <v>1521</v>
      </c>
      <c r="FX31" s="154" t="s">
        <v>1522</v>
      </c>
      <c r="FY31" s="154"/>
      <c r="FZ31" s="154"/>
      <c r="GA31" s="154"/>
      <c r="GB31" s="154"/>
      <c r="GC31" s="154"/>
      <c r="GD31" s="154"/>
      <c r="GE31" s="154"/>
      <c r="GF31" s="154"/>
      <c r="GG31" s="154"/>
      <c r="GH31" s="154"/>
      <c r="GI31" s="154"/>
      <c r="GJ31" s="154"/>
      <c r="GK31" s="154"/>
      <c r="GL31" s="154"/>
      <c r="GM31" s="154"/>
      <c r="GN31" s="154"/>
      <c r="GO31" s="154"/>
      <c r="GP31" s="154"/>
      <c r="GQ31" s="154"/>
      <c r="GR31" s="154"/>
      <c r="GS31" s="154"/>
      <c r="GT31" s="154"/>
      <c r="GU31" s="154"/>
      <c r="GV31" s="154"/>
      <c r="GW31" s="154" t="s">
        <v>1688</v>
      </c>
      <c r="GX31" s="154" t="s">
        <v>1683</v>
      </c>
      <c r="GY31" s="154" t="s">
        <v>1684</v>
      </c>
      <c r="GZ31" s="154" t="s">
        <v>1685</v>
      </c>
      <c r="HA31" s="154"/>
      <c r="HB31" s="154"/>
      <c r="HC31" s="154"/>
      <c r="HD31" s="154"/>
      <c r="HE31" s="154"/>
      <c r="HF31" s="154"/>
      <c r="HG31" s="154"/>
      <c r="HH31" s="154"/>
      <c r="HI31" s="154"/>
      <c r="HJ31" s="154"/>
      <c r="HK31" s="154"/>
      <c r="HL31" s="154"/>
      <c r="HM31" s="154"/>
      <c r="HN31" s="154"/>
      <c r="HO31" s="154"/>
      <c r="HP31" s="154"/>
      <c r="HQ31" s="154"/>
      <c r="HR31" s="154"/>
      <c r="HS31" s="154"/>
      <c r="HT31" s="154"/>
      <c r="HU31" s="154"/>
      <c r="HV31" s="154"/>
      <c r="HW31" s="154"/>
      <c r="HX31" s="154"/>
    </row>
    <row r="32" spans="1:232">
      <c r="A32" s="155" t="s">
        <v>109</v>
      </c>
      <c r="B32" s="154" t="s">
        <v>110</v>
      </c>
      <c r="C32" s="154"/>
      <c r="D32" s="154"/>
      <c r="E32" s="154"/>
      <c r="F32" s="154" t="s">
        <v>111</v>
      </c>
      <c r="G32" s="152" t="s">
        <v>314</v>
      </c>
      <c r="H32" s="156" t="s">
        <v>315</v>
      </c>
      <c r="I32" s="147" t="s">
        <v>316</v>
      </c>
      <c r="J32" s="152" t="s">
        <v>297</v>
      </c>
      <c r="K32" s="152" t="s">
        <v>298</v>
      </c>
      <c r="L32" s="152" t="s">
        <v>299</v>
      </c>
      <c r="M32" s="154"/>
      <c r="N32" s="154"/>
      <c r="O32" s="154"/>
      <c r="P32" s="154"/>
      <c r="Q32" s="154"/>
      <c r="R32" s="154"/>
      <c r="S32" s="154"/>
      <c r="T32" s="154"/>
      <c r="U32" s="154"/>
      <c r="V32" s="154"/>
      <c r="W32" s="154"/>
      <c r="X32" s="154"/>
      <c r="Y32" s="154"/>
      <c r="Z32" s="154"/>
      <c r="AA32" s="154"/>
      <c r="AB32" s="154"/>
      <c r="AC32" s="154"/>
      <c r="AD32" s="154"/>
      <c r="AE32" s="154"/>
      <c r="AF32" s="154"/>
      <c r="AG32" s="152" t="s">
        <v>300</v>
      </c>
      <c r="AH32" s="154" t="s">
        <v>107</v>
      </c>
      <c r="AI32" s="154"/>
      <c r="AJ32" s="160"/>
      <c r="AK32" s="39" t="s">
        <v>317</v>
      </c>
      <c r="AL32" s="152" t="s">
        <v>302</v>
      </c>
      <c r="AM32" s="152" t="s">
        <v>303</v>
      </c>
      <c r="AN32" s="152" t="s">
        <v>304</v>
      </c>
      <c r="AO32" s="152"/>
      <c r="AP32" s="3"/>
      <c r="AQ32" s="3"/>
      <c r="AR32" s="3"/>
      <c r="AS32" s="3"/>
      <c r="AT32" s="3"/>
      <c r="AU32" s="3"/>
      <c r="AV32" s="3"/>
      <c r="AW32" s="3"/>
      <c r="AX32" s="3"/>
      <c r="AY32" s="3"/>
      <c r="AZ32" s="3"/>
      <c r="BA32" s="3"/>
      <c r="BB32" s="3"/>
      <c r="BC32" s="3"/>
      <c r="BD32" s="3"/>
      <c r="BE32" s="3"/>
      <c r="BF32" s="3"/>
      <c r="BG32" s="3"/>
      <c r="BH32" s="3"/>
      <c r="BI32" s="3"/>
      <c r="BJ32" s="154"/>
      <c r="BK32" s="154"/>
      <c r="BL32" s="160"/>
      <c r="BM32" s="147" t="s">
        <v>857</v>
      </c>
      <c r="BN32" s="150" t="s">
        <v>851</v>
      </c>
      <c r="BO32" s="150" t="s">
        <v>852</v>
      </c>
      <c r="BP32" s="150" t="s">
        <v>853</v>
      </c>
      <c r="BQ32" s="153"/>
      <c r="BR32" s="153"/>
      <c r="BS32" s="153"/>
      <c r="BT32" s="153"/>
      <c r="BU32" s="153"/>
      <c r="BV32" s="153"/>
      <c r="BW32" s="153"/>
      <c r="BX32" s="86"/>
      <c r="BY32" s="86"/>
      <c r="BZ32" s="86"/>
      <c r="CA32" s="86"/>
      <c r="CB32" s="86"/>
      <c r="CC32" s="86"/>
      <c r="CD32" s="86"/>
      <c r="CE32" s="86"/>
      <c r="CF32" s="86"/>
      <c r="CG32" s="86"/>
      <c r="CH32" s="86"/>
      <c r="CI32" s="86"/>
      <c r="CJ32" s="86"/>
      <c r="CK32" s="3"/>
      <c r="CL32" s="154"/>
      <c r="CM32" s="154"/>
      <c r="CN32" s="160"/>
      <c r="CO32" s="147" t="s">
        <v>1028</v>
      </c>
      <c r="CP32" s="150" t="s">
        <v>1022</v>
      </c>
      <c r="CQ32" s="150" t="s">
        <v>1023</v>
      </c>
      <c r="CR32" s="150" t="s">
        <v>1024</v>
      </c>
      <c r="CS32" s="153"/>
      <c r="CT32" s="153"/>
      <c r="CU32" s="153"/>
      <c r="CV32" s="153"/>
      <c r="CW32" s="153"/>
      <c r="CX32" s="153"/>
      <c r="CY32" s="153"/>
      <c r="CZ32" s="86"/>
      <c r="DA32" s="86"/>
      <c r="DB32" s="86"/>
      <c r="DC32" s="86"/>
      <c r="DD32" s="86"/>
      <c r="DE32" s="86"/>
      <c r="DF32" s="86"/>
      <c r="DG32" s="86"/>
      <c r="DH32" s="86"/>
      <c r="DI32" s="86"/>
      <c r="DJ32" s="86"/>
      <c r="DK32" s="86"/>
      <c r="DL32" s="86"/>
      <c r="DQ32" s="147" t="s">
        <v>1191</v>
      </c>
      <c r="DR32" s="150" t="s">
        <v>1185</v>
      </c>
      <c r="DS32" s="150" t="s">
        <v>1186</v>
      </c>
      <c r="DT32" s="150" t="s">
        <v>1187</v>
      </c>
      <c r="DU32" s="153"/>
      <c r="DV32" s="153"/>
      <c r="DW32" s="153"/>
      <c r="DX32" s="153"/>
      <c r="DY32" s="153"/>
      <c r="DZ32" s="153"/>
      <c r="EA32" s="153"/>
      <c r="EB32" s="86"/>
      <c r="EC32" s="86"/>
      <c r="ED32" s="86"/>
      <c r="EE32" s="86"/>
      <c r="EF32" s="86"/>
      <c r="EG32" s="86"/>
      <c r="EH32" s="86"/>
      <c r="EI32" s="86"/>
      <c r="EJ32" s="86"/>
      <c r="EK32" s="86"/>
      <c r="EL32" s="86"/>
      <c r="EM32" s="86"/>
      <c r="EN32" s="167"/>
      <c r="EO32" s="154"/>
      <c r="EP32" s="154"/>
      <c r="EQ32" s="154"/>
      <c r="ER32" s="154"/>
      <c r="ES32" s="154" t="s">
        <v>1359</v>
      </c>
      <c r="ET32" s="154" t="s">
        <v>1353</v>
      </c>
      <c r="EU32" s="154" t="s">
        <v>1354</v>
      </c>
      <c r="EV32" s="154" t="s">
        <v>1355</v>
      </c>
      <c r="EW32" s="154"/>
      <c r="EX32" s="154"/>
      <c r="EY32" s="154"/>
      <c r="EZ32" s="154"/>
      <c r="FA32" s="154"/>
      <c r="FB32" s="154"/>
      <c r="FC32" s="154"/>
      <c r="FD32" s="154"/>
      <c r="FE32" s="154"/>
      <c r="FF32" s="154"/>
      <c r="FG32" s="154"/>
      <c r="FH32" s="154"/>
      <c r="FI32" s="154"/>
      <c r="FJ32" s="154"/>
      <c r="FK32" s="154"/>
      <c r="FL32" s="154"/>
      <c r="FM32" s="154"/>
      <c r="FN32" s="154"/>
      <c r="FO32" s="154"/>
      <c r="FP32" s="154"/>
      <c r="FQ32" s="154"/>
      <c r="FR32" s="154"/>
      <c r="FS32" s="154"/>
      <c r="FT32" s="154"/>
      <c r="FU32" s="154" t="s">
        <v>1526</v>
      </c>
      <c r="FV32" s="154" t="s">
        <v>1520</v>
      </c>
      <c r="FW32" s="154" t="s">
        <v>1521</v>
      </c>
      <c r="FX32" s="154" t="s">
        <v>1522</v>
      </c>
      <c r="FY32" s="154"/>
      <c r="FZ32" s="154"/>
      <c r="GA32" s="154"/>
      <c r="GB32" s="154"/>
      <c r="GC32" s="154"/>
      <c r="GD32" s="154"/>
      <c r="GE32" s="154"/>
      <c r="GF32" s="154"/>
      <c r="GG32" s="154"/>
      <c r="GH32" s="154"/>
      <c r="GI32" s="154"/>
      <c r="GJ32" s="154"/>
      <c r="GK32" s="154"/>
      <c r="GL32" s="154"/>
      <c r="GM32" s="154"/>
      <c r="GN32" s="154"/>
      <c r="GO32" s="154"/>
      <c r="GP32" s="154"/>
      <c r="GQ32" s="154"/>
      <c r="GR32" s="154"/>
      <c r="GS32" s="154"/>
      <c r="GT32" s="154"/>
      <c r="GU32" s="154"/>
      <c r="GV32" s="154"/>
      <c r="GW32" s="154" t="s">
        <v>1689</v>
      </c>
      <c r="GX32" s="154" t="s">
        <v>1683</v>
      </c>
      <c r="GY32" s="154" t="s">
        <v>1684</v>
      </c>
      <c r="GZ32" s="154" t="s">
        <v>1685</v>
      </c>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54"/>
      <c r="HX32" s="154"/>
    </row>
    <row r="33" spans="1:232">
      <c r="A33" s="155" t="s">
        <v>109</v>
      </c>
      <c r="B33" s="154" t="s">
        <v>110</v>
      </c>
      <c r="C33" s="154"/>
      <c r="D33" s="154"/>
      <c r="E33" s="154"/>
      <c r="F33" s="154" t="s">
        <v>111</v>
      </c>
      <c r="G33" s="152" t="s">
        <v>318</v>
      </c>
      <c r="H33" s="156"/>
      <c r="I33" s="147" t="s">
        <v>319</v>
      </c>
      <c r="J33" s="152" t="s">
        <v>297</v>
      </c>
      <c r="K33" s="152" t="s">
        <v>298</v>
      </c>
      <c r="L33" s="152" t="s">
        <v>299</v>
      </c>
      <c r="M33" s="154"/>
      <c r="N33" s="154"/>
      <c r="O33" s="154"/>
      <c r="P33" s="154"/>
      <c r="Q33" s="154"/>
      <c r="R33" s="154"/>
      <c r="S33" s="154"/>
      <c r="T33" s="154"/>
      <c r="U33" s="154"/>
      <c r="V33" s="154"/>
      <c r="W33" s="154"/>
      <c r="X33" s="154"/>
      <c r="Y33" s="154"/>
      <c r="Z33" s="154"/>
      <c r="AA33" s="154"/>
      <c r="AB33" s="154"/>
      <c r="AC33" s="154"/>
      <c r="AD33" s="154"/>
      <c r="AE33" s="154"/>
      <c r="AF33" s="154"/>
      <c r="AG33" s="152" t="s">
        <v>300</v>
      </c>
      <c r="AH33" s="154" t="s">
        <v>107</v>
      </c>
      <c r="AI33" s="154"/>
      <c r="AJ33" s="160"/>
      <c r="AK33" s="39" t="s">
        <v>320</v>
      </c>
      <c r="AL33" s="152" t="s">
        <v>302</v>
      </c>
      <c r="AM33" s="152" t="s">
        <v>303</v>
      </c>
      <c r="AN33" s="152" t="s">
        <v>304</v>
      </c>
      <c r="AO33" s="152"/>
      <c r="AP33" s="3"/>
      <c r="AQ33" s="3"/>
      <c r="AR33" s="3"/>
      <c r="AS33" s="3"/>
      <c r="AT33" s="3"/>
      <c r="AU33" s="3"/>
      <c r="AV33" s="3"/>
      <c r="AW33" s="3"/>
      <c r="AX33" s="3"/>
      <c r="AY33" s="3"/>
      <c r="AZ33" s="3"/>
      <c r="BA33" s="3"/>
      <c r="BB33" s="3"/>
      <c r="BC33" s="3"/>
      <c r="BD33" s="3"/>
      <c r="BE33" s="3"/>
      <c r="BF33" s="3"/>
      <c r="BG33" s="3"/>
      <c r="BH33" s="3"/>
      <c r="BI33" s="3"/>
      <c r="BJ33" s="154"/>
      <c r="BK33" s="154"/>
      <c r="BL33" s="160"/>
      <c r="BM33" s="147" t="s">
        <v>858</v>
      </c>
      <c r="BN33" s="150" t="s">
        <v>851</v>
      </c>
      <c r="BO33" s="150" t="s">
        <v>852</v>
      </c>
      <c r="BP33" s="150" t="s">
        <v>853</v>
      </c>
      <c r="BQ33" s="153"/>
      <c r="BR33" s="153"/>
      <c r="BS33" s="153"/>
      <c r="BT33" s="153"/>
      <c r="BU33" s="153"/>
      <c r="BV33" s="153"/>
      <c r="BW33" s="153"/>
      <c r="BX33" s="86"/>
      <c r="BY33" s="86"/>
      <c r="BZ33" s="86"/>
      <c r="CA33" s="86"/>
      <c r="CB33" s="86"/>
      <c r="CC33" s="86"/>
      <c r="CD33" s="86"/>
      <c r="CE33" s="86"/>
      <c r="CF33" s="86"/>
      <c r="CG33" s="86"/>
      <c r="CH33" s="86"/>
      <c r="CI33" s="86"/>
      <c r="CJ33" s="86"/>
      <c r="CK33" s="3"/>
      <c r="CL33" s="154"/>
      <c r="CM33" s="154"/>
      <c r="CN33" s="160"/>
      <c r="CO33" s="147" t="s">
        <v>1029</v>
      </c>
      <c r="CP33" s="150" t="s">
        <v>1022</v>
      </c>
      <c r="CQ33" s="150" t="s">
        <v>1023</v>
      </c>
      <c r="CR33" s="150" t="s">
        <v>1024</v>
      </c>
      <c r="CS33" s="153"/>
      <c r="CT33" s="153"/>
      <c r="CU33" s="153"/>
      <c r="CV33" s="153"/>
      <c r="CW33" s="153"/>
      <c r="CX33" s="153"/>
      <c r="CY33" s="153"/>
      <c r="CZ33" s="86"/>
      <c r="DA33" s="86"/>
      <c r="DB33" s="86"/>
      <c r="DC33" s="86"/>
      <c r="DD33" s="86"/>
      <c r="DE33" s="86"/>
      <c r="DF33" s="86"/>
      <c r="DG33" s="86"/>
      <c r="DH33" s="86"/>
      <c r="DI33" s="86"/>
      <c r="DJ33" s="86"/>
      <c r="DK33" s="86"/>
      <c r="DL33" s="86"/>
      <c r="DQ33" s="147" t="s">
        <v>1192</v>
      </c>
      <c r="DR33" s="150" t="s">
        <v>1185</v>
      </c>
      <c r="DS33" s="150" t="s">
        <v>1186</v>
      </c>
      <c r="DT33" s="150" t="s">
        <v>1187</v>
      </c>
      <c r="DU33" s="153"/>
      <c r="DV33" s="153"/>
      <c r="DW33" s="153"/>
      <c r="DX33" s="153"/>
      <c r="DY33" s="153"/>
      <c r="DZ33" s="153"/>
      <c r="EA33" s="153"/>
      <c r="EB33" s="86"/>
      <c r="EC33" s="86"/>
      <c r="ED33" s="86"/>
      <c r="EE33" s="86"/>
      <c r="EF33" s="86"/>
      <c r="EG33" s="86"/>
      <c r="EH33" s="86"/>
      <c r="EI33" s="86"/>
      <c r="EJ33" s="86"/>
      <c r="EK33" s="86"/>
      <c r="EL33" s="86"/>
      <c r="EM33" s="86"/>
      <c r="EN33" s="167"/>
      <c r="EO33" s="154"/>
      <c r="EP33" s="154"/>
      <c r="EQ33" s="154"/>
      <c r="ER33" s="154"/>
      <c r="ES33" s="154" t="s">
        <v>1360</v>
      </c>
      <c r="ET33" s="154" t="s">
        <v>1353</v>
      </c>
      <c r="EU33" s="154" t="s">
        <v>1354</v>
      </c>
      <c r="EV33" s="154" t="s">
        <v>1355</v>
      </c>
      <c r="EW33" s="154"/>
      <c r="EX33" s="154"/>
      <c r="EY33" s="154"/>
      <c r="EZ33" s="154"/>
      <c r="FA33" s="154"/>
      <c r="FB33" s="154"/>
      <c r="FC33" s="154"/>
      <c r="FD33" s="154"/>
      <c r="FE33" s="154"/>
      <c r="FF33" s="154"/>
      <c r="FG33" s="154"/>
      <c r="FH33" s="154"/>
      <c r="FI33" s="154"/>
      <c r="FJ33" s="154"/>
      <c r="FK33" s="154"/>
      <c r="FL33" s="154"/>
      <c r="FM33" s="154"/>
      <c r="FN33" s="154"/>
      <c r="FO33" s="154"/>
      <c r="FP33" s="154"/>
      <c r="FQ33" s="154"/>
      <c r="FR33" s="154"/>
      <c r="FS33" s="154"/>
      <c r="FT33" s="154"/>
      <c r="FU33" s="154" t="s">
        <v>1527</v>
      </c>
      <c r="FV33" s="154" t="s">
        <v>1520</v>
      </c>
      <c r="FW33" s="154" t="s">
        <v>1521</v>
      </c>
      <c r="FX33" s="154" t="s">
        <v>1522</v>
      </c>
      <c r="FY33" s="154"/>
      <c r="FZ33" s="154"/>
      <c r="GA33" s="154"/>
      <c r="GB33" s="154"/>
      <c r="GC33" s="154"/>
      <c r="GD33" s="154"/>
      <c r="GE33" s="154"/>
      <c r="GF33" s="154"/>
      <c r="GG33" s="154"/>
      <c r="GH33" s="154"/>
      <c r="GI33" s="154"/>
      <c r="GJ33" s="154"/>
      <c r="GK33" s="154"/>
      <c r="GL33" s="154"/>
      <c r="GM33" s="154"/>
      <c r="GN33" s="154"/>
      <c r="GO33" s="154"/>
      <c r="GP33" s="154"/>
      <c r="GQ33" s="154"/>
      <c r="GR33" s="154"/>
      <c r="GS33" s="154"/>
      <c r="GT33" s="154"/>
      <c r="GU33" s="154"/>
      <c r="GV33" s="154"/>
      <c r="GW33" s="154" t="s">
        <v>1690</v>
      </c>
      <c r="GX33" s="154" t="s">
        <v>1683</v>
      </c>
      <c r="GY33" s="154" t="s">
        <v>1684</v>
      </c>
      <c r="GZ33" s="154" t="s">
        <v>1685</v>
      </c>
      <c r="HA33" s="154"/>
      <c r="HB33" s="154"/>
      <c r="HC33" s="154"/>
      <c r="HD33" s="154"/>
      <c r="HE33" s="154"/>
      <c r="HF33" s="154"/>
      <c r="HG33" s="154"/>
      <c r="HH33" s="154"/>
      <c r="HI33" s="154"/>
      <c r="HJ33" s="154"/>
      <c r="HK33" s="154"/>
      <c r="HL33" s="154"/>
      <c r="HM33" s="154"/>
      <c r="HN33" s="154"/>
      <c r="HO33" s="154"/>
      <c r="HP33" s="154"/>
      <c r="HQ33" s="154"/>
      <c r="HR33" s="154"/>
      <c r="HS33" s="154"/>
      <c r="HT33" s="154"/>
      <c r="HU33" s="154"/>
      <c r="HV33" s="154"/>
      <c r="HW33" s="154"/>
      <c r="HX33" s="154"/>
    </row>
    <row r="34" spans="1:232" ht="31.5">
      <c r="A34" s="155" t="s">
        <v>109</v>
      </c>
      <c r="B34" s="154" t="s">
        <v>110</v>
      </c>
      <c r="C34" s="154"/>
      <c r="D34" s="154"/>
      <c r="E34" s="154"/>
      <c r="F34" s="154" t="s">
        <v>111</v>
      </c>
      <c r="G34" s="152" t="s">
        <v>321</v>
      </c>
      <c r="H34" s="156"/>
      <c r="I34" s="147" t="s">
        <v>322</v>
      </c>
      <c r="J34" s="152" t="s">
        <v>297</v>
      </c>
      <c r="K34" s="152" t="s">
        <v>298</v>
      </c>
      <c r="L34" s="152" t="s">
        <v>299</v>
      </c>
      <c r="M34" s="154"/>
      <c r="N34" s="154"/>
      <c r="O34" s="154"/>
      <c r="P34" s="154"/>
      <c r="Q34" s="154"/>
      <c r="R34" s="154"/>
      <c r="S34" s="154"/>
      <c r="T34" s="154"/>
      <c r="U34" s="154"/>
      <c r="V34" s="154"/>
      <c r="W34" s="154"/>
      <c r="X34" s="154"/>
      <c r="Y34" s="154"/>
      <c r="Z34" s="154"/>
      <c r="AA34" s="154"/>
      <c r="AB34" s="154"/>
      <c r="AC34" s="154"/>
      <c r="AD34" s="154"/>
      <c r="AE34" s="154"/>
      <c r="AF34" s="154"/>
      <c r="AG34" s="152" t="s">
        <v>300</v>
      </c>
      <c r="AH34" s="154" t="s">
        <v>107</v>
      </c>
      <c r="AI34" s="154"/>
      <c r="AJ34" s="160"/>
      <c r="AK34" s="39" t="s">
        <v>323</v>
      </c>
      <c r="AL34" s="152" t="s">
        <v>302</v>
      </c>
      <c r="AM34" s="152" t="s">
        <v>303</v>
      </c>
      <c r="AN34" s="152" t="s">
        <v>304</v>
      </c>
      <c r="AO34" s="152"/>
      <c r="AP34" s="3"/>
      <c r="AQ34" s="3"/>
      <c r="AR34" s="3"/>
      <c r="AS34" s="3"/>
      <c r="AT34" s="3"/>
      <c r="AU34" s="3"/>
      <c r="AV34" s="3"/>
      <c r="AW34" s="3"/>
      <c r="AX34" s="3"/>
      <c r="AY34" s="3"/>
      <c r="AZ34" s="3"/>
      <c r="BA34" s="3"/>
      <c r="BB34" s="3"/>
      <c r="BC34" s="3"/>
      <c r="BD34" s="3"/>
      <c r="BE34" s="3"/>
      <c r="BF34" s="3"/>
      <c r="BG34" s="3"/>
      <c r="BH34" s="3"/>
      <c r="BI34" s="3"/>
      <c r="BJ34" s="154"/>
      <c r="BK34" s="154"/>
      <c r="BL34" s="160"/>
      <c r="BM34" s="147" t="s">
        <v>859</v>
      </c>
      <c r="BN34" s="150" t="s">
        <v>851</v>
      </c>
      <c r="BO34" s="150" t="s">
        <v>852</v>
      </c>
      <c r="BP34" s="150" t="s">
        <v>853</v>
      </c>
      <c r="BQ34" s="153"/>
      <c r="BR34" s="153"/>
      <c r="BS34" s="153"/>
      <c r="BT34" s="153"/>
      <c r="BU34" s="153"/>
      <c r="BV34" s="153"/>
      <c r="BW34" s="153"/>
      <c r="BX34" s="86"/>
      <c r="BY34" s="86"/>
      <c r="BZ34" s="86"/>
      <c r="CA34" s="86"/>
      <c r="CB34" s="86"/>
      <c r="CC34" s="86"/>
      <c r="CD34" s="86"/>
      <c r="CE34" s="86"/>
      <c r="CF34" s="86"/>
      <c r="CG34" s="86"/>
      <c r="CH34" s="86"/>
      <c r="CI34" s="86"/>
      <c r="CJ34" s="86"/>
      <c r="CK34" s="3"/>
      <c r="CL34" s="154"/>
      <c r="CM34" s="154"/>
      <c r="CN34" s="160"/>
      <c r="CO34" s="147" t="s">
        <v>1030</v>
      </c>
      <c r="CP34" s="150" t="s">
        <v>1022</v>
      </c>
      <c r="CQ34" s="150" t="s">
        <v>1023</v>
      </c>
      <c r="CR34" s="150" t="s">
        <v>1024</v>
      </c>
      <c r="CS34" s="153"/>
      <c r="CT34" s="153"/>
      <c r="CU34" s="153"/>
      <c r="CV34" s="153"/>
      <c r="CW34" s="153"/>
      <c r="CX34" s="153"/>
      <c r="CY34" s="153"/>
      <c r="CZ34" s="86"/>
      <c r="DA34" s="86"/>
      <c r="DB34" s="86"/>
      <c r="DC34" s="86"/>
      <c r="DD34" s="86"/>
      <c r="DE34" s="86"/>
      <c r="DF34" s="86"/>
      <c r="DG34" s="86"/>
      <c r="DH34" s="86"/>
      <c r="DI34" s="86"/>
      <c r="DJ34" s="86"/>
      <c r="DK34" s="86"/>
      <c r="DL34" s="86"/>
      <c r="DQ34" s="147" t="s">
        <v>1193</v>
      </c>
      <c r="DR34" s="150" t="s">
        <v>1185</v>
      </c>
      <c r="DS34" s="150" t="s">
        <v>1186</v>
      </c>
      <c r="DT34" s="150" t="s">
        <v>1187</v>
      </c>
      <c r="DU34" s="153"/>
      <c r="DV34" s="153"/>
      <c r="DW34" s="153"/>
      <c r="DX34" s="153"/>
      <c r="DY34" s="153"/>
      <c r="DZ34" s="153"/>
      <c r="EA34" s="153"/>
      <c r="EB34" s="86"/>
      <c r="EC34" s="86"/>
      <c r="ED34" s="86"/>
      <c r="EE34" s="86"/>
      <c r="EF34" s="86"/>
      <c r="EG34" s="86"/>
      <c r="EH34" s="86"/>
      <c r="EI34" s="86"/>
      <c r="EJ34" s="86"/>
      <c r="EK34" s="86"/>
      <c r="EL34" s="86"/>
      <c r="EM34" s="86"/>
      <c r="EN34" s="167"/>
      <c r="EO34" s="154"/>
      <c r="EP34" s="154"/>
      <c r="EQ34" s="154"/>
      <c r="ER34" s="154"/>
      <c r="ES34" s="154" t="s">
        <v>1361</v>
      </c>
      <c r="ET34" s="154" t="s">
        <v>1353</v>
      </c>
      <c r="EU34" s="154" t="s">
        <v>1354</v>
      </c>
      <c r="EV34" s="154" t="s">
        <v>1355</v>
      </c>
      <c r="EW34" s="154"/>
      <c r="EX34" s="154"/>
      <c r="EY34" s="154"/>
      <c r="EZ34" s="154"/>
      <c r="FA34" s="154"/>
      <c r="FB34" s="154"/>
      <c r="FC34" s="154"/>
      <c r="FD34" s="154"/>
      <c r="FE34" s="154"/>
      <c r="FF34" s="154"/>
      <c r="FG34" s="154"/>
      <c r="FH34" s="154"/>
      <c r="FI34" s="154"/>
      <c r="FJ34" s="154"/>
      <c r="FK34" s="154"/>
      <c r="FL34" s="154"/>
      <c r="FM34" s="154"/>
      <c r="FN34" s="154"/>
      <c r="FO34" s="154"/>
      <c r="FP34" s="154"/>
      <c r="FQ34" s="154"/>
      <c r="FR34" s="154"/>
      <c r="FS34" s="154"/>
      <c r="FT34" s="154"/>
      <c r="FU34" s="154" t="s">
        <v>1528</v>
      </c>
      <c r="FV34" s="154" t="s">
        <v>1520</v>
      </c>
      <c r="FW34" s="154" t="s">
        <v>1521</v>
      </c>
      <c r="FX34" s="154" t="s">
        <v>1522</v>
      </c>
      <c r="FY34" s="154"/>
      <c r="FZ34" s="154"/>
      <c r="GA34" s="154"/>
      <c r="GB34" s="154"/>
      <c r="GC34" s="154"/>
      <c r="GD34" s="154"/>
      <c r="GE34" s="154"/>
      <c r="GF34" s="154"/>
      <c r="GG34" s="154"/>
      <c r="GH34" s="154"/>
      <c r="GI34" s="154"/>
      <c r="GJ34" s="154"/>
      <c r="GK34" s="154"/>
      <c r="GL34" s="154"/>
      <c r="GM34" s="154"/>
      <c r="GN34" s="154"/>
      <c r="GO34" s="154"/>
      <c r="GP34" s="154"/>
      <c r="GQ34" s="154"/>
      <c r="GR34" s="154"/>
      <c r="GS34" s="154"/>
      <c r="GT34" s="154"/>
      <c r="GU34" s="154"/>
      <c r="GV34" s="154"/>
      <c r="GW34" s="154" t="s">
        <v>1691</v>
      </c>
      <c r="GX34" s="154" t="s">
        <v>1683</v>
      </c>
      <c r="GY34" s="154" t="s">
        <v>1684</v>
      </c>
      <c r="GZ34" s="154" t="s">
        <v>1685</v>
      </c>
      <c r="HA34" s="154"/>
      <c r="HB34" s="154"/>
      <c r="HC34" s="154"/>
      <c r="HD34" s="154"/>
      <c r="HE34" s="154"/>
      <c r="HF34" s="154"/>
      <c r="HG34" s="154"/>
      <c r="HH34" s="154"/>
      <c r="HI34" s="154"/>
      <c r="HJ34" s="154"/>
      <c r="HK34" s="154"/>
      <c r="HL34" s="154"/>
      <c r="HM34" s="154"/>
      <c r="HN34" s="154"/>
      <c r="HO34" s="154"/>
      <c r="HP34" s="154"/>
      <c r="HQ34" s="154"/>
      <c r="HR34" s="154"/>
      <c r="HS34" s="154"/>
      <c r="HT34" s="154"/>
      <c r="HU34" s="154"/>
      <c r="HV34" s="154"/>
      <c r="HW34" s="154"/>
      <c r="HX34" s="154"/>
    </row>
    <row r="35" spans="1:232" ht="31.5">
      <c r="A35" s="155" t="s">
        <v>109</v>
      </c>
      <c r="B35" s="154" t="s">
        <v>110</v>
      </c>
      <c r="C35" s="154"/>
      <c r="D35" s="154"/>
      <c r="E35" s="154"/>
      <c r="F35" s="154" t="s">
        <v>111</v>
      </c>
      <c r="G35" s="152" t="s">
        <v>324</v>
      </c>
      <c r="H35" s="156" t="s">
        <v>325</v>
      </c>
      <c r="I35" s="147" t="s">
        <v>326</v>
      </c>
      <c r="J35" s="152" t="s">
        <v>327</v>
      </c>
      <c r="K35" s="152" t="s">
        <v>328</v>
      </c>
      <c r="L35" s="152" t="s">
        <v>329</v>
      </c>
      <c r="M35" s="154" t="s">
        <v>330</v>
      </c>
      <c r="N35" s="154"/>
      <c r="O35" s="154"/>
      <c r="P35" s="154"/>
      <c r="Q35" s="154"/>
      <c r="R35" s="154"/>
      <c r="S35" s="154"/>
      <c r="T35" s="154"/>
      <c r="U35" s="154"/>
      <c r="V35" s="154"/>
      <c r="W35" s="154"/>
      <c r="X35" s="154"/>
      <c r="Y35" s="154"/>
      <c r="Z35" s="154"/>
      <c r="AA35" s="154"/>
      <c r="AB35" s="154"/>
      <c r="AC35" s="154"/>
      <c r="AD35" s="154"/>
      <c r="AE35" s="154"/>
      <c r="AF35" s="154"/>
      <c r="AG35" s="152" t="s">
        <v>331</v>
      </c>
      <c r="AH35" s="154"/>
      <c r="AI35" s="20"/>
      <c r="AJ35" s="160"/>
      <c r="AK35" s="39" t="s">
        <v>332</v>
      </c>
      <c r="AL35" s="152" t="s">
        <v>333</v>
      </c>
      <c r="AM35" s="152" t="s">
        <v>334</v>
      </c>
      <c r="AN35" s="152" t="s">
        <v>335</v>
      </c>
      <c r="AO35" s="152" t="s">
        <v>336</v>
      </c>
      <c r="AP35" s="3"/>
      <c r="AQ35" s="3"/>
      <c r="AR35" s="3"/>
      <c r="AS35" s="3"/>
      <c r="AT35" s="3"/>
      <c r="AU35" s="3"/>
      <c r="AV35" s="3"/>
      <c r="AW35" s="3"/>
      <c r="AX35" s="3"/>
      <c r="AY35" s="3"/>
      <c r="AZ35" s="3"/>
      <c r="BA35" s="3"/>
      <c r="BB35" s="3"/>
      <c r="BC35" s="3"/>
      <c r="BD35" s="3"/>
      <c r="BE35" s="3"/>
      <c r="BF35" s="3"/>
      <c r="BG35" s="3"/>
      <c r="BH35" s="3"/>
      <c r="BI35" s="3"/>
      <c r="BJ35" s="154"/>
      <c r="BK35" s="154"/>
      <c r="BL35" s="160"/>
      <c r="BM35" s="147" t="s">
        <v>860</v>
      </c>
      <c r="BN35" s="150" t="s">
        <v>861</v>
      </c>
      <c r="BO35" s="150" t="s">
        <v>862</v>
      </c>
      <c r="BP35" s="150" t="s">
        <v>863</v>
      </c>
      <c r="BQ35" s="153" t="s">
        <v>864</v>
      </c>
      <c r="BR35" s="153"/>
      <c r="BS35" s="153"/>
      <c r="BT35" s="153"/>
      <c r="BU35" s="153"/>
      <c r="BV35" s="153"/>
      <c r="BW35" s="153"/>
      <c r="BX35" s="86"/>
      <c r="BY35" s="86"/>
      <c r="BZ35" s="86"/>
      <c r="CA35" s="86"/>
      <c r="CB35" s="86"/>
      <c r="CC35" s="86"/>
      <c r="CD35" s="86"/>
      <c r="CE35" s="86"/>
      <c r="CF35" s="86"/>
      <c r="CG35" s="86"/>
      <c r="CH35" s="86"/>
      <c r="CI35" s="86"/>
      <c r="CJ35" s="86"/>
      <c r="CK35" s="3"/>
      <c r="CL35" s="154"/>
      <c r="CM35" s="154"/>
      <c r="CN35" s="160"/>
      <c r="CO35" s="147" t="s">
        <v>1031</v>
      </c>
      <c r="CP35" s="150" t="s">
        <v>1032</v>
      </c>
      <c r="CQ35" s="150" t="s">
        <v>1033</v>
      </c>
      <c r="CR35" s="150" t="s">
        <v>1034</v>
      </c>
      <c r="CS35" s="153" t="s">
        <v>1035</v>
      </c>
      <c r="CT35" s="153"/>
      <c r="CU35" s="153"/>
      <c r="CV35" s="153"/>
      <c r="CW35" s="153"/>
      <c r="CX35" s="153"/>
      <c r="CY35" s="153"/>
      <c r="CZ35" s="86"/>
      <c r="DA35" s="86"/>
      <c r="DB35" s="86"/>
      <c r="DC35" s="86"/>
      <c r="DD35" s="86"/>
      <c r="DE35" s="86"/>
      <c r="DF35" s="86"/>
      <c r="DG35" s="86"/>
      <c r="DH35" s="86"/>
      <c r="DI35" s="86"/>
      <c r="DJ35" s="86"/>
      <c r="DK35" s="86"/>
      <c r="DL35" s="86"/>
      <c r="DQ35" s="147" t="s">
        <v>1194</v>
      </c>
      <c r="DR35" s="150" t="s">
        <v>1195</v>
      </c>
      <c r="DS35" s="150" t="s">
        <v>1196</v>
      </c>
      <c r="DT35" s="150" t="s">
        <v>1197</v>
      </c>
      <c r="DU35" s="153" t="s">
        <v>1198</v>
      </c>
      <c r="DV35" s="153"/>
      <c r="DW35" s="153"/>
      <c r="DX35" s="153"/>
      <c r="DY35" s="153"/>
      <c r="DZ35" s="153"/>
      <c r="EA35" s="153"/>
      <c r="EB35" s="86"/>
      <c r="EC35" s="86"/>
      <c r="ED35" s="86"/>
      <c r="EE35" s="86"/>
      <c r="EF35" s="86"/>
      <c r="EG35" s="86"/>
      <c r="EH35" s="86"/>
      <c r="EI35" s="86"/>
      <c r="EJ35" s="86"/>
      <c r="EK35" s="86"/>
      <c r="EL35" s="86"/>
      <c r="EM35" s="86"/>
      <c r="EN35" s="167"/>
      <c r="EO35" s="154"/>
      <c r="EP35" s="154"/>
      <c r="EQ35" s="154"/>
      <c r="ER35" s="154"/>
      <c r="ES35" s="154" t="s">
        <v>1362</v>
      </c>
      <c r="ET35" s="154" t="s">
        <v>1363</v>
      </c>
      <c r="EU35" s="154" t="s">
        <v>1364</v>
      </c>
      <c r="EV35" s="154" t="s">
        <v>1365</v>
      </c>
      <c r="EW35" s="154" t="s">
        <v>1366</v>
      </c>
      <c r="EX35" s="154"/>
      <c r="EY35" s="154"/>
      <c r="EZ35" s="154"/>
      <c r="FA35" s="154"/>
      <c r="FB35" s="154"/>
      <c r="FC35" s="154"/>
      <c r="FD35" s="154"/>
      <c r="FE35" s="154"/>
      <c r="FF35" s="154"/>
      <c r="FG35" s="154"/>
      <c r="FH35" s="154"/>
      <c r="FI35" s="154"/>
      <c r="FJ35" s="154"/>
      <c r="FK35" s="154"/>
      <c r="FL35" s="154"/>
      <c r="FM35" s="154"/>
      <c r="FN35" s="154"/>
      <c r="FO35" s="154"/>
      <c r="FP35" s="154"/>
      <c r="FQ35" s="154"/>
      <c r="FR35" s="154"/>
      <c r="FS35" s="154"/>
      <c r="FT35" s="154"/>
      <c r="FU35" s="154" t="s">
        <v>1529</v>
      </c>
      <c r="FV35" s="154" t="s">
        <v>1530</v>
      </c>
      <c r="FW35" s="154" t="s">
        <v>1531</v>
      </c>
      <c r="FX35" s="154" t="s">
        <v>1532</v>
      </c>
      <c r="FY35" s="154" t="s">
        <v>1533</v>
      </c>
      <c r="FZ35" s="154"/>
      <c r="GA35" s="154"/>
      <c r="GB35" s="154"/>
      <c r="GC35" s="154"/>
      <c r="GD35" s="154"/>
      <c r="GE35" s="154"/>
      <c r="GF35" s="154"/>
      <c r="GG35" s="154"/>
      <c r="GH35" s="154"/>
      <c r="GI35" s="154"/>
      <c r="GJ35" s="154"/>
      <c r="GK35" s="154"/>
      <c r="GL35" s="154"/>
      <c r="GM35" s="154"/>
      <c r="GN35" s="154"/>
      <c r="GO35" s="154"/>
      <c r="GP35" s="154"/>
      <c r="GQ35" s="154"/>
      <c r="GR35" s="154"/>
      <c r="GS35" s="154"/>
      <c r="GT35" s="154"/>
      <c r="GU35" s="154"/>
      <c r="GV35" s="154"/>
      <c r="GW35" s="154" t="s">
        <v>1692</v>
      </c>
      <c r="GX35" s="154" t="s">
        <v>1693</v>
      </c>
      <c r="GY35" s="154" t="s">
        <v>1694</v>
      </c>
      <c r="GZ35" s="154" t="s">
        <v>1695</v>
      </c>
      <c r="HA35" s="154" t="s">
        <v>1696</v>
      </c>
      <c r="HB35" s="154"/>
      <c r="HC35" s="154"/>
      <c r="HD35" s="154"/>
      <c r="HE35" s="154"/>
      <c r="HF35" s="154"/>
      <c r="HG35" s="154"/>
      <c r="HH35" s="154"/>
      <c r="HI35" s="154"/>
      <c r="HJ35" s="154"/>
      <c r="HK35" s="154"/>
      <c r="HL35" s="154"/>
      <c r="HM35" s="154"/>
      <c r="HN35" s="154"/>
      <c r="HO35" s="154"/>
      <c r="HP35" s="154"/>
      <c r="HQ35" s="154"/>
      <c r="HR35" s="154"/>
      <c r="HS35" s="154"/>
      <c r="HT35" s="154"/>
      <c r="HU35" s="154"/>
      <c r="HV35" s="154"/>
      <c r="HW35" s="154"/>
      <c r="HX35" s="154"/>
    </row>
    <row r="36" spans="1:232">
      <c r="A36" s="155" t="s">
        <v>103</v>
      </c>
      <c r="B36" s="154"/>
      <c r="C36" s="154"/>
      <c r="D36" s="154"/>
      <c r="E36" s="154"/>
      <c r="F36" s="154"/>
      <c r="G36" s="154"/>
      <c r="H36" s="156"/>
      <c r="I36" s="100"/>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20"/>
      <c r="AJ36" s="160"/>
      <c r="AK36" s="39"/>
      <c r="AL36" s="151"/>
      <c r="AM36" s="152"/>
      <c r="AN36" s="152"/>
      <c r="AO36" s="152"/>
      <c r="AP36" s="154"/>
      <c r="AQ36" s="3"/>
      <c r="AR36" s="3"/>
      <c r="AS36" s="3"/>
      <c r="AT36" s="3"/>
      <c r="AU36" s="3"/>
      <c r="AV36" s="3"/>
      <c r="AW36" s="3"/>
      <c r="AX36" s="3"/>
      <c r="AY36" s="3"/>
      <c r="AZ36" s="3"/>
      <c r="BA36" s="3"/>
      <c r="BB36" s="3"/>
      <c r="BC36" s="3"/>
      <c r="BD36" s="3"/>
      <c r="BE36" s="3"/>
      <c r="BF36" s="3"/>
      <c r="BG36" s="3"/>
      <c r="BH36" s="3"/>
      <c r="BI36" s="3"/>
      <c r="BJ36" s="154"/>
      <c r="BK36" s="154"/>
      <c r="BL36" s="160"/>
      <c r="BM36" s="100"/>
      <c r="BN36" s="153"/>
      <c r="BO36" s="153"/>
      <c r="BP36" s="153"/>
      <c r="BQ36" s="153"/>
      <c r="BR36" s="153"/>
      <c r="BS36" s="153"/>
      <c r="BT36" s="153"/>
      <c r="BU36" s="153"/>
      <c r="BV36" s="153"/>
      <c r="BW36" s="153"/>
      <c r="BX36" s="86"/>
      <c r="BY36" s="86"/>
      <c r="BZ36" s="86"/>
      <c r="CA36" s="86"/>
      <c r="CB36" s="86"/>
      <c r="CC36" s="86"/>
      <c r="CD36" s="86"/>
      <c r="CE36" s="86"/>
      <c r="CF36" s="86"/>
      <c r="CG36" s="86"/>
      <c r="CH36" s="86"/>
      <c r="CI36" s="86"/>
      <c r="CJ36" s="86"/>
      <c r="CK36" s="3"/>
      <c r="CL36" s="154"/>
      <c r="CM36" s="154"/>
      <c r="CN36" s="160"/>
      <c r="CO36" s="100"/>
      <c r="CP36" s="153"/>
      <c r="CQ36" s="153"/>
      <c r="CR36" s="153"/>
      <c r="CS36" s="153"/>
      <c r="CT36" s="153"/>
      <c r="CU36" s="153"/>
      <c r="CV36" s="153"/>
      <c r="CW36" s="153"/>
      <c r="CX36" s="153"/>
      <c r="CY36" s="153"/>
      <c r="CZ36" s="86"/>
      <c r="DA36" s="86"/>
      <c r="DB36" s="86"/>
      <c r="DC36" s="86"/>
      <c r="DD36" s="86"/>
      <c r="DE36" s="86"/>
      <c r="DF36" s="86"/>
      <c r="DG36" s="86"/>
      <c r="DH36" s="86"/>
      <c r="DI36" s="86"/>
      <c r="DJ36" s="86"/>
      <c r="DK36" s="86"/>
      <c r="DL36" s="86"/>
      <c r="DQ36" s="146"/>
      <c r="DR36" s="153"/>
      <c r="DS36" s="153"/>
      <c r="DT36" s="153"/>
      <c r="DU36" s="153"/>
      <c r="DV36" s="153"/>
      <c r="DW36" s="153"/>
      <c r="DX36" s="153"/>
      <c r="DY36" s="153"/>
      <c r="DZ36" s="153"/>
      <c r="EA36" s="153"/>
      <c r="EB36" s="86"/>
      <c r="EC36" s="86"/>
      <c r="ED36" s="86"/>
      <c r="EE36" s="86"/>
      <c r="EF36" s="86"/>
      <c r="EG36" s="86"/>
      <c r="EH36" s="86"/>
      <c r="EI36" s="86"/>
      <c r="EJ36" s="86"/>
      <c r="EK36" s="86"/>
      <c r="EL36" s="86"/>
      <c r="EM36" s="86"/>
      <c r="EN36" s="167"/>
      <c r="EO36" s="154"/>
      <c r="EP36" s="154"/>
      <c r="EQ36" s="154"/>
      <c r="ER36" s="154"/>
      <c r="ES36" s="154"/>
      <c r="ET36" s="154"/>
      <c r="EU36" s="154"/>
      <c r="EV36" s="154"/>
      <c r="EW36" s="154"/>
      <c r="EX36" s="154"/>
      <c r="EY36" s="154"/>
      <c r="EZ36" s="154"/>
      <c r="FA36" s="154"/>
      <c r="FB36" s="154"/>
      <c r="FC36" s="154"/>
      <c r="FD36" s="154"/>
      <c r="FE36" s="154"/>
      <c r="FF36" s="154"/>
      <c r="FG36" s="154"/>
      <c r="FH36" s="154"/>
      <c r="FI36" s="154"/>
      <c r="FJ36" s="154"/>
      <c r="FK36" s="154"/>
      <c r="FL36" s="154"/>
      <c r="FM36" s="154"/>
      <c r="FN36" s="154"/>
      <c r="FO36" s="154"/>
      <c r="FP36" s="154"/>
      <c r="FQ36" s="154"/>
      <c r="FR36" s="154"/>
      <c r="FS36" s="154"/>
      <c r="FT36" s="154"/>
      <c r="FU36" s="154"/>
      <c r="FV36" s="154"/>
      <c r="FW36" s="154"/>
      <c r="FX36" s="154"/>
      <c r="FY36" s="154"/>
      <c r="FZ36" s="154"/>
      <c r="GA36" s="154"/>
      <c r="GB36" s="154"/>
      <c r="GC36" s="154"/>
      <c r="GD36" s="154"/>
      <c r="GE36" s="154"/>
      <c r="GF36" s="154"/>
      <c r="GG36" s="154"/>
      <c r="GH36" s="154"/>
      <c r="GI36" s="154"/>
      <c r="GJ36" s="154"/>
      <c r="GK36" s="154"/>
      <c r="GL36" s="154"/>
      <c r="GM36" s="154"/>
      <c r="GN36" s="154"/>
      <c r="GO36" s="154"/>
      <c r="GP36" s="154"/>
      <c r="GQ36" s="154"/>
      <c r="GR36" s="154"/>
      <c r="GS36" s="154"/>
      <c r="GT36" s="154"/>
      <c r="GU36" s="154"/>
      <c r="GV36" s="154"/>
      <c r="GW36" s="154"/>
      <c r="GX36" s="154"/>
      <c r="GY36" s="154"/>
      <c r="GZ36" s="154"/>
      <c r="HA36" s="154"/>
      <c r="HB36" s="154"/>
      <c r="HC36" s="154"/>
      <c r="HD36" s="154"/>
      <c r="HE36" s="154"/>
      <c r="HF36" s="154"/>
      <c r="HG36" s="154"/>
      <c r="HH36" s="154"/>
      <c r="HI36" s="154"/>
      <c r="HJ36" s="154"/>
      <c r="HK36" s="154"/>
      <c r="HL36" s="154"/>
      <c r="HM36" s="154"/>
      <c r="HN36" s="154"/>
      <c r="HO36" s="154"/>
      <c r="HP36" s="154"/>
      <c r="HQ36" s="154"/>
      <c r="HR36" s="154"/>
      <c r="HS36" s="154"/>
      <c r="HT36" s="154"/>
      <c r="HU36" s="154"/>
      <c r="HV36" s="154"/>
      <c r="HW36" s="154"/>
      <c r="HX36" s="154"/>
    </row>
    <row r="37" spans="1:232">
      <c r="A37" s="155" t="s">
        <v>98</v>
      </c>
      <c r="B37" s="154"/>
      <c r="C37" s="154"/>
      <c r="D37" s="154"/>
      <c r="E37" s="154"/>
      <c r="F37" s="154"/>
      <c r="G37" s="154"/>
      <c r="H37" s="156"/>
      <c r="I37" s="100" t="s">
        <v>337</v>
      </c>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t="s">
        <v>338</v>
      </c>
      <c r="AH37" s="154" t="s">
        <v>107</v>
      </c>
      <c r="AI37" s="20"/>
      <c r="AJ37" s="160"/>
      <c r="AK37" s="155" t="s">
        <v>339</v>
      </c>
      <c r="AL37" s="154"/>
      <c r="AM37" s="154"/>
      <c r="AN37" s="154"/>
      <c r="AO37" s="154"/>
      <c r="AP37" s="154"/>
      <c r="AQ37" s="154"/>
      <c r="AR37" s="154"/>
      <c r="AS37" s="154"/>
      <c r="AT37" s="154"/>
      <c r="AU37" s="154"/>
      <c r="AV37" s="154"/>
      <c r="AW37" s="154"/>
      <c r="AX37" s="154"/>
      <c r="AY37" s="154"/>
      <c r="AZ37" s="154"/>
      <c r="BA37" s="154"/>
      <c r="BB37" s="154"/>
      <c r="BC37" s="154"/>
      <c r="BD37" s="154"/>
      <c r="BE37" s="154"/>
      <c r="BF37" s="154"/>
      <c r="BG37" s="154"/>
      <c r="BH37" s="154"/>
      <c r="BI37" s="154"/>
      <c r="BJ37" s="154"/>
      <c r="BK37" s="154"/>
      <c r="BL37" s="160"/>
      <c r="BM37" s="100" t="s">
        <v>865</v>
      </c>
      <c r="BN37" s="153"/>
      <c r="BO37" s="153"/>
      <c r="BP37" s="153"/>
      <c r="BQ37" s="153"/>
      <c r="BR37" s="153"/>
      <c r="BS37" s="153"/>
      <c r="BT37" s="153"/>
      <c r="BU37" s="153"/>
      <c r="BV37" s="153"/>
      <c r="BW37" s="153"/>
      <c r="BX37" s="153"/>
      <c r="BY37" s="153"/>
      <c r="BZ37" s="153"/>
      <c r="CA37" s="153"/>
      <c r="CB37" s="153"/>
      <c r="CC37" s="153"/>
      <c r="CD37" s="153"/>
      <c r="CE37" s="153"/>
      <c r="CF37" s="153"/>
      <c r="CG37" s="153"/>
      <c r="CH37" s="153"/>
      <c r="CI37" s="153"/>
      <c r="CJ37" s="153"/>
      <c r="CK37" s="154"/>
      <c r="CL37" s="154"/>
      <c r="CM37" s="154"/>
      <c r="CN37" s="160"/>
      <c r="CO37" s="100" t="s">
        <v>1036</v>
      </c>
      <c r="CP37" s="153"/>
      <c r="CQ37" s="153"/>
      <c r="CR37" s="153"/>
      <c r="CS37" s="153"/>
      <c r="CT37" s="153"/>
      <c r="CU37" s="153"/>
      <c r="CV37" s="153"/>
      <c r="CW37" s="153"/>
      <c r="CX37" s="153"/>
      <c r="CY37" s="153"/>
      <c r="CZ37" s="153"/>
      <c r="DA37" s="153"/>
      <c r="DB37" s="153"/>
      <c r="DC37" s="153"/>
      <c r="DD37" s="153"/>
      <c r="DE37" s="153"/>
      <c r="DF37" s="153"/>
      <c r="DG37" s="153"/>
      <c r="DH37" s="153"/>
      <c r="DI37" s="153"/>
      <c r="DJ37" s="153"/>
      <c r="DK37" s="153"/>
      <c r="DL37" s="153"/>
      <c r="DQ37" s="146" t="s">
        <v>1199</v>
      </c>
      <c r="DR37" s="153"/>
      <c r="DS37" s="153"/>
      <c r="DT37" s="153"/>
      <c r="DU37" s="153"/>
      <c r="DV37" s="153"/>
      <c r="DW37" s="153"/>
      <c r="DX37" s="153"/>
      <c r="DY37" s="153"/>
      <c r="DZ37" s="153"/>
      <c r="EA37" s="153"/>
      <c r="EB37" s="153"/>
      <c r="EC37" s="153"/>
      <c r="ED37" s="153"/>
      <c r="EE37" s="153"/>
      <c r="EF37" s="153"/>
      <c r="EG37" s="153"/>
      <c r="EH37" s="153"/>
      <c r="EI37" s="153"/>
      <c r="EJ37" s="153"/>
      <c r="EK37" s="153"/>
      <c r="EL37" s="153"/>
      <c r="EM37" s="153"/>
      <c r="EN37" s="166"/>
      <c r="EO37" s="154"/>
      <c r="EP37" s="154"/>
      <c r="EQ37" s="154"/>
      <c r="ER37" s="154"/>
      <c r="ES37" s="154" t="s">
        <v>1367</v>
      </c>
      <c r="ET37" s="154"/>
      <c r="EU37" s="154"/>
      <c r="EV37" s="154"/>
      <c r="EW37" s="154"/>
      <c r="EX37" s="154"/>
      <c r="EY37" s="154"/>
      <c r="EZ37" s="154"/>
      <c r="FA37" s="154"/>
      <c r="FB37" s="154"/>
      <c r="FC37" s="154"/>
      <c r="FD37" s="154"/>
      <c r="FE37" s="154"/>
      <c r="FF37" s="154"/>
      <c r="FG37" s="154"/>
      <c r="FH37" s="154"/>
      <c r="FI37" s="154"/>
      <c r="FJ37" s="154"/>
      <c r="FK37" s="154"/>
      <c r="FL37" s="154"/>
      <c r="FM37" s="154"/>
      <c r="FN37" s="154"/>
      <c r="FO37" s="154"/>
      <c r="FP37" s="154"/>
      <c r="FQ37" s="154"/>
      <c r="FR37" s="154"/>
      <c r="FS37" s="154"/>
      <c r="FT37" s="154"/>
      <c r="FU37" s="154" t="s">
        <v>1534</v>
      </c>
      <c r="FV37" s="154"/>
      <c r="FW37" s="154"/>
      <c r="FX37" s="154"/>
      <c r="FY37" s="154"/>
      <c r="FZ37" s="154"/>
      <c r="GA37" s="154"/>
      <c r="GB37" s="154"/>
      <c r="GC37" s="154"/>
      <c r="GD37" s="154"/>
      <c r="GE37" s="154"/>
      <c r="GF37" s="154"/>
      <c r="GG37" s="154"/>
      <c r="GH37" s="154"/>
      <c r="GI37" s="154"/>
      <c r="GJ37" s="154"/>
      <c r="GK37" s="154"/>
      <c r="GL37" s="154"/>
      <c r="GM37" s="154"/>
      <c r="GN37" s="154"/>
      <c r="GO37" s="154"/>
      <c r="GP37" s="154"/>
      <c r="GQ37" s="154"/>
      <c r="GR37" s="154"/>
      <c r="GS37" s="154"/>
      <c r="GT37" s="154"/>
      <c r="GU37" s="154"/>
      <c r="GV37" s="154"/>
      <c r="GW37" s="154" t="s">
        <v>1697</v>
      </c>
      <c r="GX37" s="154"/>
      <c r="GY37" s="154"/>
      <c r="GZ37" s="154"/>
      <c r="HA37" s="154"/>
      <c r="HB37" s="154"/>
      <c r="HC37" s="154"/>
      <c r="HD37" s="154"/>
      <c r="HE37" s="154"/>
      <c r="HF37" s="154"/>
      <c r="HG37" s="154"/>
      <c r="HH37" s="154"/>
      <c r="HI37" s="154"/>
      <c r="HJ37" s="154"/>
      <c r="HK37" s="154"/>
      <c r="HL37" s="154"/>
      <c r="HM37" s="154"/>
      <c r="HN37" s="154"/>
      <c r="HO37" s="154"/>
      <c r="HP37" s="154"/>
      <c r="HQ37" s="154"/>
      <c r="HR37" s="154"/>
      <c r="HS37" s="154"/>
      <c r="HT37" s="154"/>
      <c r="HU37" s="154"/>
      <c r="HV37" s="154"/>
      <c r="HW37" s="154"/>
      <c r="HX37" s="154"/>
    </row>
    <row r="38" spans="1:232" s="241" customFormat="1">
      <c r="A38" s="100" t="s">
        <v>109</v>
      </c>
      <c r="B38" s="21" t="s">
        <v>149</v>
      </c>
      <c r="C38" s="153"/>
      <c r="D38" s="153"/>
      <c r="E38" s="153"/>
      <c r="F38" s="153" t="s">
        <v>111</v>
      </c>
      <c r="G38" s="144" t="s">
        <v>340</v>
      </c>
      <c r="H38" s="24" t="s">
        <v>341</v>
      </c>
      <c r="I38" s="100" t="s">
        <v>342</v>
      </c>
      <c r="J38" s="153" t="s">
        <v>343</v>
      </c>
      <c r="K38" s="153" t="s">
        <v>344</v>
      </c>
      <c r="L38" s="153" t="s">
        <v>345</v>
      </c>
      <c r="M38" s="153" t="s">
        <v>346</v>
      </c>
      <c r="N38" s="153" t="s">
        <v>347</v>
      </c>
      <c r="O38" s="153"/>
      <c r="P38" s="153"/>
      <c r="Q38" s="153"/>
      <c r="R38" s="153"/>
      <c r="S38" s="153"/>
      <c r="T38" s="153"/>
      <c r="U38" s="153"/>
      <c r="V38" s="153"/>
      <c r="W38" s="153"/>
      <c r="X38" s="153"/>
      <c r="Y38" s="153"/>
      <c r="Z38" s="153"/>
      <c r="AA38" s="153"/>
      <c r="AB38" s="153"/>
      <c r="AC38" s="153"/>
      <c r="AD38" s="153"/>
      <c r="AE38" s="153"/>
      <c r="AF38" s="153"/>
      <c r="AG38" s="153" t="s">
        <v>338</v>
      </c>
      <c r="AH38" s="153" t="s">
        <v>107</v>
      </c>
      <c r="AI38" s="153"/>
      <c r="AJ38" s="32"/>
      <c r="AK38" s="100" t="s">
        <v>348</v>
      </c>
      <c r="AL38" s="153" t="s">
        <v>349</v>
      </c>
      <c r="AM38" s="153" t="s">
        <v>350</v>
      </c>
      <c r="AN38" s="153" t="s">
        <v>351</v>
      </c>
      <c r="AO38" s="153" t="s">
        <v>352</v>
      </c>
      <c r="AP38" s="153" t="s">
        <v>353</v>
      </c>
      <c r="AQ38" s="153"/>
      <c r="AR38" s="153"/>
      <c r="AS38" s="153"/>
      <c r="AT38" s="153"/>
      <c r="AU38" s="153"/>
      <c r="AV38" s="153"/>
      <c r="AW38" s="153"/>
      <c r="AX38" s="153"/>
      <c r="AY38" s="153"/>
      <c r="AZ38" s="153"/>
      <c r="BA38" s="153"/>
      <c r="BB38" s="153"/>
      <c r="BC38" s="153"/>
      <c r="BD38" s="153"/>
      <c r="BE38" s="153"/>
      <c r="BF38" s="153"/>
      <c r="BG38" s="153"/>
      <c r="BH38" s="153"/>
      <c r="BI38" s="153"/>
      <c r="BJ38" s="153"/>
      <c r="BK38" s="153"/>
      <c r="BL38" s="32"/>
      <c r="BM38" s="100" t="s">
        <v>866</v>
      </c>
      <c r="BN38" s="153" t="s">
        <v>867</v>
      </c>
      <c r="BO38" s="153" t="s">
        <v>868</v>
      </c>
      <c r="BP38" s="153" t="s">
        <v>869</v>
      </c>
      <c r="BQ38" s="153" t="s">
        <v>870</v>
      </c>
      <c r="BR38" s="153" t="s">
        <v>871</v>
      </c>
      <c r="BS38" s="153"/>
      <c r="BT38" s="153"/>
      <c r="BU38" s="153"/>
      <c r="BV38" s="153"/>
      <c r="BW38" s="153"/>
      <c r="BX38" s="153"/>
      <c r="BY38" s="153"/>
      <c r="BZ38" s="153"/>
      <c r="CA38" s="153"/>
      <c r="CB38" s="153"/>
      <c r="CC38" s="153"/>
      <c r="CD38" s="153"/>
      <c r="CE38" s="153"/>
      <c r="CF38" s="153"/>
      <c r="CG38" s="153"/>
      <c r="CH38" s="153"/>
      <c r="CI38" s="153"/>
      <c r="CJ38" s="153"/>
      <c r="CK38" s="153"/>
      <c r="CL38" s="153"/>
      <c r="CM38" s="153"/>
      <c r="CN38" s="32"/>
      <c r="CO38" s="100" t="s">
        <v>1037</v>
      </c>
      <c r="CP38" s="153" t="s">
        <v>1038</v>
      </c>
      <c r="CQ38" s="153" t="s">
        <v>1039</v>
      </c>
      <c r="CR38" s="153" t="s">
        <v>1040</v>
      </c>
      <c r="CS38" s="153" t="s">
        <v>1041</v>
      </c>
      <c r="CT38" s="153" t="s">
        <v>1042</v>
      </c>
      <c r="CU38" s="153"/>
      <c r="CV38" s="153"/>
      <c r="CW38" s="153"/>
      <c r="CX38" s="153"/>
      <c r="CY38" s="153"/>
      <c r="CZ38" s="153"/>
      <c r="DA38" s="153"/>
      <c r="DB38" s="153"/>
      <c r="DC38" s="153"/>
      <c r="DD38" s="153"/>
      <c r="DE38" s="153"/>
      <c r="DF38" s="153"/>
      <c r="DG38" s="153"/>
      <c r="DH38" s="153"/>
      <c r="DI38" s="153"/>
      <c r="DJ38" s="153"/>
      <c r="DK38" s="153"/>
      <c r="DL38" s="153"/>
      <c r="DQ38" s="146" t="s">
        <v>1200</v>
      </c>
      <c r="DR38" s="153" t="s">
        <v>1201</v>
      </c>
      <c r="DS38" s="153" t="s">
        <v>1202</v>
      </c>
      <c r="DT38" s="153" t="s">
        <v>1203</v>
      </c>
      <c r="DU38" s="153" t="s">
        <v>1204</v>
      </c>
      <c r="DV38" s="153" t="s">
        <v>1205</v>
      </c>
      <c r="DW38" s="153"/>
      <c r="DX38" s="153"/>
      <c r="DY38" s="153"/>
      <c r="DZ38" s="153"/>
      <c r="EA38" s="153"/>
      <c r="EB38" s="153"/>
      <c r="EC38" s="153"/>
      <c r="ED38" s="153"/>
      <c r="EE38" s="153"/>
      <c r="EF38" s="153"/>
      <c r="EG38" s="153"/>
      <c r="EH38" s="153"/>
      <c r="EI38" s="153"/>
      <c r="EJ38" s="153"/>
      <c r="EK38" s="153"/>
      <c r="EL38" s="153"/>
      <c r="EM38" s="153"/>
      <c r="EN38" s="166"/>
      <c r="EO38" s="153"/>
      <c r="EP38" s="153"/>
      <c r="EQ38" s="153"/>
      <c r="ER38" s="153"/>
      <c r="ES38" s="153" t="s">
        <v>1368</v>
      </c>
      <c r="ET38" s="153" t="s">
        <v>1369</v>
      </c>
      <c r="EU38" s="153" t="s">
        <v>1370</v>
      </c>
      <c r="EV38" s="153" t="s">
        <v>1371</v>
      </c>
      <c r="EW38" s="153" t="s">
        <v>1372</v>
      </c>
      <c r="EX38" s="153" t="s">
        <v>1373</v>
      </c>
      <c r="EY38" s="153"/>
      <c r="EZ38" s="153"/>
      <c r="FA38" s="153"/>
      <c r="FB38" s="153"/>
      <c r="FC38" s="153"/>
      <c r="FD38" s="153"/>
      <c r="FE38" s="153"/>
      <c r="FF38" s="153"/>
      <c r="FG38" s="153"/>
      <c r="FH38" s="153"/>
      <c r="FI38" s="153"/>
      <c r="FJ38" s="153"/>
      <c r="FK38" s="153"/>
      <c r="FL38" s="153"/>
      <c r="FM38" s="153"/>
      <c r="FN38" s="153"/>
      <c r="FO38" s="153"/>
      <c r="FP38" s="153"/>
      <c r="FQ38" s="153"/>
      <c r="FR38" s="153"/>
      <c r="FS38" s="153"/>
      <c r="FT38" s="153"/>
      <c r="FU38" s="153" t="s">
        <v>1535</v>
      </c>
      <c r="FV38" s="153" t="s">
        <v>1536</v>
      </c>
      <c r="FW38" s="153" t="s">
        <v>1537</v>
      </c>
      <c r="FX38" s="153" t="s">
        <v>1538</v>
      </c>
      <c r="FY38" s="153" t="s">
        <v>1539</v>
      </c>
      <c r="FZ38" s="153" t="s">
        <v>1540</v>
      </c>
      <c r="GA38" s="153"/>
      <c r="GB38" s="153"/>
      <c r="GC38" s="153"/>
      <c r="GD38" s="153"/>
      <c r="GE38" s="153"/>
      <c r="GF38" s="153"/>
      <c r="GG38" s="153"/>
      <c r="GH38" s="153"/>
      <c r="GI38" s="153"/>
      <c r="GJ38" s="153"/>
      <c r="GK38" s="153"/>
      <c r="GL38" s="153"/>
      <c r="GM38" s="153"/>
      <c r="GN38" s="153"/>
      <c r="GO38" s="153"/>
      <c r="GP38" s="153"/>
      <c r="GQ38" s="153"/>
      <c r="GR38" s="153"/>
      <c r="GS38" s="153"/>
      <c r="GT38" s="153"/>
      <c r="GU38" s="153"/>
      <c r="GV38" s="153"/>
      <c r="GW38" s="153" t="s">
        <v>1698</v>
      </c>
      <c r="GX38" s="153" t="s">
        <v>1699</v>
      </c>
      <c r="GY38" s="153" t="s">
        <v>1700</v>
      </c>
      <c r="GZ38" s="153" t="s">
        <v>1701</v>
      </c>
      <c r="HA38" s="153" t="s">
        <v>1702</v>
      </c>
      <c r="HB38" s="153" t="s">
        <v>1703</v>
      </c>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row>
    <row r="39" spans="1:232">
      <c r="A39" s="155" t="s">
        <v>109</v>
      </c>
      <c r="B39" s="154" t="s">
        <v>110</v>
      </c>
      <c r="C39" s="154"/>
      <c r="D39" s="154"/>
      <c r="E39" s="154"/>
      <c r="F39" s="154" t="s">
        <v>111</v>
      </c>
      <c r="G39" s="151" t="s">
        <v>354</v>
      </c>
      <c r="H39" s="156" t="s">
        <v>355</v>
      </c>
      <c r="I39" s="100" t="s">
        <v>356</v>
      </c>
      <c r="J39" s="154" t="s">
        <v>357</v>
      </c>
      <c r="K39" s="154" t="s">
        <v>358</v>
      </c>
      <c r="L39" s="154" t="s">
        <v>359</v>
      </c>
      <c r="M39" s="154" t="s">
        <v>360</v>
      </c>
      <c r="N39" s="154" t="s">
        <v>361</v>
      </c>
      <c r="O39" s="154"/>
      <c r="P39" s="154"/>
      <c r="Q39" s="154"/>
      <c r="R39" s="154"/>
      <c r="S39" s="154"/>
      <c r="T39" s="154"/>
      <c r="U39" s="154"/>
      <c r="V39" s="154"/>
      <c r="W39" s="154"/>
      <c r="X39" s="154"/>
      <c r="Y39" s="154"/>
      <c r="Z39" s="154"/>
      <c r="AA39" s="154"/>
      <c r="AB39" s="154"/>
      <c r="AC39" s="154"/>
      <c r="AD39" s="154"/>
      <c r="AE39" s="154"/>
      <c r="AF39" s="154"/>
      <c r="AG39" s="154" t="s">
        <v>338</v>
      </c>
      <c r="AH39" s="154" t="s">
        <v>107</v>
      </c>
      <c r="AI39" s="154"/>
      <c r="AJ39" s="160"/>
      <c r="AK39" s="155" t="s">
        <v>362</v>
      </c>
      <c r="AL39" s="154" t="s">
        <v>363</v>
      </c>
      <c r="AM39" s="154" t="s">
        <v>364</v>
      </c>
      <c r="AN39" s="154" t="s">
        <v>365</v>
      </c>
      <c r="AO39" s="154" t="s">
        <v>366</v>
      </c>
      <c r="AP39" s="154" t="s">
        <v>367</v>
      </c>
      <c r="AQ39" s="154"/>
      <c r="AR39" s="154"/>
      <c r="AS39" s="154"/>
      <c r="AT39" s="154"/>
      <c r="AU39" s="154"/>
      <c r="AV39" s="154"/>
      <c r="AW39" s="154"/>
      <c r="AX39" s="154"/>
      <c r="AY39" s="154"/>
      <c r="AZ39" s="154"/>
      <c r="BA39" s="154"/>
      <c r="BB39" s="154"/>
      <c r="BC39" s="154"/>
      <c r="BD39" s="154"/>
      <c r="BE39" s="154"/>
      <c r="BF39" s="154"/>
      <c r="BG39" s="154"/>
      <c r="BH39" s="154"/>
      <c r="BI39" s="154"/>
      <c r="BJ39" s="154"/>
      <c r="BK39" s="154"/>
      <c r="BL39" s="160"/>
      <c r="BM39" s="100" t="s">
        <v>872</v>
      </c>
      <c r="BN39" s="153" t="s">
        <v>873</v>
      </c>
      <c r="BO39" s="153" t="s">
        <v>874</v>
      </c>
      <c r="BP39" s="153" t="s">
        <v>875</v>
      </c>
      <c r="BQ39" s="153" t="s">
        <v>876</v>
      </c>
      <c r="BR39" s="153" t="s">
        <v>877</v>
      </c>
      <c r="BS39" s="153"/>
      <c r="BT39" s="153"/>
      <c r="BU39" s="153"/>
      <c r="BV39" s="153"/>
      <c r="BW39" s="153"/>
      <c r="BX39" s="153"/>
      <c r="BY39" s="153"/>
      <c r="BZ39" s="153"/>
      <c r="CA39" s="153"/>
      <c r="CB39" s="153"/>
      <c r="CC39" s="153"/>
      <c r="CD39" s="153"/>
      <c r="CE39" s="153"/>
      <c r="CF39" s="153"/>
      <c r="CG39" s="153"/>
      <c r="CH39" s="153"/>
      <c r="CI39" s="153"/>
      <c r="CJ39" s="153"/>
      <c r="CK39" s="154"/>
      <c r="CL39" s="154"/>
      <c r="CM39" s="154"/>
      <c r="CN39" s="160"/>
      <c r="CO39" s="100" t="s">
        <v>1043</v>
      </c>
      <c r="CP39" s="153" t="s">
        <v>1044</v>
      </c>
      <c r="CQ39" s="153" t="s">
        <v>1045</v>
      </c>
      <c r="CR39" s="153" t="s">
        <v>1046</v>
      </c>
      <c r="CS39" s="153" t="s">
        <v>1047</v>
      </c>
      <c r="CT39" s="153" t="s">
        <v>1048</v>
      </c>
      <c r="CU39" s="153"/>
      <c r="CV39" s="153"/>
      <c r="CW39" s="153"/>
      <c r="CX39" s="153"/>
      <c r="CY39" s="153"/>
      <c r="CZ39" s="153"/>
      <c r="DA39" s="153"/>
      <c r="DB39" s="153"/>
      <c r="DC39" s="153"/>
      <c r="DD39" s="153"/>
      <c r="DE39" s="153"/>
      <c r="DF39" s="153"/>
      <c r="DG39" s="153"/>
      <c r="DH39" s="153"/>
      <c r="DI39" s="153"/>
      <c r="DJ39" s="153"/>
      <c r="DK39" s="153"/>
      <c r="DL39" s="153"/>
      <c r="DQ39" s="146" t="s">
        <v>1206</v>
      </c>
      <c r="DR39" s="153" t="s">
        <v>1207</v>
      </c>
      <c r="DS39" s="153" t="s">
        <v>1208</v>
      </c>
      <c r="DT39" s="153" t="s">
        <v>1209</v>
      </c>
      <c r="DU39" s="153" t="s">
        <v>1210</v>
      </c>
      <c r="DV39" s="153" t="s">
        <v>1211</v>
      </c>
      <c r="DW39" s="153"/>
      <c r="DX39" s="153"/>
      <c r="DY39" s="153"/>
      <c r="DZ39" s="153"/>
      <c r="EA39" s="153"/>
      <c r="EB39" s="153"/>
      <c r="EC39" s="153"/>
      <c r="ED39" s="153"/>
      <c r="EE39" s="153"/>
      <c r="EF39" s="153"/>
      <c r="EG39" s="153"/>
      <c r="EH39" s="153"/>
      <c r="EI39" s="153"/>
      <c r="EJ39" s="153"/>
      <c r="EK39" s="153"/>
      <c r="EL39" s="153"/>
      <c r="EM39" s="153"/>
      <c r="EN39" s="166"/>
      <c r="EO39" s="154"/>
      <c r="EP39" s="154"/>
      <c r="EQ39" s="154"/>
      <c r="ER39" s="154"/>
      <c r="ES39" s="154" t="s">
        <v>1374</v>
      </c>
      <c r="ET39" s="154" t="s">
        <v>1375</v>
      </c>
      <c r="EU39" s="154" t="s">
        <v>1376</v>
      </c>
      <c r="EV39" s="154" t="s">
        <v>1377</v>
      </c>
      <c r="EW39" s="154" t="s">
        <v>1378</v>
      </c>
      <c r="EX39" s="154" t="s">
        <v>1379</v>
      </c>
      <c r="EY39" s="154"/>
      <c r="EZ39" s="154"/>
      <c r="FA39" s="154"/>
      <c r="FB39" s="154"/>
      <c r="FC39" s="154"/>
      <c r="FD39" s="154"/>
      <c r="FE39" s="154"/>
      <c r="FF39" s="154"/>
      <c r="FG39" s="154"/>
      <c r="FH39" s="154"/>
      <c r="FI39" s="154"/>
      <c r="FJ39" s="154"/>
      <c r="FK39" s="154"/>
      <c r="FL39" s="154"/>
      <c r="FM39" s="154"/>
      <c r="FN39" s="154"/>
      <c r="FO39" s="154"/>
      <c r="FP39" s="154"/>
      <c r="FQ39" s="154"/>
      <c r="FR39" s="154"/>
      <c r="FS39" s="154"/>
      <c r="FT39" s="154"/>
      <c r="FU39" s="154" t="s">
        <v>1541</v>
      </c>
      <c r="FV39" s="154" t="s">
        <v>1542</v>
      </c>
      <c r="FW39" s="154" t="s">
        <v>1543</v>
      </c>
      <c r="FX39" s="154" t="s">
        <v>1544</v>
      </c>
      <c r="FY39" s="154" t="s">
        <v>1545</v>
      </c>
      <c r="FZ39" s="154" t="s">
        <v>1546</v>
      </c>
      <c r="GA39" s="154"/>
      <c r="GB39" s="154"/>
      <c r="GC39" s="154"/>
      <c r="GD39" s="154"/>
      <c r="GE39" s="154"/>
      <c r="GF39" s="154"/>
      <c r="GG39" s="154"/>
      <c r="GH39" s="154"/>
      <c r="GI39" s="154"/>
      <c r="GJ39" s="154"/>
      <c r="GK39" s="154"/>
      <c r="GL39" s="154"/>
      <c r="GM39" s="154"/>
      <c r="GN39" s="154"/>
      <c r="GO39" s="154"/>
      <c r="GP39" s="154"/>
      <c r="GQ39" s="154"/>
      <c r="GR39" s="154"/>
      <c r="GS39" s="154"/>
      <c r="GT39" s="154"/>
      <c r="GU39" s="154"/>
      <c r="GV39" s="154"/>
      <c r="GW39" s="154" t="s">
        <v>1704</v>
      </c>
      <c r="GX39" s="154" t="s">
        <v>1705</v>
      </c>
      <c r="GY39" s="154" t="s">
        <v>1706</v>
      </c>
      <c r="GZ39" s="154" t="s">
        <v>1707</v>
      </c>
      <c r="HA39" s="154" t="s">
        <v>1708</v>
      </c>
      <c r="HB39" s="154" t="s">
        <v>1709</v>
      </c>
      <c r="HC39" s="154"/>
      <c r="HD39" s="154"/>
      <c r="HE39" s="154"/>
      <c r="HF39" s="154"/>
      <c r="HG39" s="154"/>
      <c r="HH39" s="154"/>
      <c r="HI39" s="154"/>
      <c r="HJ39" s="154"/>
      <c r="HK39" s="154"/>
      <c r="HL39" s="154"/>
      <c r="HM39" s="154"/>
      <c r="HN39" s="154"/>
      <c r="HO39" s="154"/>
      <c r="HP39" s="154"/>
      <c r="HQ39" s="154"/>
      <c r="HR39" s="154"/>
      <c r="HS39" s="154"/>
      <c r="HT39" s="154"/>
      <c r="HU39" s="154"/>
      <c r="HV39" s="154"/>
      <c r="HW39" s="154"/>
      <c r="HX39" s="154"/>
    </row>
    <row r="40" spans="1:232">
      <c r="A40" s="155" t="s">
        <v>109</v>
      </c>
      <c r="B40" s="154" t="s">
        <v>368</v>
      </c>
      <c r="C40" s="154"/>
      <c r="D40" s="154"/>
      <c r="E40" s="154"/>
      <c r="F40" s="154" t="s">
        <v>111</v>
      </c>
      <c r="G40" s="151" t="s">
        <v>369</v>
      </c>
      <c r="H40" s="156" t="s">
        <v>370</v>
      </c>
      <c r="I40" s="100" t="s">
        <v>371</v>
      </c>
      <c r="J40" s="154" t="s">
        <v>236</v>
      </c>
      <c r="K40" s="154" t="s">
        <v>372</v>
      </c>
      <c r="L40" s="154"/>
      <c r="M40" s="154"/>
      <c r="N40" s="154"/>
      <c r="O40" s="154"/>
      <c r="P40" s="154"/>
      <c r="Q40" s="154"/>
      <c r="R40" s="154"/>
      <c r="S40" s="154"/>
      <c r="T40" s="154"/>
      <c r="U40" s="154"/>
      <c r="V40" s="154"/>
      <c r="W40" s="154"/>
      <c r="X40" s="154"/>
      <c r="Y40" s="154"/>
      <c r="Z40" s="154"/>
      <c r="AA40" s="154"/>
      <c r="AB40" s="154"/>
      <c r="AC40" s="154"/>
      <c r="AD40" s="154"/>
      <c r="AE40" s="154"/>
      <c r="AF40" s="154"/>
      <c r="AG40" s="154" t="s">
        <v>338</v>
      </c>
      <c r="AH40" s="154" t="s">
        <v>107</v>
      </c>
      <c r="AI40" s="22"/>
      <c r="AJ40" s="160"/>
      <c r="AK40" s="155" t="s">
        <v>373</v>
      </c>
      <c r="AL40" s="154" t="s">
        <v>246</v>
      </c>
      <c r="AM40" s="154" t="s">
        <v>374</v>
      </c>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L40" s="160"/>
      <c r="BM40" s="100" t="s">
        <v>878</v>
      </c>
      <c r="BN40" s="153" t="s">
        <v>825</v>
      </c>
      <c r="BO40" s="153" t="s">
        <v>879</v>
      </c>
      <c r="BP40" s="153"/>
      <c r="BQ40" s="153"/>
      <c r="BR40" s="153"/>
      <c r="BS40" s="153"/>
      <c r="BT40" s="153"/>
      <c r="BU40" s="153"/>
      <c r="BV40" s="153"/>
      <c r="BW40" s="153"/>
      <c r="BX40" s="153"/>
      <c r="BY40" s="153"/>
      <c r="BZ40" s="153"/>
      <c r="CA40" s="153"/>
      <c r="CB40" s="153"/>
      <c r="CC40" s="153"/>
      <c r="CD40" s="153"/>
      <c r="CE40" s="153"/>
      <c r="CF40" s="153"/>
      <c r="CG40" s="153"/>
      <c r="CH40" s="153"/>
      <c r="CI40" s="153"/>
      <c r="CJ40" s="153"/>
      <c r="CK40" s="154"/>
      <c r="CL40" s="154"/>
      <c r="CM40" s="154"/>
      <c r="CN40" s="160"/>
      <c r="CO40" s="100" t="s">
        <v>1049</v>
      </c>
      <c r="CP40" s="153" t="s">
        <v>996</v>
      </c>
      <c r="CQ40" s="153" t="s">
        <v>1050</v>
      </c>
      <c r="CR40" s="153"/>
      <c r="CS40" s="153"/>
      <c r="CT40" s="153"/>
      <c r="CU40" s="153"/>
      <c r="CV40" s="153"/>
      <c r="CW40" s="153"/>
      <c r="CX40" s="153"/>
      <c r="CY40" s="153"/>
      <c r="CZ40" s="153"/>
      <c r="DA40" s="153"/>
      <c r="DB40" s="153"/>
      <c r="DC40" s="153"/>
      <c r="DD40" s="153"/>
      <c r="DE40" s="153"/>
      <c r="DF40" s="153"/>
      <c r="DG40" s="153"/>
      <c r="DH40" s="153"/>
      <c r="DI40" s="153"/>
      <c r="DJ40" s="153"/>
      <c r="DK40" s="153"/>
      <c r="DL40" s="153"/>
      <c r="DQ40" s="146" t="s">
        <v>1212</v>
      </c>
      <c r="DR40" s="153" t="s">
        <v>1168</v>
      </c>
      <c r="DS40" s="153" t="s">
        <v>1213</v>
      </c>
      <c r="DT40" s="153"/>
      <c r="DU40" s="153"/>
      <c r="DV40" s="153"/>
      <c r="DW40" s="153"/>
      <c r="DX40" s="153"/>
      <c r="DY40" s="153"/>
      <c r="DZ40" s="153"/>
      <c r="EA40" s="153"/>
      <c r="EB40" s="153"/>
      <c r="EC40" s="153"/>
      <c r="ED40" s="153"/>
      <c r="EE40" s="153"/>
      <c r="EF40" s="153"/>
      <c r="EG40" s="153"/>
      <c r="EH40" s="153"/>
      <c r="EI40" s="153"/>
      <c r="EJ40" s="153"/>
      <c r="EK40" s="153"/>
      <c r="EL40" s="153"/>
      <c r="EM40" s="153"/>
      <c r="EN40" s="166"/>
      <c r="EO40" s="154"/>
      <c r="EP40" s="154"/>
      <c r="EQ40" s="154"/>
      <c r="ER40" s="154"/>
      <c r="ES40" s="154" t="s">
        <v>1380</v>
      </c>
      <c r="ET40" s="154" t="s">
        <v>825</v>
      </c>
      <c r="EU40" s="154" t="s">
        <v>1381</v>
      </c>
      <c r="EV40" s="154"/>
      <c r="EW40" s="154"/>
      <c r="EX40" s="154"/>
      <c r="EY40" s="154"/>
      <c r="EZ40" s="154"/>
      <c r="FA40" s="154"/>
      <c r="FB40" s="154"/>
      <c r="FC40" s="154"/>
      <c r="FD40" s="154"/>
      <c r="FE40" s="154"/>
      <c r="FF40" s="154"/>
      <c r="FG40" s="154"/>
      <c r="FH40" s="154"/>
      <c r="FI40" s="154"/>
      <c r="FJ40" s="154"/>
      <c r="FK40" s="154"/>
      <c r="FL40" s="154"/>
      <c r="FM40" s="154"/>
      <c r="FN40" s="154"/>
      <c r="FO40" s="154"/>
      <c r="FP40" s="154"/>
      <c r="FQ40" s="154"/>
      <c r="FR40" s="154"/>
      <c r="FS40" s="154"/>
      <c r="FT40" s="154"/>
      <c r="FU40" s="154" t="s">
        <v>1547</v>
      </c>
      <c r="FV40" s="154" t="s">
        <v>1494</v>
      </c>
      <c r="FW40" s="154" t="s">
        <v>1548</v>
      </c>
      <c r="FX40" s="154"/>
      <c r="FY40" s="154"/>
      <c r="FZ40" s="154"/>
      <c r="GA40" s="154"/>
      <c r="GB40" s="154"/>
      <c r="GC40" s="154"/>
      <c r="GD40" s="154"/>
      <c r="GE40" s="154"/>
      <c r="GF40" s="154"/>
      <c r="GG40" s="154"/>
      <c r="GH40" s="154"/>
      <c r="GI40" s="154"/>
      <c r="GJ40" s="154"/>
      <c r="GK40" s="154"/>
      <c r="GL40" s="154"/>
      <c r="GM40" s="154"/>
      <c r="GN40" s="154"/>
      <c r="GO40" s="154"/>
      <c r="GP40" s="154"/>
      <c r="GQ40" s="154"/>
      <c r="GR40" s="154"/>
      <c r="GS40" s="154"/>
      <c r="GT40" s="154"/>
      <c r="GU40" s="154"/>
      <c r="GV40" s="154"/>
      <c r="GW40" s="154" t="s">
        <v>1710</v>
      </c>
      <c r="GX40" s="154" t="s">
        <v>1657</v>
      </c>
      <c r="GY40" s="154" t="s">
        <v>1711</v>
      </c>
      <c r="GZ40" s="154"/>
      <c r="HA40" s="154"/>
      <c r="HB40" s="154"/>
      <c r="HC40" s="154"/>
      <c r="HD40" s="154"/>
      <c r="HE40" s="154"/>
      <c r="HF40" s="154"/>
      <c r="HG40" s="154"/>
      <c r="HH40" s="154"/>
      <c r="HI40" s="154"/>
      <c r="HJ40" s="154"/>
      <c r="HK40" s="154"/>
      <c r="HL40" s="154"/>
      <c r="HM40" s="154"/>
      <c r="HN40" s="154"/>
      <c r="HO40" s="154"/>
      <c r="HP40" s="154"/>
      <c r="HQ40" s="154"/>
      <c r="HR40" s="154"/>
      <c r="HS40" s="154"/>
      <c r="HT40" s="154"/>
      <c r="HU40" s="154"/>
      <c r="HV40" s="154"/>
      <c r="HW40" s="154"/>
      <c r="HX40" s="154"/>
    </row>
    <row r="41" spans="1:232">
      <c r="A41" s="155" t="s">
        <v>109</v>
      </c>
      <c r="B41" s="154" t="s">
        <v>110</v>
      </c>
      <c r="C41" s="154"/>
      <c r="D41" s="154"/>
      <c r="E41" s="154"/>
      <c r="F41" s="154" t="s">
        <v>111</v>
      </c>
      <c r="G41" s="151" t="s">
        <v>375</v>
      </c>
      <c r="H41" s="156" t="s">
        <v>376</v>
      </c>
      <c r="I41" s="100" t="s">
        <v>377</v>
      </c>
      <c r="J41" s="154" t="s">
        <v>357</v>
      </c>
      <c r="K41" s="154" t="s">
        <v>358</v>
      </c>
      <c r="L41" s="154" t="s">
        <v>359</v>
      </c>
      <c r="M41" s="154" t="s">
        <v>360</v>
      </c>
      <c r="N41" s="154" t="s">
        <v>361</v>
      </c>
      <c r="O41" s="154"/>
      <c r="P41" s="154"/>
      <c r="Q41" s="154"/>
      <c r="R41" s="154"/>
      <c r="S41" s="154"/>
      <c r="T41" s="154"/>
      <c r="U41" s="154"/>
      <c r="V41" s="154"/>
      <c r="W41" s="154"/>
      <c r="X41" s="154"/>
      <c r="Y41" s="154"/>
      <c r="Z41" s="154"/>
      <c r="AA41" s="154"/>
      <c r="AB41" s="154"/>
      <c r="AC41" s="154"/>
      <c r="AD41" s="154"/>
      <c r="AE41" s="154"/>
      <c r="AF41" s="154"/>
      <c r="AG41" s="154" t="s">
        <v>338</v>
      </c>
      <c r="AH41" s="154" t="s">
        <v>107</v>
      </c>
      <c r="AI41" s="154"/>
      <c r="AJ41" s="160"/>
      <c r="AK41" s="155" t="s">
        <v>378</v>
      </c>
      <c r="AL41" s="154" t="s">
        <v>363</v>
      </c>
      <c r="AM41" s="154" t="s">
        <v>364</v>
      </c>
      <c r="AN41" s="154" t="s">
        <v>379</v>
      </c>
      <c r="AO41" s="154" t="s">
        <v>366</v>
      </c>
      <c r="AP41" s="154" t="s">
        <v>367</v>
      </c>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60"/>
      <c r="BM41" s="100" t="s">
        <v>880</v>
      </c>
      <c r="BN41" s="153" t="s">
        <v>873</v>
      </c>
      <c r="BO41" s="153" t="s">
        <v>874</v>
      </c>
      <c r="BP41" s="153" t="s">
        <v>875</v>
      </c>
      <c r="BQ41" s="153" t="s">
        <v>876</v>
      </c>
      <c r="BR41" s="153" t="s">
        <v>877</v>
      </c>
      <c r="BS41" s="153"/>
      <c r="BT41" s="153"/>
      <c r="BU41" s="153"/>
      <c r="BV41" s="153"/>
      <c r="BW41" s="153"/>
      <c r="BX41" s="153"/>
      <c r="BY41" s="153"/>
      <c r="BZ41" s="153"/>
      <c r="CA41" s="153"/>
      <c r="CB41" s="153"/>
      <c r="CC41" s="153"/>
      <c r="CD41" s="153"/>
      <c r="CE41" s="153"/>
      <c r="CF41" s="153"/>
      <c r="CG41" s="153"/>
      <c r="CH41" s="153"/>
      <c r="CI41" s="153"/>
      <c r="CJ41" s="153"/>
      <c r="CK41" s="154"/>
      <c r="CL41" s="154"/>
      <c r="CM41" s="154"/>
      <c r="CN41" s="160"/>
      <c r="CO41" s="100" t="s">
        <v>1051</v>
      </c>
      <c r="CP41" s="153" t="s">
        <v>1044</v>
      </c>
      <c r="CQ41" s="153" t="s">
        <v>1045</v>
      </c>
      <c r="CR41" s="153" t="s">
        <v>1046</v>
      </c>
      <c r="CS41" s="153" t="s">
        <v>1047</v>
      </c>
      <c r="CT41" s="153" t="s">
        <v>1048</v>
      </c>
      <c r="CU41" s="153"/>
      <c r="CV41" s="153"/>
      <c r="CW41" s="153"/>
      <c r="CX41" s="153"/>
      <c r="CY41" s="153"/>
      <c r="CZ41" s="153"/>
      <c r="DA41" s="153"/>
      <c r="DB41" s="153"/>
      <c r="DC41" s="153"/>
      <c r="DD41" s="153"/>
      <c r="DE41" s="153"/>
      <c r="DF41" s="153"/>
      <c r="DG41" s="153"/>
      <c r="DH41" s="153"/>
      <c r="DI41" s="153"/>
      <c r="DJ41" s="153"/>
      <c r="DK41" s="153"/>
      <c r="DL41" s="153"/>
      <c r="DQ41" s="146" t="s">
        <v>1214</v>
      </c>
      <c r="DR41" s="153" t="s">
        <v>1207</v>
      </c>
      <c r="DS41" s="153" t="s">
        <v>1208</v>
      </c>
      <c r="DT41" s="153" t="s">
        <v>1209</v>
      </c>
      <c r="DU41" s="153" t="s">
        <v>1210</v>
      </c>
      <c r="DV41" s="153" t="s">
        <v>1211</v>
      </c>
      <c r="DW41" s="153"/>
      <c r="DX41" s="153"/>
      <c r="DY41" s="153"/>
      <c r="DZ41" s="153"/>
      <c r="EA41" s="153"/>
      <c r="EB41" s="153"/>
      <c r="EC41" s="153"/>
      <c r="ED41" s="153"/>
      <c r="EE41" s="153"/>
      <c r="EF41" s="153"/>
      <c r="EG41" s="153"/>
      <c r="EH41" s="153"/>
      <c r="EI41" s="153"/>
      <c r="EJ41" s="153"/>
      <c r="EK41" s="153"/>
      <c r="EL41" s="153"/>
      <c r="EM41" s="153"/>
      <c r="EN41" s="166"/>
      <c r="EO41" s="154"/>
      <c r="EP41" s="154"/>
      <c r="EQ41" s="154"/>
      <c r="ER41" s="154"/>
      <c r="ES41" s="154" t="s">
        <v>1382</v>
      </c>
      <c r="ET41" s="154" t="s">
        <v>1375</v>
      </c>
      <c r="EU41" s="154" t="s">
        <v>1376</v>
      </c>
      <c r="EV41" s="154" t="s">
        <v>1377</v>
      </c>
      <c r="EW41" s="154" t="s">
        <v>1378</v>
      </c>
      <c r="EX41" s="154" t="s">
        <v>1379</v>
      </c>
      <c r="EY41" s="154"/>
      <c r="EZ41" s="154"/>
      <c r="FA41" s="154"/>
      <c r="FB41" s="154"/>
      <c r="FC41" s="154"/>
      <c r="FD41" s="154"/>
      <c r="FE41" s="154"/>
      <c r="FF41" s="154"/>
      <c r="FG41" s="154"/>
      <c r="FH41" s="154"/>
      <c r="FI41" s="154"/>
      <c r="FJ41" s="154"/>
      <c r="FK41" s="154"/>
      <c r="FL41" s="154"/>
      <c r="FM41" s="154"/>
      <c r="FN41" s="154"/>
      <c r="FO41" s="154"/>
      <c r="FP41" s="154"/>
      <c r="FQ41" s="154"/>
      <c r="FR41" s="154"/>
      <c r="FS41" s="154"/>
      <c r="FT41" s="154"/>
      <c r="FU41" s="154" t="s">
        <v>1549</v>
      </c>
      <c r="FV41" s="154" t="s">
        <v>1542</v>
      </c>
      <c r="FW41" s="154" t="s">
        <v>1543</v>
      </c>
      <c r="FX41" s="154" t="s">
        <v>1544</v>
      </c>
      <c r="FY41" s="154" t="s">
        <v>1545</v>
      </c>
      <c r="FZ41" s="154" t="s">
        <v>1546</v>
      </c>
      <c r="GA41" s="154"/>
      <c r="GB41" s="154"/>
      <c r="GC41" s="154"/>
      <c r="GD41" s="154"/>
      <c r="GE41" s="154"/>
      <c r="GF41" s="154"/>
      <c r="GG41" s="154"/>
      <c r="GH41" s="154"/>
      <c r="GI41" s="154"/>
      <c r="GJ41" s="154"/>
      <c r="GK41" s="154"/>
      <c r="GL41" s="154"/>
      <c r="GM41" s="154"/>
      <c r="GN41" s="154"/>
      <c r="GO41" s="154"/>
      <c r="GP41" s="154"/>
      <c r="GQ41" s="154"/>
      <c r="GR41" s="154"/>
      <c r="GS41" s="154"/>
      <c r="GT41" s="154"/>
      <c r="GU41" s="154"/>
      <c r="GV41" s="154"/>
      <c r="GW41" s="154" t="s">
        <v>1712</v>
      </c>
      <c r="GX41" s="154" t="s">
        <v>1705</v>
      </c>
      <c r="GY41" s="154" t="s">
        <v>1706</v>
      </c>
      <c r="GZ41" s="154" t="s">
        <v>1707</v>
      </c>
      <c r="HA41" s="154" t="s">
        <v>1708</v>
      </c>
      <c r="HB41" s="154" t="s">
        <v>1709</v>
      </c>
      <c r="HC41" s="154"/>
      <c r="HD41" s="154"/>
      <c r="HE41" s="154"/>
      <c r="HF41" s="154"/>
      <c r="HG41" s="154"/>
      <c r="HH41" s="154"/>
      <c r="HI41" s="154"/>
      <c r="HJ41" s="154"/>
      <c r="HK41" s="154"/>
      <c r="HL41" s="154"/>
      <c r="HM41" s="154"/>
      <c r="HN41" s="154"/>
      <c r="HO41" s="154"/>
      <c r="HP41" s="154"/>
      <c r="HQ41" s="154"/>
      <c r="HR41" s="154"/>
      <c r="HS41" s="154"/>
      <c r="HT41" s="154"/>
      <c r="HU41" s="154"/>
      <c r="HV41" s="154"/>
      <c r="HW41" s="154"/>
      <c r="HX41" s="154"/>
    </row>
    <row r="42" spans="1:232">
      <c r="A42" s="155" t="s">
        <v>109</v>
      </c>
      <c r="B42" s="154" t="s">
        <v>110</v>
      </c>
      <c r="C42" s="154"/>
      <c r="D42" s="154"/>
      <c r="E42" s="154"/>
      <c r="F42" s="154" t="s">
        <v>111</v>
      </c>
      <c r="G42" s="151" t="s">
        <v>380</v>
      </c>
      <c r="H42" s="156" t="s">
        <v>381</v>
      </c>
      <c r="I42" s="100" t="s">
        <v>382</v>
      </c>
      <c r="J42" s="154" t="s">
        <v>383</v>
      </c>
      <c r="K42" s="154" t="s">
        <v>384</v>
      </c>
      <c r="L42" s="154" t="s">
        <v>385</v>
      </c>
      <c r="M42" s="154" t="s">
        <v>386</v>
      </c>
      <c r="N42" s="154" t="s">
        <v>387</v>
      </c>
      <c r="O42" s="154"/>
      <c r="P42" s="154"/>
      <c r="Q42" s="154"/>
      <c r="R42" s="154"/>
      <c r="S42" s="154"/>
      <c r="T42" s="154"/>
      <c r="U42" s="154"/>
      <c r="V42" s="154"/>
      <c r="W42" s="154"/>
      <c r="X42" s="154"/>
      <c r="Y42" s="154"/>
      <c r="Z42" s="154"/>
      <c r="AA42" s="154"/>
      <c r="AB42" s="154"/>
      <c r="AC42" s="154"/>
      <c r="AD42" s="154"/>
      <c r="AE42" s="154"/>
      <c r="AF42" s="154"/>
      <c r="AG42" s="154" t="s">
        <v>338</v>
      </c>
      <c r="AH42" s="154" t="s">
        <v>107</v>
      </c>
      <c r="AI42" s="154"/>
      <c r="AJ42" s="160"/>
      <c r="AK42" s="155" t="s">
        <v>388</v>
      </c>
      <c r="AL42" s="154" t="s">
        <v>389</v>
      </c>
      <c r="AM42" s="154" t="s">
        <v>390</v>
      </c>
      <c r="AN42" s="154" t="s">
        <v>391</v>
      </c>
      <c r="AO42" s="154" t="s">
        <v>392</v>
      </c>
      <c r="AP42" s="154" t="s">
        <v>393</v>
      </c>
      <c r="AQ42" s="154"/>
      <c r="AR42" s="154"/>
      <c r="AS42" s="154"/>
      <c r="AT42" s="154"/>
      <c r="AU42" s="154"/>
      <c r="AV42" s="154"/>
      <c r="AW42" s="154"/>
      <c r="AX42" s="154"/>
      <c r="AY42" s="154"/>
      <c r="AZ42" s="154"/>
      <c r="BA42" s="154"/>
      <c r="BB42" s="154"/>
      <c r="BC42" s="154"/>
      <c r="BD42" s="154"/>
      <c r="BE42" s="154"/>
      <c r="BF42" s="154"/>
      <c r="BG42" s="154"/>
      <c r="BH42" s="154"/>
      <c r="BI42" s="154"/>
      <c r="BJ42" s="154"/>
      <c r="BK42" s="154"/>
      <c r="BL42" s="160"/>
      <c r="BM42" s="100" t="s">
        <v>881</v>
      </c>
      <c r="BN42" s="153" t="s">
        <v>882</v>
      </c>
      <c r="BO42" s="153" t="s">
        <v>883</v>
      </c>
      <c r="BP42" s="153" t="s">
        <v>884</v>
      </c>
      <c r="BQ42" s="153" t="s">
        <v>885</v>
      </c>
      <c r="BR42" s="153" t="s">
        <v>886</v>
      </c>
      <c r="BS42" s="153"/>
      <c r="BT42" s="153"/>
      <c r="BU42" s="153"/>
      <c r="BV42" s="153"/>
      <c r="BW42" s="153"/>
      <c r="BX42" s="153"/>
      <c r="BY42" s="153"/>
      <c r="BZ42" s="153"/>
      <c r="CA42" s="153"/>
      <c r="CB42" s="153"/>
      <c r="CC42" s="153"/>
      <c r="CD42" s="153"/>
      <c r="CE42" s="153"/>
      <c r="CF42" s="153"/>
      <c r="CG42" s="153"/>
      <c r="CH42" s="153"/>
      <c r="CI42" s="153"/>
      <c r="CJ42" s="153"/>
      <c r="CK42" s="154"/>
      <c r="CL42" s="154"/>
      <c r="CM42" s="154"/>
      <c r="CN42" s="160"/>
      <c r="CO42" s="100" t="s">
        <v>1052</v>
      </c>
      <c r="CP42" s="153" t="s">
        <v>1053</v>
      </c>
      <c r="CQ42" s="153" t="s">
        <v>1054</v>
      </c>
      <c r="CR42" s="153" t="s">
        <v>1055</v>
      </c>
      <c r="CS42" s="153" t="s">
        <v>1056</v>
      </c>
      <c r="CT42" s="153" t="s">
        <v>1057</v>
      </c>
      <c r="CU42" s="153"/>
      <c r="CV42" s="153"/>
      <c r="CW42" s="153"/>
      <c r="CX42" s="153"/>
      <c r="CY42" s="153"/>
      <c r="CZ42" s="153"/>
      <c r="DA42" s="153"/>
      <c r="DB42" s="153"/>
      <c r="DC42" s="153"/>
      <c r="DD42" s="153"/>
      <c r="DE42" s="153"/>
      <c r="DF42" s="153"/>
      <c r="DG42" s="153"/>
      <c r="DH42" s="153"/>
      <c r="DI42" s="153"/>
      <c r="DJ42" s="153"/>
      <c r="DK42" s="153"/>
      <c r="DL42" s="153"/>
      <c r="DQ42" s="146" t="s">
        <v>1215</v>
      </c>
      <c r="DR42" s="153" t="s">
        <v>1216</v>
      </c>
      <c r="DS42" s="153" t="s">
        <v>1217</v>
      </c>
      <c r="DT42" s="153" t="s">
        <v>1218</v>
      </c>
      <c r="DU42" s="153" t="s">
        <v>1219</v>
      </c>
      <c r="DV42" s="153" t="s">
        <v>1220</v>
      </c>
      <c r="DW42" s="153"/>
      <c r="DX42" s="153"/>
      <c r="DY42" s="153"/>
      <c r="DZ42" s="153"/>
      <c r="EA42" s="153"/>
      <c r="EB42" s="153"/>
      <c r="EC42" s="153"/>
      <c r="ED42" s="153"/>
      <c r="EE42" s="153"/>
      <c r="EF42" s="153"/>
      <c r="EG42" s="153"/>
      <c r="EH42" s="153"/>
      <c r="EI42" s="153"/>
      <c r="EJ42" s="153"/>
      <c r="EK42" s="153"/>
      <c r="EL42" s="153"/>
      <c r="EM42" s="153"/>
      <c r="EN42" s="166"/>
      <c r="EO42" s="154"/>
      <c r="EP42" s="154"/>
      <c r="EQ42" s="154"/>
      <c r="ER42" s="154"/>
      <c r="ES42" s="154" t="s">
        <v>1383</v>
      </c>
      <c r="ET42" s="154" t="s">
        <v>1384</v>
      </c>
      <c r="EU42" s="154" t="s">
        <v>1385</v>
      </c>
      <c r="EV42" s="154" t="s">
        <v>1377</v>
      </c>
      <c r="EW42" s="154" t="s">
        <v>1386</v>
      </c>
      <c r="EX42" s="154" t="s">
        <v>1387</v>
      </c>
      <c r="EY42" s="154"/>
      <c r="EZ42" s="154"/>
      <c r="FA42" s="154"/>
      <c r="FB42" s="154"/>
      <c r="FC42" s="154"/>
      <c r="FD42" s="154"/>
      <c r="FE42" s="154"/>
      <c r="FF42" s="154"/>
      <c r="FG42" s="154"/>
      <c r="FH42" s="154"/>
      <c r="FI42" s="154"/>
      <c r="FJ42" s="154"/>
      <c r="FK42" s="154"/>
      <c r="FL42" s="154"/>
      <c r="FM42" s="154"/>
      <c r="FN42" s="154"/>
      <c r="FO42" s="154"/>
      <c r="FP42" s="154"/>
      <c r="FQ42" s="154"/>
      <c r="FR42" s="154"/>
      <c r="FS42" s="154"/>
      <c r="FT42" s="154"/>
      <c r="FU42" s="154" t="s">
        <v>1550</v>
      </c>
      <c r="FV42" s="154" t="s">
        <v>1485</v>
      </c>
      <c r="FW42" s="154" t="s">
        <v>1551</v>
      </c>
      <c r="FX42" s="154" t="s">
        <v>1552</v>
      </c>
      <c r="FY42" s="154" t="s">
        <v>1553</v>
      </c>
      <c r="FZ42" s="154" t="s">
        <v>1489</v>
      </c>
      <c r="GA42" s="154"/>
      <c r="GB42" s="154"/>
      <c r="GC42" s="154"/>
      <c r="GD42" s="154"/>
      <c r="GE42" s="154"/>
      <c r="GF42" s="154"/>
      <c r="GG42" s="154"/>
      <c r="GH42" s="154"/>
      <c r="GI42" s="154"/>
      <c r="GJ42" s="154"/>
      <c r="GK42" s="154"/>
      <c r="GL42" s="154"/>
      <c r="GM42" s="154"/>
      <c r="GN42" s="154"/>
      <c r="GO42" s="154"/>
      <c r="GP42" s="154"/>
      <c r="GQ42" s="154"/>
      <c r="GR42" s="154"/>
      <c r="GS42" s="154"/>
      <c r="GT42" s="154"/>
      <c r="GU42" s="154"/>
      <c r="GV42" s="154"/>
      <c r="GW42" s="154" t="s">
        <v>1713</v>
      </c>
      <c r="GX42" s="154" t="s">
        <v>1714</v>
      </c>
      <c r="GY42" s="154" t="s">
        <v>1715</v>
      </c>
      <c r="GZ42" s="154" t="s">
        <v>1716</v>
      </c>
      <c r="HA42" s="154" t="s">
        <v>1717</v>
      </c>
      <c r="HB42" s="154" t="s">
        <v>1718</v>
      </c>
      <c r="HC42" s="154"/>
      <c r="HD42" s="154"/>
      <c r="HE42" s="154"/>
      <c r="HF42" s="154"/>
      <c r="HG42" s="154"/>
      <c r="HH42" s="154"/>
      <c r="HI42" s="154"/>
      <c r="HJ42" s="154"/>
      <c r="HK42" s="154"/>
      <c r="HL42" s="154"/>
      <c r="HM42" s="154"/>
      <c r="HN42" s="154"/>
      <c r="HO42" s="154"/>
      <c r="HP42" s="154"/>
      <c r="HQ42" s="154"/>
      <c r="HR42" s="154"/>
      <c r="HS42" s="154"/>
      <c r="HT42" s="154"/>
      <c r="HU42" s="154"/>
      <c r="HV42" s="154"/>
      <c r="HW42" s="154"/>
      <c r="HX42" s="154"/>
    </row>
    <row r="43" spans="1:232">
      <c r="A43" s="155" t="s">
        <v>109</v>
      </c>
      <c r="B43" s="154" t="s">
        <v>110</v>
      </c>
      <c r="C43" s="154"/>
      <c r="D43" s="154"/>
      <c r="E43" s="154"/>
      <c r="F43" s="154" t="s">
        <v>111</v>
      </c>
      <c r="G43" s="151" t="s">
        <v>394</v>
      </c>
      <c r="H43" s="156" t="s">
        <v>395</v>
      </c>
      <c r="I43" s="100" t="s">
        <v>396</v>
      </c>
      <c r="J43" s="154" t="s">
        <v>357</v>
      </c>
      <c r="K43" s="154" t="s">
        <v>358</v>
      </c>
      <c r="L43" s="154" t="s">
        <v>359</v>
      </c>
      <c r="M43" s="154" t="s">
        <v>360</v>
      </c>
      <c r="N43" s="154" t="s">
        <v>361</v>
      </c>
      <c r="O43" s="154"/>
      <c r="P43" s="154"/>
      <c r="Q43" s="154"/>
      <c r="R43" s="154"/>
      <c r="S43" s="154"/>
      <c r="T43" s="154"/>
      <c r="U43" s="154"/>
      <c r="V43" s="154"/>
      <c r="W43" s="154"/>
      <c r="X43" s="154"/>
      <c r="Y43" s="154"/>
      <c r="Z43" s="154"/>
      <c r="AA43" s="154"/>
      <c r="AB43" s="154"/>
      <c r="AC43" s="154"/>
      <c r="AD43" s="154"/>
      <c r="AE43" s="154"/>
      <c r="AF43" s="154"/>
      <c r="AG43" s="154" t="s">
        <v>338</v>
      </c>
      <c r="AH43" s="154" t="s">
        <v>107</v>
      </c>
      <c r="AI43" s="154"/>
      <c r="AJ43" s="160"/>
      <c r="AK43" s="155" t="s">
        <v>397</v>
      </c>
      <c r="AL43" s="154" t="s">
        <v>363</v>
      </c>
      <c r="AM43" s="154" t="s">
        <v>364</v>
      </c>
      <c r="AN43" s="154" t="s">
        <v>379</v>
      </c>
      <c r="AO43" s="154" t="s">
        <v>366</v>
      </c>
      <c r="AP43" s="154" t="s">
        <v>367</v>
      </c>
      <c r="AQ43" s="154"/>
      <c r="AR43" s="154"/>
      <c r="AS43" s="154"/>
      <c r="AT43" s="154"/>
      <c r="AU43" s="154"/>
      <c r="AV43" s="154"/>
      <c r="AW43" s="154"/>
      <c r="AX43" s="154"/>
      <c r="AY43" s="154"/>
      <c r="AZ43" s="154"/>
      <c r="BA43" s="154"/>
      <c r="BB43" s="154"/>
      <c r="BC43" s="154"/>
      <c r="BD43" s="154"/>
      <c r="BE43" s="154"/>
      <c r="BF43" s="154"/>
      <c r="BG43" s="154"/>
      <c r="BH43" s="154"/>
      <c r="BI43" s="154"/>
      <c r="BJ43" s="154"/>
      <c r="BK43" s="154"/>
      <c r="BL43" s="160"/>
      <c r="BM43" s="100" t="s">
        <v>887</v>
      </c>
      <c r="BN43" s="153" t="s">
        <v>873</v>
      </c>
      <c r="BO43" s="153" t="s">
        <v>874</v>
      </c>
      <c r="BP43" s="153" t="s">
        <v>875</v>
      </c>
      <c r="BQ43" s="153" t="s">
        <v>876</v>
      </c>
      <c r="BR43" s="153" t="s">
        <v>877</v>
      </c>
      <c r="BS43" s="153"/>
      <c r="BT43" s="153"/>
      <c r="BU43" s="153"/>
      <c r="BV43" s="153"/>
      <c r="BW43" s="153"/>
      <c r="BX43" s="153"/>
      <c r="BY43" s="153"/>
      <c r="BZ43" s="153"/>
      <c r="CA43" s="153"/>
      <c r="CB43" s="153"/>
      <c r="CC43" s="153"/>
      <c r="CD43" s="153"/>
      <c r="CE43" s="153"/>
      <c r="CF43" s="153"/>
      <c r="CG43" s="153"/>
      <c r="CH43" s="153"/>
      <c r="CI43" s="153"/>
      <c r="CJ43" s="153"/>
      <c r="CK43" s="154"/>
      <c r="CL43" s="154"/>
      <c r="CM43" s="154"/>
      <c r="CN43" s="160"/>
      <c r="CO43" s="100" t="s">
        <v>1058</v>
      </c>
      <c r="CP43" s="153" t="s">
        <v>1044</v>
      </c>
      <c r="CQ43" s="153" t="s">
        <v>1045</v>
      </c>
      <c r="CR43" s="153" t="s">
        <v>1046</v>
      </c>
      <c r="CS43" s="153" t="s">
        <v>1047</v>
      </c>
      <c r="CT43" s="153" t="s">
        <v>1048</v>
      </c>
      <c r="CU43" s="153"/>
      <c r="CV43" s="153"/>
      <c r="CW43" s="153"/>
      <c r="CX43" s="153"/>
      <c r="CY43" s="153"/>
      <c r="CZ43" s="153"/>
      <c r="DA43" s="153"/>
      <c r="DB43" s="153"/>
      <c r="DC43" s="153"/>
      <c r="DD43" s="153"/>
      <c r="DE43" s="153"/>
      <c r="DF43" s="153"/>
      <c r="DG43" s="153"/>
      <c r="DH43" s="153"/>
      <c r="DI43" s="153"/>
      <c r="DJ43" s="153"/>
      <c r="DK43" s="153"/>
      <c r="DL43" s="153"/>
      <c r="DQ43" s="146" t="s">
        <v>1221</v>
      </c>
      <c r="DR43" s="153" t="s">
        <v>1207</v>
      </c>
      <c r="DS43" s="153" t="s">
        <v>1208</v>
      </c>
      <c r="DT43" s="153" t="s">
        <v>1209</v>
      </c>
      <c r="DU43" s="153" t="s">
        <v>1210</v>
      </c>
      <c r="DV43" s="153" t="s">
        <v>1211</v>
      </c>
      <c r="DW43" s="153"/>
      <c r="DX43" s="153"/>
      <c r="DY43" s="153"/>
      <c r="DZ43" s="153"/>
      <c r="EA43" s="153"/>
      <c r="EB43" s="153"/>
      <c r="EC43" s="153"/>
      <c r="ED43" s="153"/>
      <c r="EE43" s="153"/>
      <c r="EF43" s="153"/>
      <c r="EG43" s="153"/>
      <c r="EH43" s="153"/>
      <c r="EI43" s="153"/>
      <c r="EJ43" s="153"/>
      <c r="EK43" s="153"/>
      <c r="EL43" s="153"/>
      <c r="EM43" s="153"/>
      <c r="EN43" s="166"/>
      <c r="EO43" s="154"/>
      <c r="EP43" s="154"/>
      <c r="EQ43" s="154"/>
      <c r="ER43" s="154"/>
      <c r="ES43" s="154" t="s">
        <v>1388</v>
      </c>
      <c r="ET43" s="154" t="s">
        <v>1375</v>
      </c>
      <c r="EU43" s="154" t="s">
        <v>1376</v>
      </c>
      <c r="EV43" s="154" t="s">
        <v>1377</v>
      </c>
      <c r="EW43" s="154" t="s">
        <v>1378</v>
      </c>
      <c r="EX43" s="154" t="s">
        <v>1379</v>
      </c>
      <c r="EY43" s="154"/>
      <c r="EZ43" s="154"/>
      <c r="FA43" s="154"/>
      <c r="FB43" s="154"/>
      <c r="FC43" s="154"/>
      <c r="FD43" s="154"/>
      <c r="FE43" s="154"/>
      <c r="FF43" s="154"/>
      <c r="FG43" s="154"/>
      <c r="FH43" s="154"/>
      <c r="FI43" s="154"/>
      <c r="FJ43" s="154"/>
      <c r="FK43" s="154"/>
      <c r="FL43" s="154"/>
      <c r="FM43" s="154"/>
      <c r="FN43" s="154"/>
      <c r="FO43" s="154"/>
      <c r="FP43" s="154"/>
      <c r="FQ43" s="154"/>
      <c r="FR43" s="154"/>
      <c r="FS43" s="154"/>
      <c r="FT43" s="154"/>
      <c r="FU43" s="154" t="s">
        <v>1554</v>
      </c>
      <c r="FV43" s="154" t="s">
        <v>1542</v>
      </c>
      <c r="FW43" s="154" t="s">
        <v>1543</v>
      </c>
      <c r="FX43" s="154" t="s">
        <v>1544</v>
      </c>
      <c r="FY43" s="154" t="s">
        <v>1545</v>
      </c>
      <c r="FZ43" s="154" t="s">
        <v>1546</v>
      </c>
      <c r="GA43" s="154"/>
      <c r="GB43" s="154"/>
      <c r="GC43" s="154"/>
      <c r="GD43" s="154"/>
      <c r="GE43" s="154"/>
      <c r="GF43" s="154"/>
      <c r="GG43" s="154"/>
      <c r="GH43" s="154"/>
      <c r="GI43" s="154"/>
      <c r="GJ43" s="154"/>
      <c r="GK43" s="154"/>
      <c r="GL43" s="154"/>
      <c r="GM43" s="154"/>
      <c r="GN43" s="154"/>
      <c r="GO43" s="154"/>
      <c r="GP43" s="154"/>
      <c r="GQ43" s="154"/>
      <c r="GR43" s="154"/>
      <c r="GS43" s="154"/>
      <c r="GT43" s="154"/>
      <c r="GU43" s="154"/>
      <c r="GV43" s="154"/>
      <c r="GW43" s="154" t="s">
        <v>1719</v>
      </c>
      <c r="GX43" s="154" t="s">
        <v>1705</v>
      </c>
      <c r="GY43" s="154" t="s">
        <v>1706</v>
      </c>
      <c r="GZ43" s="154" t="s">
        <v>1707</v>
      </c>
      <c r="HA43" s="154" t="s">
        <v>1708</v>
      </c>
      <c r="HB43" s="154" t="s">
        <v>1709</v>
      </c>
      <c r="HC43" s="154"/>
      <c r="HD43" s="154"/>
      <c r="HE43" s="154"/>
      <c r="HF43" s="154"/>
      <c r="HG43" s="154"/>
      <c r="HH43" s="154"/>
      <c r="HI43" s="154"/>
      <c r="HJ43" s="154"/>
      <c r="HK43" s="154"/>
      <c r="HL43" s="154"/>
      <c r="HM43" s="154"/>
      <c r="HN43" s="154"/>
      <c r="HO43" s="154"/>
      <c r="HP43" s="154"/>
      <c r="HQ43" s="154"/>
      <c r="HR43" s="154"/>
      <c r="HS43" s="154"/>
      <c r="HT43" s="154"/>
      <c r="HU43" s="154"/>
      <c r="HV43" s="154"/>
      <c r="HW43" s="154"/>
      <c r="HX43" s="154"/>
    </row>
    <row r="44" spans="1:232">
      <c r="A44" s="155" t="s">
        <v>103</v>
      </c>
      <c r="B44" s="154"/>
      <c r="C44" s="154"/>
      <c r="D44" s="154"/>
      <c r="E44" s="154"/>
      <c r="F44" s="154"/>
      <c r="G44" s="154"/>
      <c r="H44" s="156"/>
      <c r="I44" s="100"/>
      <c r="J44" s="154"/>
      <c r="K44" s="154"/>
      <c r="L44" s="154"/>
      <c r="M44" s="154"/>
      <c r="N44" s="154"/>
      <c r="O44" s="154"/>
      <c r="P44" s="154"/>
      <c r="Q44" s="154"/>
      <c r="R44" s="154"/>
      <c r="S44" s="154"/>
      <c r="T44" s="154"/>
      <c r="U44" s="154"/>
      <c r="V44" s="154"/>
      <c r="W44" s="154"/>
      <c r="X44" s="154"/>
      <c r="Y44" s="154"/>
      <c r="Z44" s="154"/>
      <c r="AA44" s="154"/>
      <c r="AB44" s="154"/>
      <c r="AC44" s="154"/>
      <c r="AD44" s="154"/>
      <c r="AE44" s="154"/>
      <c r="AF44" s="154"/>
      <c r="AG44" s="154"/>
      <c r="AH44" s="154"/>
      <c r="AI44" s="20"/>
      <c r="AJ44" s="160"/>
      <c r="AK44" s="39"/>
      <c r="AL44" s="151"/>
      <c r="AM44" s="152"/>
      <c r="AN44" s="152"/>
      <c r="AO44" s="152"/>
      <c r="AP44" s="154"/>
      <c r="AQ44" s="3"/>
      <c r="AR44" s="3"/>
      <c r="AS44" s="3"/>
      <c r="AT44" s="3"/>
      <c r="AU44" s="3"/>
      <c r="AV44" s="3"/>
      <c r="AW44" s="3"/>
      <c r="AX44" s="3"/>
      <c r="AY44" s="3"/>
      <c r="AZ44" s="3"/>
      <c r="BA44" s="3"/>
      <c r="BB44" s="3"/>
      <c r="BC44" s="3"/>
      <c r="BD44" s="3"/>
      <c r="BE44" s="3"/>
      <c r="BF44" s="3"/>
      <c r="BG44" s="3"/>
      <c r="BH44" s="3"/>
      <c r="BI44" s="3"/>
      <c r="BJ44" s="154"/>
      <c r="BK44" s="154"/>
      <c r="BL44" s="160"/>
      <c r="BM44" s="100"/>
      <c r="BN44" s="153"/>
      <c r="BO44" s="153"/>
      <c r="BP44" s="153"/>
      <c r="BQ44" s="153"/>
      <c r="BR44" s="153"/>
      <c r="BS44" s="153"/>
      <c r="BT44" s="153"/>
      <c r="BU44" s="153"/>
      <c r="BV44" s="153"/>
      <c r="BW44" s="153"/>
      <c r="BX44" s="86"/>
      <c r="BY44" s="86"/>
      <c r="BZ44" s="86"/>
      <c r="CA44" s="86"/>
      <c r="CB44" s="86"/>
      <c r="CC44" s="86"/>
      <c r="CD44" s="86"/>
      <c r="CE44" s="86"/>
      <c r="CF44" s="86"/>
      <c r="CG44" s="86"/>
      <c r="CH44" s="86"/>
      <c r="CI44" s="86"/>
      <c r="CJ44" s="86"/>
      <c r="CK44" s="3"/>
      <c r="CL44" s="154"/>
      <c r="CM44" s="154"/>
      <c r="CN44" s="160"/>
      <c r="CO44" s="100"/>
      <c r="CP44" s="153"/>
      <c r="CQ44" s="153"/>
      <c r="CR44" s="153"/>
      <c r="CS44" s="153"/>
      <c r="CT44" s="153"/>
      <c r="CU44" s="153"/>
      <c r="CV44" s="153"/>
      <c r="CW44" s="153"/>
      <c r="CX44" s="153"/>
      <c r="CY44" s="153"/>
      <c r="CZ44" s="86"/>
      <c r="DA44" s="86"/>
      <c r="DB44" s="86"/>
      <c r="DC44" s="86"/>
      <c r="DD44" s="86"/>
      <c r="DE44" s="86"/>
      <c r="DF44" s="86"/>
      <c r="DG44" s="86"/>
      <c r="DH44" s="86"/>
      <c r="DI44" s="86"/>
      <c r="DJ44" s="86"/>
      <c r="DK44" s="86"/>
      <c r="DL44" s="86"/>
      <c r="DQ44" s="146"/>
      <c r="DR44" s="153"/>
      <c r="DS44" s="153"/>
      <c r="DT44" s="153"/>
      <c r="DU44" s="153"/>
      <c r="DV44" s="153"/>
      <c r="DW44" s="153"/>
      <c r="DX44" s="153"/>
      <c r="DY44" s="153"/>
      <c r="DZ44" s="153"/>
      <c r="EA44" s="153"/>
      <c r="EB44" s="86"/>
      <c r="EC44" s="86"/>
      <c r="ED44" s="86"/>
      <c r="EE44" s="86"/>
      <c r="EF44" s="86"/>
      <c r="EG44" s="86"/>
      <c r="EH44" s="86"/>
      <c r="EI44" s="86"/>
      <c r="EJ44" s="86"/>
      <c r="EK44" s="86"/>
      <c r="EL44" s="86"/>
      <c r="EM44" s="86"/>
      <c r="EN44" s="167"/>
      <c r="EO44" s="154"/>
      <c r="EP44" s="154"/>
      <c r="EQ44" s="154"/>
      <c r="ER44" s="154"/>
      <c r="ES44" s="154"/>
      <c r="ET44" s="154"/>
      <c r="EU44" s="154"/>
      <c r="EV44" s="154"/>
      <c r="EW44" s="154"/>
      <c r="EX44" s="154"/>
      <c r="EY44" s="154"/>
      <c r="EZ44" s="154"/>
      <c r="FA44" s="154"/>
      <c r="FB44" s="154"/>
      <c r="FC44" s="154"/>
      <c r="FD44" s="154"/>
      <c r="FE44" s="154"/>
      <c r="FF44" s="154"/>
      <c r="FG44" s="154"/>
      <c r="FH44" s="154"/>
      <c r="FI44" s="154"/>
      <c r="FJ44" s="154"/>
      <c r="FK44" s="154"/>
      <c r="FL44" s="154"/>
      <c r="FM44" s="154"/>
      <c r="FN44" s="154"/>
      <c r="FO44" s="154"/>
      <c r="FP44" s="154"/>
      <c r="FQ44" s="154"/>
      <c r="FR44" s="154"/>
      <c r="FS44" s="154"/>
      <c r="FT44" s="154"/>
      <c r="FU44" s="154"/>
      <c r="FV44" s="154"/>
      <c r="FW44" s="154"/>
      <c r="FX44" s="154"/>
      <c r="FY44" s="154"/>
      <c r="FZ44" s="154"/>
      <c r="GA44" s="154"/>
      <c r="GB44" s="154"/>
      <c r="GC44" s="154"/>
      <c r="GD44" s="154"/>
      <c r="GE44" s="154"/>
      <c r="GF44" s="154"/>
      <c r="GG44" s="154"/>
      <c r="GH44" s="154"/>
      <c r="GI44" s="154"/>
      <c r="GJ44" s="154"/>
      <c r="GK44" s="154"/>
      <c r="GL44" s="154"/>
      <c r="GM44" s="154"/>
      <c r="GN44" s="154"/>
      <c r="GO44" s="154"/>
      <c r="GP44" s="154"/>
      <c r="GQ44" s="154"/>
      <c r="GR44" s="154"/>
      <c r="GS44" s="154"/>
      <c r="GT44" s="154"/>
      <c r="GU44" s="154"/>
      <c r="GV44" s="154"/>
      <c r="GW44" s="154"/>
      <c r="GX44" s="154"/>
      <c r="GY44" s="154"/>
      <c r="GZ44" s="154"/>
      <c r="HA44" s="154"/>
      <c r="HB44" s="154"/>
      <c r="HC44" s="154"/>
      <c r="HD44" s="154"/>
      <c r="HE44" s="154"/>
      <c r="HF44" s="154"/>
      <c r="HG44" s="154"/>
      <c r="HH44" s="154"/>
      <c r="HI44" s="154"/>
      <c r="HJ44" s="154"/>
      <c r="HK44" s="154"/>
      <c r="HL44" s="154"/>
      <c r="HM44" s="154"/>
      <c r="HN44" s="154"/>
      <c r="HO44" s="154"/>
      <c r="HP44" s="154"/>
      <c r="HQ44" s="154"/>
      <c r="HR44" s="154"/>
      <c r="HS44" s="154"/>
      <c r="HT44" s="154"/>
      <c r="HU44" s="154"/>
      <c r="HV44" s="154"/>
      <c r="HW44" s="154"/>
      <c r="HX44" s="154"/>
    </row>
    <row r="45" spans="1:232">
      <c r="A45" s="155" t="s">
        <v>98</v>
      </c>
      <c r="B45" s="154"/>
      <c r="C45" s="154"/>
      <c r="D45" s="154"/>
      <c r="E45" s="154"/>
      <c r="F45" s="154"/>
      <c r="G45" s="154"/>
      <c r="H45" s="156"/>
      <c r="I45" s="100" t="s">
        <v>398</v>
      </c>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t="s">
        <v>338</v>
      </c>
      <c r="AH45" s="154" t="s">
        <v>107</v>
      </c>
      <c r="AI45" s="20"/>
      <c r="AJ45" s="160"/>
      <c r="AK45" s="155" t="s">
        <v>399</v>
      </c>
      <c r="AL45" s="154"/>
      <c r="AM45" s="154"/>
      <c r="AN45" s="154"/>
      <c r="AO45" s="154"/>
      <c r="AP45" s="154"/>
      <c r="AQ45" s="154"/>
      <c r="AR45" s="154"/>
      <c r="AS45" s="154"/>
      <c r="AT45" s="154"/>
      <c r="AU45" s="154"/>
      <c r="AV45" s="154"/>
      <c r="AW45" s="154"/>
      <c r="AX45" s="154"/>
      <c r="AY45" s="154"/>
      <c r="AZ45" s="154"/>
      <c r="BA45" s="154"/>
      <c r="BB45" s="154"/>
      <c r="BC45" s="154"/>
      <c r="BD45" s="154"/>
      <c r="BE45" s="154"/>
      <c r="BF45" s="154"/>
      <c r="BG45" s="154"/>
      <c r="BH45" s="154"/>
      <c r="BI45" s="154"/>
      <c r="BJ45" s="154"/>
      <c r="BK45" s="154"/>
      <c r="BL45" s="160"/>
      <c r="BM45" s="100" t="s">
        <v>888</v>
      </c>
      <c r="BN45" s="153"/>
      <c r="BO45" s="153"/>
      <c r="BP45" s="153"/>
      <c r="BQ45" s="153"/>
      <c r="BR45" s="153"/>
      <c r="BS45" s="153"/>
      <c r="BT45" s="153"/>
      <c r="BU45" s="153"/>
      <c r="BV45" s="153"/>
      <c r="BW45" s="153"/>
      <c r="BX45" s="153"/>
      <c r="BY45" s="153"/>
      <c r="BZ45" s="153"/>
      <c r="CA45" s="153"/>
      <c r="CB45" s="153"/>
      <c r="CC45" s="153"/>
      <c r="CD45" s="153"/>
      <c r="CE45" s="153"/>
      <c r="CF45" s="153"/>
      <c r="CG45" s="153"/>
      <c r="CH45" s="153"/>
      <c r="CI45" s="153"/>
      <c r="CJ45" s="153"/>
      <c r="CK45" s="154"/>
      <c r="CL45" s="154"/>
      <c r="CM45" s="154"/>
      <c r="CN45" s="160"/>
      <c r="CO45" s="100" t="s">
        <v>1059</v>
      </c>
      <c r="CP45" s="153"/>
      <c r="CQ45" s="153"/>
      <c r="CR45" s="153"/>
      <c r="CS45" s="153"/>
      <c r="CT45" s="153"/>
      <c r="CU45" s="153"/>
      <c r="CV45" s="153"/>
      <c r="CW45" s="153"/>
      <c r="CX45" s="153"/>
      <c r="CY45" s="153"/>
      <c r="CZ45" s="153"/>
      <c r="DA45" s="153"/>
      <c r="DB45" s="153"/>
      <c r="DC45" s="153"/>
      <c r="DD45" s="153"/>
      <c r="DE45" s="153"/>
      <c r="DF45" s="153"/>
      <c r="DG45" s="153"/>
      <c r="DH45" s="153"/>
      <c r="DI45" s="153"/>
      <c r="DJ45" s="153"/>
      <c r="DK45" s="153"/>
      <c r="DL45" s="153"/>
      <c r="DQ45" s="146" t="s">
        <v>1222</v>
      </c>
      <c r="DR45" s="153"/>
      <c r="DS45" s="153"/>
      <c r="DT45" s="153"/>
      <c r="DU45" s="153"/>
      <c r="DV45" s="153"/>
      <c r="DW45" s="153"/>
      <c r="DX45" s="153"/>
      <c r="DY45" s="153"/>
      <c r="DZ45" s="153"/>
      <c r="EA45" s="153"/>
      <c r="EB45" s="153"/>
      <c r="EC45" s="153"/>
      <c r="ED45" s="153"/>
      <c r="EE45" s="153"/>
      <c r="EF45" s="153"/>
      <c r="EG45" s="153"/>
      <c r="EH45" s="153"/>
      <c r="EI45" s="153"/>
      <c r="EJ45" s="153"/>
      <c r="EK45" s="153"/>
      <c r="EL45" s="153"/>
      <c r="EM45" s="153"/>
      <c r="EN45" s="166"/>
      <c r="EO45" s="154"/>
      <c r="EP45" s="154"/>
      <c r="EQ45" s="154"/>
      <c r="ER45" s="154"/>
      <c r="ES45" s="154" t="s">
        <v>1389</v>
      </c>
      <c r="ET45" s="154"/>
      <c r="EU45" s="154"/>
      <c r="EV45" s="154"/>
      <c r="EW45" s="154"/>
      <c r="EX45" s="154"/>
      <c r="EY45" s="154"/>
      <c r="EZ45" s="154"/>
      <c r="FA45" s="154"/>
      <c r="FB45" s="154"/>
      <c r="FC45" s="154"/>
      <c r="FD45" s="154"/>
      <c r="FE45" s="154"/>
      <c r="FF45" s="154"/>
      <c r="FG45" s="154"/>
      <c r="FH45" s="154"/>
      <c r="FI45" s="154"/>
      <c r="FJ45" s="154"/>
      <c r="FK45" s="154"/>
      <c r="FL45" s="154"/>
      <c r="FM45" s="154"/>
      <c r="FN45" s="154"/>
      <c r="FO45" s="154"/>
      <c r="FP45" s="154"/>
      <c r="FQ45" s="154"/>
      <c r="FR45" s="154"/>
      <c r="FS45" s="154"/>
      <c r="FT45" s="154"/>
      <c r="FU45" s="154" t="s">
        <v>1555</v>
      </c>
      <c r="FV45" s="154"/>
      <c r="FW45" s="154"/>
      <c r="FX45" s="154"/>
      <c r="FY45" s="154"/>
      <c r="FZ45" s="154"/>
      <c r="GA45" s="154"/>
      <c r="GB45" s="154"/>
      <c r="GC45" s="154"/>
      <c r="GD45" s="154"/>
      <c r="GE45" s="154"/>
      <c r="GF45" s="154"/>
      <c r="GG45" s="154"/>
      <c r="GH45" s="154"/>
      <c r="GI45" s="154"/>
      <c r="GJ45" s="154"/>
      <c r="GK45" s="154"/>
      <c r="GL45" s="154"/>
      <c r="GM45" s="154"/>
      <c r="GN45" s="154"/>
      <c r="GO45" s="154"/>
      <c r="GP45" s="154"/>
      <c r="GQ45" s="154"/>
      <c r="GR45" s="154"/>
      <c r="GS45" s="154"/>
      <c r="GT45" s="154"/>
      <c r="GU45" s="154"/>
      <c r="GV45" s="154"/>
      <c r="GW45" s="154" t="s">
        <v>1720</v>
      </c>
      <c r="GX45" s="154"/>
      <c r="GY45" s="154"/>
      <c r="GZ45" s="154"/>
      <c r="HA45" s="154"/>
      <c r="HB45" s="154"/>
      <c r="HC45" s="154"/>
      <c r="HD45" s="154"/>
      <c r="HE45" s="154"/>
      <c r="HF45" s="154"/>
      <c r="HG45" s="154"/>
      <c r="HH45" s="154"/>
      <c r="HI45" s="154"/>
      <c r="HJ45" s="154"/>
      <c r="HK45" s="154"/>
      <c r="HL45" s="154"/>
      <c r="HM45" s="154"/>
      <c r="HN45" s="154"/>
      <c r="HO45" s="154"/>
      <c r="HP45" s="154"/>
      <c r="HQ45" s="154"/>
      <c r="HR45" s="154"/>
      <c r="HS45" s="154"/>
      <c r="HT45" s="154"/>
      <c r="HU45" s="154"/>
      <c r="HV45" s="154"/>
      <c r="HW45" s="154"/>
      <c r="HX45" s="154"/>
    </row>
    <row r="46" spans="1:232">
      <c r="A46" s="155" t="s">
        <v>109</v>
      </c>
      <c r="B46" s="154" t="s">
        <v>110</v>
      </c>
      <c r="C46" s="154"/>
      <c r="D46" s="154"/>
      <c r="E46" s="154"/>
      <c r="F46" s="154" t="s">
        <v>111</v>
      </c>
      <c r="G46" s="151" t="s">
        <v>400</v>
      </c>
      <c r="H46" s="156" t="s">
        <v>401</v>
      </c>
      <c r="I46" s="148" t="s">
        <v>402</v>
      </c>
      <c r="J46" s="151" t="s">
        <v>236</v>
      </c>
      <c r="K46" s="151" t="s">
        <v>403</v>
      </c>
      <c r="L46" s="152" t="s">
        <v>404</v>
      </c>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20"/>
      <c r="AJ46" s="160"/>
      <c r="AK46" s="40" t="s">
        <v>405</v>
      </c>
      <c r="AL46" s="151" t="s">
        <v>246</v>
      </c>
      <c r="AM46" s="151" t="s">
        <v>406</v>
      </c>
      <c r="AN46" s="152" t="s">
        <v>407</v>
      </c>
      <c r="AO46" s="154"/>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60"/>
      <c r="BM46" s="148" t="s">
        <v>889</v>
      </c>
      <c r="BN46" s="144" t="s">
        <v>825</v>
      </c>
      <c r="BO46" s="144" t="s">
        <v>890</v>
      </c>
      <c r="BP46" s="150" t="s">
        <v>891</v>
      </c>
      <c r="BQ46" s="153"/>
      <c r="BR46" s="153"/>
      <c r="BS46" s="153"/>
      <c r="BT46" s="153"/>
      <c r="BU46" s="153"/>
      <c r="BV46" s="153"/>
      <c r="BW46" s="153"/>
      <c r="BX46" s="153"/>
      <c r="BY46" s="153"/>
      <c r="BZ46" s="153"/>
      <c r="CA46" s="153"/>
      <c r="CB46" s="153"/>
      <c r="CC46" s="153"/>
      <c r="CD46" s="153"/>
      <c r="CE46" s="153"/>
      <c r="CF46" s="153"/>
      <c r="CG46" s="153"/>
      <c r="CH46" s="153"/>
      <c r="CI46" s="153"/>
      <c r="CJ46" s="153"/>
      <c r="CK46" s="154"/>
      <c r="CL46" s="154"/>
      <c r="CM46" s="154"/>
      <c r="CN46" s="160"/>
      <c r="CO46" s="148" t="s">
        <v>1060</v>
      </c>
      <c r="CP46" s="144" t="s">
        <v>996</v>
      </c>
      <c r="CQ46" s="144" t="s">
        <v>1061</v>
      </c>
      <c r="CR46" s="150" t="s">
        <v>1062</v>
      </c>
      <c r="CS46" s="153"/>
      <c r="CT46" s="153"/>
      <c r="CU46" s="153"/>
      <c r="CV46" s="153"/>
      <c r="CW46" s="153"/>
      <c r="CX46" s="153"/>
      <c r="CY46" s="153"/>
      <c r="CZ46" s="153"/>
      <c r="DA46" s="153"/>
      <c r="DB46" s="153"/>
      <c r="DC46" s="153"/>
      <c r="DD46" s="153"/>
      <c r="DE46" s="153"/>
      <c r="DF46" s="153"/>
      <c r="DG46" s="153"/>
      <c r="DH46" s="153"/>
      <c r="DI46" s="153"/>
      <c r="DJ46" s="153"/>
      <c r="DK46" s="153"/>
      <c r="DL46" s="153"/>
      <c r="DQ46" s="148" t="s">
        <v>1223</v>
      </c>
      <c r="DR46" s="144" t="s">
        <v>1224</v>
      </c>
      <c r="DS46" s="144" t="s">
        <v>1225</v>
      </c>
      <c r="DT46" s="150" t="s">
        <v>1226</v>
      </c>
      <c r="DU46" s="153"/>
      <c r="DV46" s="153"/>
      <c r="DW46" s="153"/>
      <c r="DX46" s="153"/>
      <c r="DY46" s="153"/>
      <c r="DZ46" s="153"/>
      <c r="EA46" s="153"/>
      <c r="EB46" s="153"/>
      <c r="EC46" s="153"/>
      <c r="ED46" s="153"/>
      <c r="EE46" s="153"/>
      <c r="EF46" s="153"/>
      <c r="EG46" s="153"/>
      <c r="EH46" s="153"/>
      <c r="EI46" s="153"/>
      <c r="EJ46" s="153"/>
      <c r="EK46" s="153"/>
      <c r="EL46" s="153"/>
      <c r="EM46" s="153"/>
      <c r="EN46" s="166"/>
      <c r="EO46" s="154"/>
      <c r="EP46" s="154"/>
      <c r="EQ46" s="154"/>
      <c r="ER46" s="154"/>
      <c r="ES46" s="154" t="s">
        <v>1390</v>
      </c>
      <c r="ET46" s="154" t="s">
        <v>825</v>
      </c>
      <c r="EU46" s="154" t="s">
        <v>1391</v>
      </c>
      <c r="EV46" s="154" t="s">
        <v>1392</v>
      </c>
      <c r="EW46" s="154"/>
      <c r="EX46" s="154"/>
      <c r="EY46" s="154"/>
      <c r="EZ46" s="154"/>
      <c r="FA46" s="154"/>
      <c r="FB46" s="154"/>
      <c r="FC46" s="154"/>
      <c r="FD46" s="154"/>
      <c r="FE46" s="154"/>
      <c r="FF46" s="154"/>
      <c r="FG46" s="154"/>
      <c r="FH46" s="154"/>
      <c r="FI46" s="154"/>
      <c r="FJ46" s="154"/>
      <c r="FK46" s="154"/>
      <c r="FL46" s="154"/>
      <c r="FM46" s="154"/>
      <c r="FN46" s="154"/>
      <c r="FO46" s="154"/>
      <c r="FP46" s="154"/>
      <c r="FQ46" s="154"/>
      <c r="FR46" s="154"/>
      <c r="FS46" s="154"/>
      <c r="FT46" s="154"/>
      <c r="FU46" s="154" t="s">
        <v>1556</v>
      </c>
      <c r="FV46" s="154" t="s">
        <v>1494</v>
      </c>
      <c r="FW46" s="154" t="s">
        <v>1557</v>
      </c>
      <c r="FX46" s="154" t="s">
        <v>1558</v>
      </c>
      <c r="FY46" s="154"/>
      <c r="FZ46" s="154"/>
      <c r="GA46" s="154"/>
      <c r="GB46" s="154"/>
      <c r="GC46" s="154"/>
      <c r="GD46" s="154"/>
      <c r="GE46" s="154"/>
      <c r="GF46" s="154"/>
      <c r="GG46" s="154"/>
      <c r="GH46" s="154"/>
      <c r="GI46" s="154"/>
      <c r="GJ46" s="154"/>
      <c r="GK46" s="154"/>
      <c r="GL46" s="154"/>
      <c r="GM46" s="154"/>
      <c r="GN46" s="154"/>
      <c r="GO46" s="154"/>
      <c r="GP46" s="154"/>
      <c r="GQ46" s="154"/>
      <c r="GR46" s="154"/>
      <c r="GS46" s="154"/>
      <c r="GT46" s="154"/>
      <c r="GU46" s="154"/>
      <c r="GV46" s="154"/>
      <c r="GW46" s="154" t="s">
        <v>1721</v>
      </c>
      <c r="GX46" s="154" t="s">
        <v>1657</v>
      </c>
      <c r="GY46" s="154" t="s">
        <v>1722</v>
      </c>
      <c r="GZ46" s="154" t="s">
        <v>1723</v>
      </c>
      <c r="HA46" s="154"/>
      <c r="HB46" s="154"/>
      <c r="HC46" s="154"/>
      <c r="HD46" s="154"/>
      <c r="HE46" s="154"/>
      <c r="HF46" s="154"/>
      <c r="HG46" s="154"/>
      <c r="HH46" s="154"/>
      <c r="HI46" s="154"/>
      <c r="HJ46" s="154"/>
      <c r="HK46" s="154"/>
      <c r="HL46" s="154"/>
      <c r="HM46" s="154"/>
      <c r="HN46" s="154"/>
      <c r="HO46" s="154"/>
      <c r="HP46" s="154"/>
      <c r="HQ46" s="154"/>
      <c r="HR46" s="154"/>
      <c r="HS46" s="154"/>
      <c r="HT46" s="154"/>
      <c r="HU46" s="154"/>
      <c r="HV46" s="154"/>
      <c r="HW46" s="154"/>
      <c r="HX46" s="154"/>
    </row>
    <row r="47" spans="1:232" ht="31.5">
      <c r="A47" s="155" t="s">
        <v>109</v>
      </c>
      <c r="B47" s="154" t="s">
        <v>368</v>
      </c>
      <c r="C47" s="154"/>
      <c r="D47" s="154"/>
      <c r="E47" s="154"/>
      <c r="F47" s="154" t="s">
        <v>111</v>
      </c>
      <c r="G47" s="151" t="s">
        <v>408</v>
      </c>
      <c r="H47" s="156"/>
      <c r="I47" s="147" t="s">
        <v>409</v>
      </c>
      <c r="J47" s="151" t="s">
        <v>236</v>
      </c>
      <c r="K47" s="151" t="s">
        <v>372</v>
      </c>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20"/>
      <c r="AJ47" s="160"/>
      <c r="AK47" s="39" t="s">
        <v>410</v>
      </c>
      <c r="AL47" s="151" t="s">
        <v>246</v>
      </c>
      <c r="AM47" s="151" t="s">
        <v>374</v>
      </c>
      <c r="AN47" s="152"/>
      <c r="AO47" s="154"/>
      <c r="AP47" s="154"/>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60"/>
      <c r="BM47" s="147" t="s">
        <v>892</v>
      </c>
      <c r="BN47" s="144" t="s">
        <v>825</v>
      </c>
      <c r="BO47" s="144" t="s">
        <v>893</v>
      </c>
      <c r="BP47" s="153"/>
      <c r="BQ47" s="153"/>
      <c r="BR47" s="153"/>
      <c r="BS47" s="153"/>
      <c r="BT47" s="153"/>
      <c r="BU47" s="153"/>
      <c r="BV47" s="153"/>
      <c r="BW47" s="153"/>
      <c r="BX47" s="153"/>
      <c r="BY47" s="153"/>
      <c r="BZ47" s="153"/>
      <c r="CA47" s="153"/>
      <c r="CB47" s="153"/>
      <c r="CC47" s="153"/>
      <c r="CD47" s="153"/>
      <c r="CE47" s="153"/>
      <c r="CF47" s="153"/>
      <c r="CG47" s="153"/>
      <c r="CH47" s="153"/>
      <c r="CI47" s="153"/>
      <c r="CJ47" s="153"/>
      <c r="CK47" s="154"/>
      <c r="CL47" s="154"/>
      <c r="CM47" s="154"/>
      <c r="CN47" s="160"/>
      <c r="CO47" s="147" t="s">
        <v>1063</v>
      </c>
      <c r="CP47" s="144" t="s">
        <v>996</v>
      </c>
      <c r="CQ47" s="144" t="s">
        <v>1050</v>
      </c>
      <c r="CR47" s="153"/>
      <c r="CS47" s="153"/>
      <c r="CT47" s="153"/>
      <c r="CU47" s="153"/>
      <c r="CV47" s="153"/>
      <c r="CW47" s="153"/>
      <c r="CX47" s="153"/>
      <c r="CY47" s="153"/>
      <c r="CZ47" s="153"/>
      <c r="DA47" s="153"/>
      <c r="DB47" s="153"/>
      <c r="DC47" s="153"/>
      <c r="DD47" s="153"/>
      <c r="DE47" s="153"/>
      <c r="DF47" s="153"/>
      <c r="DG47" s="153"/>
      <c r="DH47" s="153"/>
      <c r="DI47" s="153"/>
      <c r="DJ47" s="153"/>
      <c r="DK47" s="153"/>
      <c r="DL47" s="153"/>
      <c r="DQ47" s="147" t="s">
        <v>1227</v>
      </c>
      <c r="DR47" s="144" t="s">
        <v>1224</v>
      </c>
      <c r="DS47" s="144" t="s">
        <v>1228</v>
      </c>
      <c r="DT47" s="153"/>
      <c r="DU47" s="153"/>
      <c r="DV47" s="153"/>
      <c r="DW47" s="153"/>
      <c r="DX47" s="153"/>
      <c r="DY47" s="153"/>
      <c r="DZ47" s="153"/>
      <c r="EA47" s="153"/>
      <c r="EB47" s="153"/>
      <c r="EC47" s="153"/>
      <c r="ED47" s="153"/>
      <c r="EE47" s="153"/>
      <c r="EF47" s="153"/>
      <c r="EG47" s="153"/>
      <c r="EH47" s="153"/>
      <c r="EI47" s="153"/>
      <c r="EJ47" s="153"/>
      <c r="EK47" s="153"/>
      <c r="EL47" s="153"/>
      <c r="EM47" s="153"/>
      <c r="EN47" s="166"/>
      <c r="EO47" s="154"/>
      <c r="EP47" s="154"/>
      <c r="EQ47" s="154"/>
      <c r="ER47" s="154"/>
      <c r="ES47" s="154" t="s">
        <v>1393</v>
      </c>
      <c r="ET47" s="154" t="s">
        <v>825</v>
      </c>
      <c r="EU47" s="154" t="s">
        <v>1381</v>
      </c>
      <c r="EV47" s="154"/>
      <c r="EW47" s="154"/>
      <c r="EX47" s="154"/>
      <c r="EY47" s="154"/>
      <c r="EZ47" s="154"/>
      <c r="FA47" s="154"/>
      <c r="FB47" s="154"/>
      <c r="FC47" s="154"/>
      <c r="FD47" s="154"/>
      <c r="FE47" s="154"/>
      <c r="FF47" s="154"/>
      <c r="FG47" s="154"/>
      <c r="FH47" s="154"/>
      <c r="FI47" s="154"/>
      <c r="FJ47" s="154"/>
      <c r="FK47" s="154"/>
      <c r="FL47" s="154"/>
      <c r="FM47" s="154"/>
      <c r="FN47" s="154"/>
      <c r="FO47" s="154"/>
      <c r="FP47" s="154"/>
      <c r="FQ47" s="154"/>
      <c r="FR47" s="154"/>
      <c r="FS47" s="154"/>
      <c r="FT47" s="154"/>
      <c r="FU47" s="154" t="s">
        <v>1559</v>
      </c>
      <c r="FV47" s="154" t="s">
        <v>1494</v>
      </c>
      <c r="FW47" s="154" t="s">
        <v>1548</v>
      </c>
      <c r="FX47" s="154"/>
      <c r="FY47" s="154"/>
      <c r="FZ47" s="154"/>
      <c r="GA47" s="154"/>
      <c r="GB47" s="154"/>
      <c r="GC47" s="154"/>
      <c r="GD47" s="154"/>
      <c r="GE47" s="154"/>
      <c r="GF47" s="154"/>
      <c r="GG47" s="154"/>
      <c r="GH47" s="154"/>
      <c r="GI47" s="154"/>
      <c r="GJ47" s="154"/>
      <c r="GK47" s="154"/>
      <c r="GL47" s="154"/>
      <c r="GM47" s="154"/>
      <c r="GN47" s="154"/>
      <c r="GO47" s="154"/>
      <c r="GP47" s="154"/>
      <c r="GQ47" s="154"/>
      <c r="GR47" s="154"/>
      <c r="GS47" s="154"/>
      <c r="GT47" s="154"/>
      <c r="GU47" s="154"/>
      <c r="GV47" s="154"/>
      <c r="GW47" s="154" t="s">
        <v>1724</v>
      </c>
      <c r="GX47" s="154" t="s">
        <v>1657</v>
      </c>
      <c r="GY47" s="154" t="s">
        <v>1711</v>
      </c>
      <c r="GZ47" s="154"/>
      <c r="HA47" s="154"/>
      <c r="HB47" s="154"/>
      <c r="HC47" s="154"/>
      <c r="HD47" s="154"/>
      <c r="HE47" s="154"/>
      <c r="HF47" s="154"/>
      <c r="HG47" s="154"/>
      <c r="HH47" s="154"/>
      <c r="HI47" s="154"/>
      <c r="HJ47" s="154"/>
      <c r="HK47" s="154"/>
      <c r="HL47" s="154"/>
      <c r="HM47" s="154"/>
      <c r="HN47" s="154"/>
      <c r="HO47" s="154"/>
      <c r="HP47" s="154"/>
      <c r="HQ47" s="154"/>
      <c r="HR47" s="154"/>
      <c r="HS47" s="154"/>
      <c r="HT47" s="154"/>
      <c r="HU47" s="154"/>
      <c r="HV47" s="154"/>
      <c r="HW47" s="154"/>
      <c r="HX47" s="154"/>
    </row>
    <row r="48" spans="1:232" ht="31.5">
      <c r="A48" s="155" t="s">
        <v>109</v>
      </c>
      <c r="B48" s="154" t="s">
        <v>368</v>
      </c>
      <c r="C48" s="154"/>
      <c r="D48" s="154"/>
      <c r="E48" s="154"/>
      <c r="F48" s="154" t="s">
        <v>111</v>
      </c>
      <c r="G48" s="151" t="s">
        <v>411</v>
      </c>
      <c r="H48" s="156"/>
      <c r="I48" s="147" t="s">
        <v>412</v>
      </c>
      <c r="J48" s="151" t="s">
        <v>236</v>
      </c>
      <c r="K48" s="151" t="s">
        <v>372</v>
      </c>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20"/>
      <c r="AJ48" s="160"/>
      <c r="AK48" s="39" t="s">
        <v>413</v>
      </c>
      <c r="AL48" s="151" t="s">
        <v>246</v>
      </c>
      <c r="AM48" s="151" t="s">
        <v>374</v>
      </c>
      <c r="AN48" s="154"/>
      <c r="AO48" s="154"/>
      <c r="AP48" s="154"/>
      <c r="AQ48" s="154"/>
      <c r="AR48" s="154"/>
      <c r="AS48" s="154"/>
      <c r="AT48" s="154"/>
      <c r="AU48" s="154"/>
      <c r="AV48" s="154"/>
      <c r="AW48" s="154"/>
      <c r="AX48" s="154"/>
      <c r="AY48" s="154"/>
      <c r="AZ48" s="154"/>
      <c r="BA48" s="154"/>
      <c r="BB48" s="154"/>
      <c r="BC48" s="154"/>
      <c r="BD48" s="154"/>
      <c r="BE48" s="154"/>
      <c r="BF48" s="154"/>
      <c r="BG48" s="154"/>
      <c r="BH48" s="154"/>
      <c r="BI48" s="154"/>
      <c r="BJ48" s="154"/>
      <c r="BK48" s="154"/>
      <c r="BL48" s="160"/>
      <c r="BM48" s="147" t="s">
        <v>894</v>
      </c>
      <c r="BN48" s="144" t="s">
        <v>825</v>
      </c>
      <c r="BO48" s="144" t="s">
        <v>879</v>
      </c>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4"/>
      <c r="CL48" s="154"/>
      <c r="CM48" s="154"/>
      <c r="CN48" s="160"/>
      <c r="CO48" s="147" t="s">
        <v>1064</v>
      </c>
      <c r="CP48" s="144" t="s">
        <v>996</v>
      </c>
      <c r="CQ48" s="144" t="s">
        <v>1050</v>
      </c>
      <c r="CR48" s="153"/>
      <c r="CS48" s="153"/>
      <c r="CT48" s="153"/>
      <c r="CU48" s="153"/>
      <c r="CV48" s="153"/>
      <c r="CW48" s="153"/>
      <c r="CX48" s="153"/>
      <c r="CY48" s="153"/>
      <c r="CZ48" s="153"/>
      <c r="DA48" s="153"/>
      <c r="DB48" s="153"/>
      <c r="DC48" s="153"/>
      <c r="DD48" s="153"/>
      <c r="DE48" s="153"/>
      <c r="DF48" s="153"/>
      <c r="DG48" s="153"/>
      <c r="DH48" s="153"/>
      <c r="DI48" s="153"/>
      <c r="DJ48" s="153"/>
      <c r="DK48" s="153"/>
      <c r="DL48" s="153"/>
      <c r="DQ48" s="147" t="s">
        <v>1229</v>
      </c>
      <c r="DR48" s="144" t="s">
        <v>1224</v>
      </c>
      <c r="DS48" s="144" t="s">
        <v>1228</v>
      </c>
      <c r="DT48" s="153"/>
      <c r="DU48" s="153"/>
      <c r="DV48" s="153"/>
      <c r="DW48" s="153"/>
      <c r="DX48" s="153"/>
      <c r="DY48" s="153"/>
      <c r="DZ48" s="153"/>
      <c r="EA48" s="153"/>
      <c r="EB48" s="153"/>
      <c r="EC48" s="153"/>
      <c r="ED48" s="153"/>
      <c r="EE48" s="153"/>
      <c r="EF48" s="153"/>
      <c r="EG48" s="153"/>
      <c r="EH48" s="153"/>
      <c r="EI48" s="153"/>
      <c r="EJ48" s="153"/>
      <c r="EK48" s="153"/>
      <c r="EL48" s="153"/>
      <c r="EM48" s="153"/>
      <c r="EN48" s="166"/>
      <c r="EO48" s="154"/>
      <c r="EP48" s="154"/>
      <c r="EQ48" s="154"/>
      <c r="ER48" s="154"/>
      <c r="ES48" s="154" t="s">
        <v>1394</v>
      </c>
      <c r="ET48" s="154" t="s">
        <v>825</v>
      </c>
      <c r="EU48" s="154" t="s">
        <v>1381</v>
      </c>
      <c r="EV48" s="154"/>
      <c r="EW48" s="154"/>
      <c r="EX48" s="154"/>
      <c r="EY48" s="154"/>
      <c r="EZ48" s="154"/>
      <c r="FA48" s="154"/>
      <c r="FB48" s="154"/>
      <c r="FC48" s="154"/>
      <c r="FD48" s="154"/>
      <c r="FE48" s="154"/>
      <c r="FF48" s="154"/>
      <c r="FG48" s="154"/>
      <c r="FH48" s="154"/>
      <c r="FI48" s="154"/>
      <c r="FJ48" s="154"/>
      <c r="FK48" s="154"/>
      <c r="FL48" s="154"/>
      <c r="FM48" s="154"/>
      <c r="FN48" s="154"/>
      <c r="FO48" s="154"/>
      <c r="FP48" s="154"/>
      <c r="FQ48" s="154"/>
      <c r="FR48" s="154"/>
      <c r="FS48" s="154"/>
      <c r="FT48" s="154"/>
      <c r="FU48" s="154" t="s">
        <v>1560</v>
      </c>
      <c r="FV48" s="154" t="s">
        <v>1494</v>
      </c>
      <c r="FW48" s="154" t="s">
        <v>1548</v>
      </c>
      <c r="FX48" s="154"/>
      <c r="FY48" s="154"/>
      <c r="FZ48" s="154"/>
      <c r="GA48" s="154"/>
      <c r="GB48" s="154"/>
      <c r="GC48" s="154"/>
      <c r="GD48" s="154"/>
      <c r="GE48" s="154"/>
      <c r="GF48" s="154"/>
      <c r="GG48" s="154"/>
      <c r="GH48" s="154"/>
      <c r="GI48" s="154"/>
      <c r="GJ48" s="154"/>
      <c r="GK48" s="154"/>
      <c r="GL48" s="154"/>
      <c r="GM48" s="154"/>
      <c r="GN48" s="154"/>
      <c r="GO48" s="154"/>
      <c r="GP48" s="154"/>
      <c r="GQ48" s="154"/>
      <c r="GR48" s="154"/>
      <c r="GS48" s="154"/>
      <c r="GT48" s="154"/>
      <c r="GU48" s="154"/>
      <c r="GV48" s="154"/>
      <c r="GW48" s="154" t="s">
        <v>1725</v>
      </c>
      <c r="GX48" s="154" t="s">
        <v>1657</v>
      </c>
      <c r="GY48" s="154" t="s">
        <v>1711</v>
      </c>
      <c r="GZ48" s="154"/>
      <c r="HA48" s="154"/>
      <c r="HB48" s="154"/>
      <c r="HC48" s="154"/>
      <c r="HD48" s="154"/>
      <c r="HE48" s="154"/>
      <c r="HF48" s="154"/>
      <c r="HG48" s="154"/>
      <c r="HH48" s="154"/>
      <c r="HI48" s="154"/>
      <c r="HJ48" s="154"/>
      <c r="HK48" s="154"/>
      <c r="HL48" s="154"/>
      <c r="HM48" s="154"/>
      <c r="HN48" s="154"/>
      <c r="HO48" s="154"/>
      <c r="HP48" s="154"/>
      <c r="HQ48" s="154"/>
      <c r="HR48" s="154"/>
      <c r="HS48" s="154"/>
      <c r="HT48" s="154"/>
      <c r="HU48" s="154"/>
      <c r="HV48" s="154"/>
      <c r="HW48" s="154"/>
      <c r="HX48" s="154"/>
    </row>
    <row r="49" spans="1:232">
      <c r="A49" s="155" t="s">
        <v>109</v>
      </c>
      <c r="B49" s="154" t="s">
        <v>110</v>
      </c>
      <c r="C49" s="154"/>
      <c r="D49" s="154"/>
      <c r="E49" s="154"/>
      <c r="F49" s="154" t="s">
        <v>111</v>
      </c>
      <c r="G49" s="151" t="s">
        <v>414</v>
      </c>
      <c r="H49" s="28" t="s">
        <v>415</v>
      </c>
      <c r="I49" s="147" t="s">
        <v>416</v>
      </c>
      <c r="J49" s="1" t="s">
        <v>417</v>
      </c>
      <c r="K49" s="1" t="s">
        <v>418</v>
      </c>
      <c r="L49" s="151" t="s">
        <v>419</v>
      </c>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c r="AJ49" s="160"/>
      <c r="AK49" s="39" t="s">
        <v>420</v>
      </c>
      <c r="AL49" s="1" t="s">
        <v>421</v>
      </c>
      <c r="AM49" s="1" t="s">
        <v>422</v>
      </c>
      <c r="AN49" s="151" t="s">
        <v>423</v>
      </c>
      <c r="AO49" s="154"/>
      <c r="AP49" s="154"/>
      <c r="AQ49" s="154"/>
      <c r="AR49" s="154"/>
      <c r="AS49" s="154"/>
      <c r="AT49" s="154"/>
      <c r="AU49" s="154"/>
      <c r="AV49" s="154"/>
      <c r="AW49" s="154"/>
      <c r="AX49" s="154"/>
      <c r="AY49" s="154"/>
      <c r="AZ49" s="154"/>
      <c r="BA49" s="154"/>
      <c r="BB49" s="154"/>
      <c r="BC49" s="154"/>
      <c r="BD49" s="154"/>
      <c r="BE49" s="154"/>
      <c r="BF49" s="154"/>
      <c r="BG49" s="154"/>
      <c r="BH49" s="154"/>
      <c r="BI49" s="154"/>
      <c r="BJ49" s="154"/>
      <c r="BK49" s="154"/>
      <c r="BL49" s="160"/>
      <c r="BM49" s="147" t="s">
        <v>895</v>
      </c>
      <c r="BN49" s="87" t="s">
        <v>896</v>
      </c>
      <c r="BO49" s="87" t="s">
        <v>897</v>
      </c>
      <c r="BP49" s="144" t="s">
        <v>898</v>
      </c>
      <c r="BQ49" s="153"/>
      <c r="BR49" s="153"/>
      <c r="BS49" s="153"/>
      <c r="BT49" s="153"/>
      <c r="BU49" s="153"/>
      <c r="BV49" s="153"/>
      <c r="BW49" s="153"/>
      <c r="BX49" s="153"/>
      <c r="BY49" s="153"/>
      <c r="BZ49" s="153"/>
      <c r="CA49" s="153"/>
      <c r="CB49" s="153"/>
      <c r="CC49" s="153"/>
      <c r="CD49" s="153"/>
      <c r="CE49" s="153"/>
      <c r="CF49" s="153"/>
      <c r="CG49" s="153"/>
      <c r="CH49" s="153"/>
      <c r="CI49" s="153"/>
      <c r="CJ49" s="153"/>
      <c r="CK49" s="154"/>
      <c r="CL49" s="154"/>
      <c r="CM49" s="154"/>
      <c r="CN49" s="160"/>
      <c r="CO49" s="147" t="s">
        <v>1065</v>
      </c>
      <c r="CP49" s="87" t="s">
        <v>1066</v>
      </c>
      <c r="CQ49" s="87" t="s">
        <v>1067</v>
      </c>
      <c r="CR49" s="144" t="s">
        <v>1068</v>
      </c>
      <c r="CS49" s="153"/>
      <c r="CT49" s="153"/>
      <c r="CU49" s="153"/>
      <c r="CV49" s="153"/>
      <c r="CW49" s="153"/>
      <c r="CX49" s="153"/>
      <c r="CY49" s="153"/>
      <c r="CZ49" s="153"/>
      <c r="DA49" s="153"/>
      <c r="DB49" s="153"/>
      <c r="DC49" s="153"/>
      <c r="DD49" s="153"/>
      <c r="DE49" s="153"/>
      <c r="DF49" s="153"/>
      <c r="DG49" s="153"/>
      <c r="DH49" s="153"/>
      <c r="DI49" s="153"/>
      <c r="DJ49" s="153"/>
      <c r="DK49" s="153"/>
      <c r="DL49" s="153"/>
      <c r="DQ49" s="147" t="s">
        <v>1230</v>
      </c>
      <c r="DR49" s="87" t="s">
        <v>1231</v>
      </c>
      <c r="DS49" s="87" t="s">
        <v>1232</v>
      </c>
      <c r="DT49" s="144" t="s">
        <v>1233</v>
      </c>
      <c r="DU49" s="153"/>
      <c r="DV49" s="153"/>
      <c r="DW49" s="153"/>
      <c r="DX49" s="153"/>
      <c r="DY49" s="153"/>
      <c r="DZ49" s="153"/>
      <c r="EA49" s="153"/>
      <c r="EB49" s="153"/>
      <c r="EC49" s="153"/>
      <c r="ED49" s="153"/>
      <c r="EE49" s="153"/>
      <c r="EF49" s="153"/>
      <c r="EG49" s="153"/>
      <c r="EH49" s="153"/>
      <c r="EI49" s="153"/>
      <c r="EJ49" s="153"/>
      <c r="EK49" s="153"/>
      <c r="EL49" s="153"/>
      <c r="EM49" s="153"/>
      <c r="EN49" s="166"/>
      <c r="EO49" s="154"/>
      <c r="EP49" s="154"/>
      <c r="EQ49" s="154"/>
      <c r="ER49" s="154"/>
      <c r="ES49" s="154" t="s">
        <v>1395</v>
      </c>
      <c r="ET49" s="154" t="s">
        <v>1396</v>
      </c>
      <c r="EU49" s="154" t="s">
        <v>1397</v>
      </c>
      <c r="EV49" s="154" t="s">
        <v>1398</v>
      </c>
      <c r="EW49" s="154"/>
      <c r="EX49" s="154"/>
      <c r="EY49" s="154"/>
      <c r="EZ49" s="154"/>
      <c r="FA49" s="154"/>
      <c r="FB49" s="154"/>
      <c r="FC49" s="154"/>
      <c r="FD49" s="154"/>
      <c r="FE49" s="154"/>
      <c r="FF49" s="154"/>
      <c r="FG49" s="154"/>
      <c r="FH49" s="154"/>
      <c r="FI49" s="154"/>
      <c r="FJ49" s="154"/>
      <c r="FK49" s="154"/>
      <c r="FL49" s="154"/>
      <c r="FM49" s="154"/>
      <c r="FN49" s="154"/>
      <c r="FO49" s="154"/>
      <c r="FP49" s="154"/>
      <c r="FQ49" s="154"/>
      <c r="FR49" s="154"/>
      <c r="FS49" s="154"/>
      <c r="FT49" s="154"/>
      <c r="FU49" s="154" t="s">
        <v>1561</v>
      </c>
      <c r="FV49" s="154" t="s">
        <v>1562</v>
      </c>
      <c r="FW49" s="154" t="s">
        <v>1563</v>
      </c>
      <c r="FX49" s="154" t="s">
        <v>1564</v>
      </c>
      <c r="FY49" s="154"/>
      <c r="FZ49" s="154"/>
      <c r="GA49" s="154"/>
      <c r="GB49" s="154"/>
      <c r="GC49" s="154"/>
      <c r="GD49" s="154"/>
      <c r="GE49" s="154"/>
      <c r="GF49" s="154"/>
      <c r="GG49" s="154"/>
      <c r="GH49" s="154"/>
      <c r="GI49" s="154"/>
      <c r="GJ49" s="154"/>
      <c r="GK49" s="154"/>
      <c r="GL49" s="154"/>
      <c r="GM49" s="154"/>
      <c r="GN49" s="154"/>
      <c r="GO49" s="154"/>
      <c r="GP49" s="154"/>
      <c r="GQ49" s="154"/>
      <c r="GR49" s="154"/>
      <c r="GS49" s="154"/>
      <c r="GT49" s="154"/>
      <c r="GU49" s="154"/>
      <c r="GV49" s="154"/>
      <c r="GW49" s="154" t="s">
        <v>1726</v>
      </c>
      <c r="GX49" s="154" t="s">
        <v>1727</v>
      </c>
      <c r="GY49" s="154" t="s">
        <v>1728</v>
      </c>
      <c r="GZ49" s="154" t="s">
        <v>1729</v>
      </c>
      <c r="HA49" s="154"/>
      <c r="HB49" s="154"/>
      <c r="HC49" s="154"/>
      <c r="HD49" s="154"/>
      <c r="HE49" s="154"/>
      <c r="HF49" s="154"/>
      <c r="HG49" s="154"/>
      <c r="HH49" s="154"/>
      <c r="HI49" s="154"/>
      <c r="HJ49" s="154"/>
      <c r="HK49" s="154"/>
      <c r="HL49" s="154"/>
      <c r="HM49" s="154"/>
      <c r="HN49" s="154"/>
      <c r="HO49" s="154"/>
      <c r="HP49" s="154"/>
      <c r="HQ49" s="154"/>
      <c r="HR49" s="154"/>
      <c r="HS49" s="154"/>
      <c r="HT49" s="154"/>
      <c r="HU49" s="154"/>
      <c r="HV49" s="154"/>
      <c r="HW49" s="154"/>
      <c r="HX49" s="154"/>
    </row>
    <row r="50" spans="1:232">
      <c r="A50" s="155" t="s">
        <v>109</v>
      </c>
      <c r="B50" s="154" t="s">
        <v>110</v>
      </c>
      <c r="C50" s="154"/>
      <c r="D50" s="154"/>
      <c r="E50" s="154"/>
      <c r="F50" s="154" t="s">
        <v>111</v>
      </c>
      <c r="G50" s="151" t="s">
        <v>424</v>
      </c>
      <c r="H50" s="156" t="s">
        <v>425</v>
      </c>
      <c r="I50" s="100" t="s">
        <v>426</v>
      </c>
      <c r="J50" s="154" t="s">
        <v>236</v>
      </c>
      <c r="K50" s="154" t="s">
        <v>372</v>
      </c>
      <c r="L50" s="154" t="s">
        <v>427</v>
      </c>
      <c r="M50" s="154"/>
      <c r="N50" s="154"/>
      <c r="O50" s="154"/>
      <c r="P50" s="154"/>
      <c r="Q50" s="154"/>
      <c r="R50" s="154"/>
      <c r="S50" s="154"/>
      <c r="T50" s="154"/>
      <c r="U50" s="154"/>
      <c r="V50" s="154"/>
      <c r="W50" s="154"/>
      <c r="X50" s="154"/>
      <c r="Y50" s="154"/>
      <c r="Z50" s="154"/>
      <c r="AA50" s="154"/>
      <c r="AB50" s="154"/>
      <c r="AC50" s="154"/>
      <c r="AD50" s="154"/>
      <c r="AE50" s="154"/>
      <c r="AF50" s="154"/>
      <c r="AG50" s="154" t="s">
        <v>338</v>
      </c>
      <c r="AH50" s="154" t="s">
        <v>107</v>
      </c>
      <c r="AI50" s="154"/>
      <c r="AJ50" s="160"/>
      <c r="AK50" s="155" t="s">
        <v>428</v>
      </c>
      <c r="AL50" s="151" t="s">
        <v>246</v>
      </c>
      <c r="AM50" s="151" t="s">
        <v>374</v>
      </c>
      <c r="AN50" s="154" t="s">
        <v>429</v>
      </c>
      <c r="AO50" s="154"/>
      <c r="AP50" s="154"/>
      <c r="AQ50" s="154"/>
      <c r="AR50" s="154"/>
      <c r="AS50" s="154"/>
      <c r="AT50" s="154"/>
      <c r="AU50" s="154"/>
      <c r="AV50" s="154"/>
      <c r="AW50" s="154"/>
      <c r="AX50" s="154"/>
      <c r="AY50" s="154"/>
      <c r="AZ50" s="154"/>
      <c r="BA50" s="154"/>
      <c r="BB50" s="154"/>
      <c r="BC50" s="154"/>
      <c r="BD50" s="154"/>
      <c r="BE50" s="154"/>
      <c r="BF50" s="154"/>
      <c r="BG50" s="154"/>
      <c r="BH50" s="154"/>
      <c r="BI50" s="154"/>
      <c r="BJ50" s="154"/>
      <c r="BK50" s="154"/>
      <c r="BL50" s="160"/>
      <c r="BM50" s="100" t="s">
        <v>899</v>
      </c>
      <c r="BN50" s="153" t="s">
        <v>825</v>
      </c>
      <c r="BO50" s="153" t="s">
        <v>879</v>
      </c>
      <c r="BP50" s="153" t="s">
        <v>900</v>
      </c>
      <c r="BQ50" s="153"/>
      <c r="BR50" s="153"/>
      <c r="BS50" s="153"/>
      <c r="BT50" s="153"/>
      <c r="BU50" s="153"/>
      <c r="BV50" s="153"/>
      <c r="BW50" s="153"/>
      <c r="BX50" s="153"/>
      <c r="BY50" s="153"/>
      <c r="BZ50" s="153"/>
      <c r="CA50" s="153"/>
      <c r="CB50" s="153"/>
      <c r="CC50" s="153"/>
      <c r="CD50" s="153"/>
      <c r="CE50" s="153"/>
      <c r="CF50" s="153"/>
      <c r="CG50" s="153"/>
      <c r="CH50" s="153"/>
      <c r="CI50" s="153"/>
      <c r="CJ50" s="153"/>
      <c r="CK50" s="154"/>
      <c r="CL50" s="154"/>
      <c r="CM50" s="154"/>
      <c r="CN50" s="160"/>
      <c r="CO50" s="100" t="s">
        <v>1069</v>
      </c>
      <c r="CP50" s="153" t="s">
        <v>996</v>
      </c>
      <c r="CQ50" s="153" t="s">
        <v>1050</v>
      </c>
      <c r="CR50" s="153" t="s">
        <v>1070</v>
      </c>
      <c r="CS50" s="153"/>
      <c r="CT50" s="153"/>
      <c r="CU50" s="153"/>
      <c r="CV50" s="153"/>
      <c r="CW50" s="153"/>
      <c r="CX50" s="153"/>
      <c r="CY50" s="153"/>
      <c r="CZ50" s="153"/>
      <c r="DA50" s="153"/>
      <c r="DB50" s="153"/>
      <c r="DC50" s="153"/>
      <c r="DD50" s="153"/>
      <c r="DE50" s="153"/>
      <c r="DF50" s="153"/>
      <c r="DG50" s="153"/>
      <c r="DH50" s="153"/>
      <c r="DI50" s="153"/>
      <c r="DJ50" s="153"/>
      <c r="DK50" s="153"/>
      <c r="DL50" s="153"/>
      <c r="DQ50" s="146" t="s">
        <v>1234</v>
      </c>
      <c r="DR50" s="153" t="s">
        <v>1168</v>
      </c>
      <c r="DS50" s="153" t="s">
        <v>1213</v>
      </c>
      <c r="DT50" s="153" t="s">
        <v>1235</v>
      </c>
      <c r="DU50" s="153"/>
      <c r="DV50" s="153"/>
      <c r="DW50" s="153"/>
      <c r="DX50" s="153"/>
      <c r="DY50" s="153"/>
      <c r="DZ50" s="153"/>
      <c r="EA50" s="153"/>
      <c r="EB50" s="153"/>
      <c r="EC50" s="153"/>
      <c r="ED50" s="153"/>
      <c r="EE50" s="153"/>
      <c r="EF50" s="153"/>
      <c r="EG50" s="153"/>
      <c r="EH50" s="153"/>
      <c r="EI50" s="153"/>
      <c r="EJ50" s="153"/>
      <c r="EK50" s="153"/>
      <c r="EL50" s="153"/>
      <c r="EM50" s="153"/>
      <c r="EN50" s="166"/>
      <c r="EO50" s="154"/>
      <c r="EP50" s="154"/>
      <c r="EQ50" s="154"/>
      <c r="ER50" s="154"/>
      <c r="ES50" s="154" t="s">
        <v>1399</v>
      </c>
      <c r="ET50" s="154" t="s">
        <v>825</v>
      </c>
      <c r="EU50" s="154" t="s">
        <v>1381</v>
      </c>
      <c r="EV50" s="154" t="s">
        <v>1400</v>
      </c>
      <c r="EW50" s="154"/>
      <c r="EX50" s="154"/>
      <c r="EY50" s="154"/>
      <c r="EZ50" s="154"/>
      <c r="FA50" s="154"/>
      <c r="FB50" s="154"/>
      <c r="FC50" s="154"/>
      <c r="FD50" s="154"/>
      <c r="FE50" s="154"/>
      <c r="FF50" s="154"/>
      <c r="FG50" s="154"/>
      <c r="FH50" s="154"/>
      <c r="FI50" s="154"/>
      <c r="FJ50" s="154"/>
      <c r="FK50" s="154"/>
      <c r="FL50" s="154"/>
      <c r="FM50" s="154"/>
      <c r="FN50" s="154"/>
      <c r="FO50" s="154"/>
      <c r="FP50" s="154"/>
      <c r="FQ50" s="154"/>
      <c r="FR50" s="154"/>
      <c r="FS50" s="154"/>
      <c r="FT50" s="154"/>
      <c r="FU50" s="154" t="s">
        <v>1565</v>
      </c>
      <c r="FV50" s="154" t="s">
        <v>1494</v>
      </c>
      <c r="FW50" s="154" t="s">
        <v>1548</v>
      </c>
      <c r="FX50" s="154" t="s">
        <v>1566</v>
      </c>
      <c r="FY50" s="154"/>
      <c r="FZ50" s="154"/>
      <c r="GA50" s="154"/>
      <c r="GB50" s="154"/>
      <c r="GC50" s="154"/>
      <c r="GD50" s="154"/>
      <c r="GE50" s="154"/>
      <c r="GF50" s="154"/>
      <c r="GG50" s="154"/>
      <c r="GH50" s="154"/>
      <c r="GI50" s="154"/>
      <c r="GJ50" s="154"/>
      <c r="GK50" s="154"/>
      <c r="GL50" s="154"/>
      <c r="GM50" s="154"/>
      <c r="GN50" s="154"/>
      <c r="GO50" s="154"/>
      <c r="GP50" s="154"/>
      <c r="GQ50" s="154"/>
      <c r="GR50" s="154"/>
      <c r="GS50" s="154"/>
      <c r="GT50" s="154"/>
      <c r="GU50" s="154"/>
      <c r="GV50" s="154"/>
      <c r="GW50" s="154" t="s">
        <v>1730</v>
      </c>
      <c r="GX50" s="154" t="s">
        <v>1657</v>
      </c>
      <c r="GY50" s="154" t="s">
        <v>1711</v>
      </c>
      <c r="GZ50" s="154" t="s">
        <v>1731</v>
      </c>
      <c r="HA50" s="154"/>
      <c r="HB50" s="154"/>
      <c r="HC50" s="154"/>
      <c r="HD50" s="154"/>
      <c r="HE50" s="154"/>
      <c r="HF50" s="154"/>
      <c r="HG50" s="154"/>
      <c r="HH50" s="154"/>
      <c r="HI50" s="154"/>
      <c r="HJ50" s="154"/>
      <c r="HK50" s="154"/>
      <c r="HL50" s="154"/>
      <c r="HM50" s="154"/>
      <c r="HN50" s="154"/>
      <c r="HO50" s="154"/>
      <c r="HP50" s="154"/>
      <c r="HQ50" s="154"/>
      <c r="HR50" s="154"/>
      <c r="HS50" s="154"/>
      <c r="HT50" s="154"/>
      <c r="HU50" s="154"/>
      <c r="HV50" s="154"/>
      <c r="HW50" s="154"/>
      <c r="HX50" s="154"/>
    </row>
    <row r="51" spans="1:232">
      <c r="A51" s="155" t="s">
        <v>109</v>
      </c>
      <c r="B51" s="154" t="s">
        <v>110</v>
      </c>
      <c r="C51" s="154"/>
      <c r="D51" s="154"/>
      <c r="E51" s="154"/>
      <c r="F51" s="154" t="s">
        <v>111</v>
      </c>
      <c r="G51" s="151" t="s">
        <v>430</v>
      </c>
      <c r="H51" s="156" t="s">
        <v>431</v>
      </c>
      <c r="I51" s="100" t="s">
        <v>432</v>
      </c>
      <c r="J51" s="154" t="s">
        <v>196</v>
      </c>
      <c r="K51" s="154" t="s">
        <v>197</v>
      </c>
      <c r="L51" s="154" t="s">
        <v>433</v>
      </c>
      <c r="M51" s="154" t="s">
        <v>199</v>
      </c>
      <c r="N51" s="154" t="s">
        <v>200</v>
      </c>
      <c r="O51" s="154"/>
      <c r="P51" s="154"/>
      <c r="Q51" s="154"/>
      <c r="R51" s="154"/>
      <c r="S51" s="154"/>
      <c r="T51" s="154"/>
      <c r="U51" s="154"/>
      <c r="V51" s="154"/>
      <c r="W51" s="154"/>
      <c r="X51" s="154"/>
      <c r="Y51" s="154"/>
      <c r="Z51" s="154"/>
      <c r="AA51" s="154"/>
      <c r="AB51" s="154"/>
      <c r="AC51" s="154"/>
      <c r="AD51" s="154"/>
      <c r="AE51" s="154"/>
      <c r="AF51" s="154"/>
      <c r="AG51" s="154" t="s">
        <v>338</v>
      </c>
      <c r="AH51" s="154" t="s">
        <v>107</v>
      </c>
      <c r="AI51" s="154"/>
      <c r="AJ51" s="160"/>
      <c r="AK51" s="155" t="s">
        <v>434</v>
      </c>
      <c r="AL51" s="154" t="s">
        <v>202</v>
      </c>
      <c r="AM51" s="154" t="s">
        <v>203</v>
      </c>
      <c r="AN51" s="154" t="s">
        <v>391</v>
      </c>
      <c r="AO51" s="154" t="s">
        <v>205</v>
      </c>
      <c r="AP51" s="154" t="s">
        <v>206</v>
      </c>
      <c r="AQ51" s="154"/>
      <c r="AR51" s="154"/>
      <c r="AS51" s="154"/>
      <c r="AT51" s="154"/>
      <c r="AU51" s="154"/>
      <c r="AV51" s="154"/>
      <c r="AW51" s="154"/>
      <c r="AX51" s="154"/>
      <c r="AY51" s="154"/>
      <c r="AZ51" s="154"/>
      <c r="BA51" s="154"/>
      <c r="BB51" s="154"/>
      <c r="BC51" s="154"/>
      <c r="BD51" s="154"/>
      <c r="BE51" s="154"/>
      <c r="BF51" s="154"/>
      <c r="BG51" s="154"/>
      <c r="BH51" s="154"/>
      <c r="BI51" s="154"/>
      <c r="BJ51" s="154"/>
      <c r="BK51" s="154"/>
      <c r="BL51" s="160"/>
      <c r="BM51" s="100" t="s">
        <v>901</v>
      </c>
      <c r="BN51" s="153" t="s">
        <v>816</v>
      </c>
      <c r="BO51" s="153" t="s">
        <v>902</v>
      </c>
      <c r="BP51" s="153" t="s">
        <v>903</v>
      </c>
      <c r="BQ51" s="153" t="s">
        <v>819</v>
      </c>
      <c r="BR51" s="153" t="s">
        <v>820</v>
      </c>
      <c r="BS51" s="153"/>
      <c r="BT51" s="153"/>
      <c r="BU51" s="153"/>
      <c r="BV51" s="153"/>
      <c r="BW51" s="153"/>
      <c r="BX51" s="153"/>
      <c r="BY51" s="153"/>
      <c r="BZ51" s="153"/>
      <c r="CA51" s="153"/>
      <c r="CB51" s="153"/>
      <c r="CC51" s="153"/>
      <c r="CD51" s="153"/>
      <c r="CE51" s="153"/>
      <c r="CF51" s="153"/>
      <c r="CG51" s="153"/>
      <c r="CH51" s="153"/>
      <c r="CI51" s="153"/>
      <c r="CJ51" s="153"/>
      <c r="CK51" s="154"/>
      <c r="CL51" s="154"/>
      <c r="CM51" s="154"/>
      <c r="CN51" s="160"/>
      <c r="CO51" s="100" t="s">
        <v>1071</v>
      </c>
      <c r="CP51" s="153" t="s">
        <v>987</v>
      </c>
      <c r="CQ51" s="153" t="s">
        <v>988</v>
      </c>
      <c r="CR51" s="153" t="s">
        <v>1072</v>
      </c>
      <c r="CS51" s="153" t="s">
        <v>990</v>
      </c>
      <c r="CT51" s="153" t="s">
        <v>991</v>
      </c>
      <c r="CU51" s="153"/>
      <c r="CV51" s="153"/>
      <c r="CW51" s="153"/>
      <c r="CX51" s="153"/>
      <c r="CY51" s="153"/>
      <c r="CZ51" s="153"/>
      <c r="DA51" s="153"/>
      <c r="DB51" s="153"/>
      <c r="DC51" s="153"/>
      <c r="DD51" s="153"/>
      <c r="DE51" s="153"/>
      <c r="DF51" s="153"/>
      <c r="DG51" s="153"/>
      <c r="DH51" s="153"/>
      <c r="DI51" s="153"/>
      <c r="DJ51" s="153"/>
      <c r="DK51" s="153"/>
      <c r="DL51" s="153"/>
      <c r="DQ51" s="146" t="s">
        <v>1236</v>
      </c>
      <c r="DR51" s="153" t="s">
        <v>1237</v>
      </c>
      <c r="DS51" s="153" t="s">
        <v>1238</v>
      </c>
      <c r="DT51" s="153" t="s">
        <v>1239</v>
      </c>
      <c r="DU51" s="153" t="s">
        <v>1152</v>
      </c>
      <c r="DV51" s="153" t="s">
        <v>1153</v>
      </c>
      <c r="DW51" s="153"/>
      <c r="DX51" s="153"/>
      <c r="DY51" s="153"/>
      <c r="DZ51" s="153"/>
      <c r="EA51" s="153"/>
      <c r="EB51" s="153"/>
      <c r="EC51" s="153"/>
      <c r="ED51" s="153"/>
      <c r="EE51" s="153"/>
      <c r="EF51" s="153"/>
      <c r="EG51" s="153"/>
      <c r="EH51" s="153"/>
      <c r="EI51" s="153"/>
      <c r="EJ51" s="153"/>
      <c r="EK51" s="153"/>
      <c r="EL51" s="153"/>
      <c r="EM51" s="153"/>
      <c r="EN51" s="166"/>
      <c r="EO51" s="154"/>
      <c r="EP51" s="154"/>
      <c r="EQ51" s="154"/>
      <c r="ER51" s="154"/>
      <c r="ES51" s="154" t="s">
        <v>1401</v>
      </c>
      <c r="ET51" s="154" t="s">
        <v>1402</v>
      </c>
      <c r="EU51" s="154" t="s">
        <v>1403</v>
      </c>
      <c r="EV51" s="154" t="s">
        <v>1404</v>
      </c>
      <c r="EW51" s="154" t="s">
        <v>1405</v>
      </c>
      <c r="EX51" s="154" t="s">
        <v>1406</v>
      </c>
      <c r="EY51" s="154"/>
      <c r="EZ51" s="154"/>
      <c r="FA51" s="154"/>
      <c r="FB51" s="154"/>
      <c r="FC51" s="154"/>
      <c r="FD51" s="154"/>
      <c r="FE51" s="154"/>
      <c r="FF51" s="154"/>
      <c r="FG51" s="154"/>
      <c r="FH51" s="154"/>
      <c r="FI51" s="154"/>
      <c r="FJ51" s="154"/>
      <c r="FK51" s="154"/>
      <c r="FL51" s="154"/>
      <c r="FM51" s="154"/>
      <c r="FN51" s="154"/>
      <c r="FO51" s="154"/>
      <c r="FP51" s="154"/>
      <c r="FQ51" s="154"/>
      <c r="FR51" s="154"/>
      <c r="FS51" s="154"/>
      <c r="FT51" s="154"/>
      <c r="FU51" s="154" t="s">
        <v>1567</v>
      </c>
      <c r="FV51" s="154" t="s">
        <v>1485</v>
      </c>
      <c r="FW51" s="154" t="s">
        <v>1486</v>
      </c>
      <c r="FX51" s="154" t="s">
        <v>1568</v>
      </c>
      <c r="FY51" s="154" t="s">
        <v>1488</v>
      </c>
      <c r="FZ51" s="154" t="s">
        <v>1489</v>
      </c>
      <c r="GA51" s="154"/>
      <c r="GB51" s="154"/>
      <c r="GC51" s="154"/>
      <c r="GD51" s="154"/>
      <c r="GE51" s="154"/>
      <c r="GF51" s="154"/>
      <c r="GG51" s="154"/>
      <c r="GH51" s="154"/>
      <c r="GI51" s="154"/>
      <c r="GJ51" s="154"/>
      <c r="GK51" s="154"/>
      <c r="GL51" s="154"/>
      <c r="GM51" s="154"/>
      <c r="GN51" s="154"/>
      <c r="GO51" s="154"/>
      <c r="GP51" s="154"/>
      <c r="GQ51" s="154"/>
      <c r="GR51" s="154"/>
      <c r="GS51" s="154"/>
      <c r="GT51" s="154"/>
      <c r="GU51" s="154"/>
      <c r="GV51" s="154"/>
      <c r="GW51" s="154" t="s">
        <v>1732</v>
      </c>
      <c r="GX51" s="154" t="s">
        <v>1733</v>
      </c>
      <c r="GY51" s="154" t="s">
        <v>1734</v>
      </c>
      <c r="GZ51" s="154" t="s">
        <v>1735</v>
      </c>
      <c r="HA51" s="154" t="s">
        <v>1736</v>
      </c>
      <c r="HB51" s="154" t="s">
        <v>1737</v>
      </c>
      <c r="HC51" s="154"/>
      <c r="HD51" s="154"/>
      <c r="HE51" s="154"/>
      <c r="HF51" s="154"/>
      <c r="HG51" s="154"/>
      <c r="HH51" s="154"/>
      <c r="HI51" s="154"/>
      <c r="HJ51" s="154"/>
      <c r="HK51" s="154"/>
      <c r="HL51" s="154"/>
      <c r="HM51" s="154"/>
      <c r="HN51" s="154"/>
      <c r="HO51" s="154"/>
      <c r="HP51" s="154"/>
      <c r="HQ51" s="154"/>
      <c r="HR51" s="154"/>
      <c r="HS51" s="154"/>
      <c r="HT51" s="154"/>
      <c r="HU51" s="154"/>
      <c r="HV51" s="154"/>
      <c r="HW51" s="154"/>
      <c r="HX51" s="154"/>
    </row>
    <row r="52" spans="1:232">
      <c r="A52" s="155" t="s">
        <v>109</v>
      </c>
      <c r="B52" s="154" t="s">
        <v>110</v>
      </c>
      <c r="C52" s="154"/>
      <c r="D52" s="154"/>
      <c r="E52" s="154"/>
      <c r="F52" s="154" t="s">
        <v>111</v>
      </c>
      <c r="G52" s="151" t="s">
        <v>435</v>
      </c>
      <c r="H52" s="156" t="s">
        <v>436</v>
      </c>
      <c r="I52" s="100" t="s">
        <v>437</v>
      </c>
      <c r="J52" s="154" t="s">
        <v>343</v>
      </c>
      <c r="K52" s="154" t="s">
        <v>438</v>
      </c>
      <c r="L52" s="154" t="s">
        <v>439</v>
      </c>
      <c r="M52" s="154" t="s">
        <v>440</v>
      </c>
      <c r="N52" s="154" t="s">
        <v>441</v>
      </c>
      <c r="O52" s="154"/>
      <c r="P52" s="154"/>
      <c r="Q52" s="154"/>
      <c r="R52" s="154"/>
      <c r="S52" s="154"/>
      <c r="T52" s="154"/>
      <c r="U52" s="154"/>
      <c r="V52" s="154"/>
      <c r="W52" s="154"/>
      <c r="X52" s="154"/>
      <c r="Y52" s="154"/>
      <c r="Z52" s="154"/>
      <c r="AA52" s="154"/>
      <c r="AB52" s="154"/>
      <c r="AC52" s="154"/>
      <c r="AD52" s="154"/>
      <c r="AE52" s="154"/>
      <c r="AF52" s="154"/>
      <c r="AG52" s="154" t="s">
        <v>338</v>
      </c>
      <c r="AH52" s="154" t="s">
        <v>107</v>
      </c>
      <c r="AI52" s="154"/>
      <c r="AJ52" s="160"/>
      <c r="AK52" s="155" t="s">
        <v>442</v>
      </c>
      <c r="AL52" s="154" t="s">
        <v>349</v>
      </c>
      <c r="AM52" s="154" t="s">
        <v>443</v>
      </c>
      <c r="AN52" s="154" t="s">
        <v>444</v>
      </c>
      <c r="AO52" s="154" t="s">
        <v>445</v>
      </c>
      <c r="AP52" s="154" t="s">
        <v>446</v>
      </c>
      <c r="AQ52" s="154"/>
      <c r="AR52" s="154"/>
      <c r="AS52" s="154"/>
      <c r="AT52" s="154"/>
      <c r="AU52" s="154"/>
      <c r="AV52" s="154"/>
      <c r="AW52" s="154"/>
      <c r="AX52" s="154"/>
      <c r="AY52" s="154"/>
      <c r="AZ52" s="154"/>
      <c r="BA52" s="154"/>
      <c r="BB52" s="154"/>
      <c r="BC52" s="154"/>
      <c r="BD52" s="154"/>
      <c r="BE52" s="154"/>
      <c r="BF52" s="154"/>
      <c r="BG52" s="154"/>
      <c r="BH52" s="154"/>
      <c r="BI52" s="154"/>
      <c r="BJ52" s="154"/>
      <c r="BK52" s="154"/>
      <c r="BL52" s="160"/>
      <c r="BM52" s="100" t="s">
        <v>904</v>
      </c>
      <c r="BN52" s="153" t="s">
        <v>905</v>
      </c>
      <c r="BO52" s="153" t="s">
        <v>906</v>
      </c>
      <c r="BP52" s="153" t="s">
        <v>907</v>
      </c>
      <c r="BQ52" s="153" t="s">
        <v>908</v>
      </c>
      <c r="BR52" s="153" t="s">
        <v>909</v>
      </c>
      <c r="BS52" s="153"/>
      <c r="BT52" s="153"/>
      <c r="BU52" s="153"/>
      <c r="BV52" s="153"/>
      <c r="BW52" s="153"/>
      <c r="BX52" s="153"/>
      <c r="BY52" s="153"/>
      <c r="BZ52" s="153"/>
      <c r="CA52" s="153"/>
      <c r="CB52" s="153"/>
      <c r="CC52" s="153"/>
      <c r="CD52" s="153"/>
      <c r="CE52" s="153"/>
      <c r="CF52" s="153"/>
      <c r="CG52" s="153"/>
      <c r="CH52" s="153"/>
      <c r="CI52" s="153"/>
      <c r="CJ52" s="153"/>
      <c r="CK52" s="154"/>
      <c r="CL52" s="154"/>
      <c r="CM52" s="154"/>
      <c r="CN52" s="160"/>
      <c r="CO52" s="100" t="s">
        <v>1073</v>
      </c>
      <c r="CP52" s="153" t="s">
        <v>1038</v>
      </c>
      <c r="CQ52" s="153" t="s">
        <v>1074</v>
      </c>
      <c r="CR52" s="153" t="s">
        <v>1075</v>
      </c>
      <c r="CS52" s="153" t="s">
        <v>1076</v>
      </c>
      <c r="CT52" s="153" t="s">
        <v>1077</v>
      </c>
      <c r="CU52" s="153"/>
      <c r="CV52" s="153"/>
      <c r="CW52" s="153"/>
      <c r="CX52" s="153"/>
      <c r="CY52" s="153"/>
      <c r="CZ52" s="153"/>
      <c r="DA52" s="153"/>
      <c r="DB52" s="153"/>
      <c r="DC52" s="153"/>
      <c r="DD52" s="153"/>
      <c r="DE52" s="153"/>
      <c r="DF52" s="153"/>
      <c r="DG52" s="153"/>
      <c r="DH52" s="153"/>
      <c r="DI52" s="153"/>
      <c r="DJ52" s="153"/>
      <c r="DK52" s="153"/>
      <c r="DL52" s="153"/>
      <c r="DQ52" s="146" t="s">
        <v>1240</v>
      </c>
      <c r="DR52" s="153" t="s">
        <v>1201</v>
      </c>
      <c r="DS52" s="153" t="s">
        <v>1241</v>
      </c>
      <c r="DT52" s="153" t="s">
        <v>1242</v>
      </c>
      <c r="DU52" s="153" t="s">
        <v>1243</v>
      </c>
      <c r="DV52" s="153" t="s">
        <v>1244</v>
      </c>
      <c r="DW52" s="153"/>
      <c r="DX52" s="153"/>
      <c r="DY52" s="153"/>
      <c r="DZ52" s="153"/>
      <c r="EA52" s="153"/>
      <c r="EB52" s="153"/>
      <c r="EC52" s="153"/>
      <c r="ED52" s="153"/>
      <c r="EE52" s="153"/>
      <c r="EF52" s="153"/>
      <c r="EG52" s="153"/>
      <c r="EH52" s="153"/>
      <c r="EI52" s="153"/>
      <c r="EJ52" s="153"/>
      <c r="EK52" s="153"/>
      <c r="EL52" s="153"/>
      <c r="EM52" s="153"/>
      <c r="EN52" s="166"/>
      <c r="EO52" s="154"/>
      <c r="EP52" s="154"/>
      <c r="EQ52" s="154"/>
      <c r="ER52" s="154"/>
      <c r="ES52" s="154" t="s">
        <v>1407</v>
      </c>
      <c r="ET52" s="154" t="s">
        <v>1408</v>
      </c>
      <c r="EU52" s="154" t="s">
        <v>1409</v>
      </c>
      <c r="EV52" s="154" t="s">
        <v>1410</v>
      </c>
      <c r="EW52" s="154" t="s">
        <v>1411</v>
      </c>
      <c r="EX52" s="154" t="s">
        <v>1412</v>
      </c>
      <c r="EY52" s="154"/>
      <c r="EZ52" s="154"/>
      <c r="FA52" s="154"/>
      <c r="FB52" s="154"/>
      <c r="FC52" s="154"/>
      <c r="FD52" s="154"/>
      <c r="FE52" s="154"/>
      <c r="FF52" s="154"/>
      <c r="FG52" s="154"/>
      <c r="FH52" s="154"/>
      <c r="FI52" s="154"/>
      <c r="FJ52" s="154"/>
      <c r="FK52" s="154"/>
      <c r="FL52" s="154"/>
      <c r="FM52" s="154"/>
      <c r="FN52" s="154"/>
      <c r="FO52" s="154"/>
      <c r="FP52" s="154"/>
      <c r="FQ52" s="154"/>
      <c r="FR52" s="154"/>
      <c r="FS52" s="154"/>
      <c r="FT52" s="154"/>
      <c r="FU52" s="154" t="s">
        <v>1569</v>
      </c>
      <c r="FV52" s="154" t="s">
        <v>1536</v>
      </c>
      <c r="FW52" s="154" t="s">
        <v>1570</v>
      </c>
      <c r="FX52" s="154" t="s">
        <v>1571</v>
      </c>
      <c r="FY52" s="154" t="s">
        <v>1572</v>
      </c>
      <c r="FZ52" s="154" t="s">
        <v>1573</v>
      </c>
      <c r="GA52" s="154"/>
      <c r="GB52" s="154"/>
      <c r="GC52" s="154"/>
      <c r="GD52" s="154"/>
      <c r="GE52" s="154"/>
      <c r="GF52" s="154"/>
      <c r="GG52" s="154"/>
      <c r="GH52" s="154"/>
      <c r="GI52" s="154"/>
      <c r="GJ52" s="154"/>
      <c r="GK52" s="154"/>
      <c r="GL52" s="154"/>
      <c r="GM52" s="154"/>
      <c r="GN52" s="154"/>
      <c r="GO52" s="154"/>
      <c r="GP52" s="154"/>
      <c r="GQ52" s="154"/>
      <c r="GR52" s="154"/>
      <c r="GS52" s="154"/>
      <c r="GT52" s="154"/>
      <c r="GU52" s="154"/>
      <c r="GV52" s="154"/>
      <c r="GW52" s="154" t="s">
        <v>1738</v>
      </c>
      <c r="GX52" s="154" t="s">
        <v>1699</v>
      </c>
      <c r="GY52" s="154" t="s">
        <v>1739</v>
      </c>
      <c r="GZ52" s="154" t="s">
        <v>1740</v>
      </c>
      <c r="HA52" s="154" t="s">
        <v>1741</v>
      </c>
      <c r="HB52" s="154" t="s">
        <v>1742</v>
      </c>
      <c r="HC52" s="154"/>
      <c r="HD52" s="154"/>
      <c r="HE52" s="154"/>
      <c r="HF52" s="154"/>
      <c r="HG52" s="154"/>
      <c r="HH52" s="154"/>
      <c r="HI52" s="154"/>
      <c r="HJ52" s="154"/>
      <c r="HK52" s="154"/>
      <c r="HL52" s="154"/>
      <c r="HM52" s="154"/>
      <c r="HN52" s="154"/>
      <c r="HO52" s="154"/>
      <c r="HP52" s="154"/>
      <c r="HQ52" s="154"/>
      <c r="HR52" s="154"/>
      <c r="HS52" s="154"/>
      <c r="HT52" s="154"/>
      <c r="HU52" s="154"/>
      <c r="HV52" s="154"/>
      <c r="HW52" s="154"/>
      <c r="HX52" s="154"/>
    </row>
    <row r="53" spans="1:232" ht="31.5">
      <c r="A53" s="155" t="s">
        <v>109</v>
      </c>
      <c r="B53" s="154" t="s">
        <v>110</v>
      </c>
      <c r="C53" s="154"/>
      <c r="D53" s="154"/>
      <c r="E53" s="154"/>
      <c r="F53" s="154" t="s">
        <v>111</v>
      </c>
      <c r="G53" s="151" t="s">
        <v>447</v>
      </c>
      <c r="H53" s="156"/>
      <c r="I53" s="148" t="s">
        <v>448</v>
      </c>
      <c r="J53" s="151" t="s">
        <v>343</v>
      </c>
      <c r="K53" s="151" t="s">
        <v>449</v>
      </c>
      <c r="L53" s="1" t="s">
        <v>450</v>
      </c>
      <c r="M53" s="151" t="s">
        <v>451</v>
      </c>
      <c r="N53" s="151" t="s">
        <v>452</v>
      </c>
      <c r="O53" s="154"/>
      <c r="P53" s="154"/>
      <c r="Q53" s="154"/>
      <c r="R53" s="154"/>
      <c r="S53" s="154"/>
      <c r="T53" s="154"/>
      <c r="U53" s="154"/>
      <c r="V53" s="154"/>
      <c r="W53" s="154"/>
      <c r="X53" s="154"/>
      <c r="Y53" s="154"/>
      <c r="Z53" s="154"/>
      <c r="AA53" s="154"/>
      <c r="AB53" s="154"/>
      <c r="AC53" s="154"/>
      <c r="AD53" s="154"/>
      <c r="AE53" s="154"/>
      <c r="AF53" s="154"/>
      <c r="AG53" s="154"/>
      <c r="AH53" s="154"/>
      <c r="AI53" s="154"/>
      <c r="AJ53" s="160"/>
      <c r="AK53" s="40" t="s">
        <v>453</v>
      </c>
      <c r="AL53" s="151" t="s">
        <v>454</v>
      </c>
      <c r="AM53" s="151" t="s">
        <v>455</v>
      </c>
      <c r="AN53" s="151" t="s">
        <v>456</v>
      </c>
      <c r="AO53" s="151" t="s">
        <v>457</v>
      </c>
      <c r="AP53" s="151" t="s">
        <v>458</v>
      </c>
      <c r="AQ53" s="154"/>
      <c r="AR53" s="154"/>
      <c r="AS53" s="154"/>
      <c r="AT53" s="154"/>
      <c r="AU53" s="154"/>
      <c r="AV53" s="154"/>
      <c r="AW53" s="154"/>
      <c r="AX53" s="154"/>
      <c r="AY53" s="154"/>
      <c r="AZ53" s="154"/>
      <c r="BA53" s="154"/>
      <c r="BB53" s="154"/>
      <c r="BC53" s="154"/>
      <c r="BD53" s="154"/>
      <c r="BE53" s="154"/>
      <c r="BF53" s="154"/>
      <c r="BG53" s="154"/>
      <c r="BH53" s="154"/>
      <c r="BI53" s="154"/>
      <c r="BJ53" s="154"/>
      <c r="BK53" s="154"/>
      <c r="BL53" s="160"/>
      <c r="BM53" s="148" t="s">
        <v>910</v>
      </c>
      <c r="BN53" s="144" t="s">
        <v>905</v>
      </c>
      <c r="BO53" s="144" t="s">
        <v>911</v>
      </c>
      <c r="BP53" s="87" t="s">
        <v>912</v>
      </c>
      <c r="BQ53" s="144" t="s">
        <v>913</v>
      </c>
      <c r="BR53" s="144" t="s">
        <v>914</v>
      </c>
      <c r="BS53" s="153"/>
      <c r="BT53" s="153"/>
      <c r="BU53" s="153"/>
      <c r="BV53" s="153"/>
      <c r="BW53" s="153"/>
      <c r="BX53" s="153"/>
      <c r="BY53" s="153"/>
      <c r="BZ53" s="153"/>
      <c r="CA53" s="153"/>
      <c r="CB53" s="153"/>
      <c r="CC53" s="153"/>
      <c r="CD53" s="153"/>
      <c r="CE53" s="153"/>
      <c r="CF53" s="153"/>
      <c r="CG53" s="153"/>
      <c r="CH53" s="153"/>
      <c r="CI53" s="153"/>
      <c r="CJ53" s="153"/>
      <c r="CK53" s="154"/>
      <c r="CL53" s="154"/>
      <c r="CM53" s="154"/>
      <c r="CN53" s="160"/>
      <c r="CO53" s="148" t="s">
        <v>1078</v>
      </c>
      <c r="CP53" s="144" t="s">
        <v>1038</v>
      </c>
      <c r="CQ53" s="144" t="s">
        <v>1079</v>
      </c>
      <c r="CR53" s="87" t="s">
        <v>1080</v>
      </c>
      <c r="CS53" s="144" t="s">
        <v>1081</v>
      </c>
      <c r="CT53" s="144" t="s">
        <v>1082</v>
      </c>
      <c r="CU53" s="153"/>
      <c r="CV53" s="153"/>
      <c r="CW53" s="153"/>
      <c r="CX53" s="153"/>
      <c r="CY53" s="153"/>
      <c r="CZ53" s="153"/>
      <c r="DA53" s="153"/>
      <c r="DB53" s="153"/>
      <c r="DC53" s="153"/>
      <c r="DD53" s="153"/>
      <c r="DE53" s="153"/>
      <c r="DF53" s="153"/>
      <c r="DG53" s="153"/>
      <c r="DH53" s="153"/>
      <c r="DI53" s="153"/>
      <c r="DJ53" s="153"/>
      <c r="DK53" s="153"/>
      <c r="DL53" s="153"/>
      <c r="DQ53" s="148" t="s">
        <v>1245</v>
      </c>
      <c r="DR53" s="144" t="s">
        <v>1246</v>
      </c>
      <c r="DS53" s="144" t="s">
        <v>1247</v>
      </c>
      <c r="DT53" s="87" t="s">
        <v>1248</v>
      </c>
      <c r="DU53" s="144" t="s">
        <v>1249</v>
      </c>
      <c r="DV53" s="144" t="s">
        <v>1250</v>
      </c>
      <c r="DW53" s="153"/>
      <c r="DX53" s="153"/>
      <c r="DY53" s="153"/>
      <c r="DZ53" s="153"/>
      <c r="EA53" s="153"/>
      <c r="EB53" s="153"/>
      <c r="EC53" s="153"/>
      <c r="ED53" s="153"/>
      <c r="EE53" s="153"/>
      <c r="EF53" s="153"/>
      <c r="EG53" s="153"/>
      <c r="EH53" s="153"/>
      <c r="EI53" s="153"/>
      <c r="EJ53" s="153"/>
      <c r="EK53" s="153"/>
      <c r="EL53" s="153"/>
      <c r="EM53" s="153"/>
      <c r="EN53" s="166"/>
      <c r="EO53" s="154"/>
      <c r="EP53" s="154"/>
      <c r="EQ53" s="154"/>
      <c r="ER53" s="154"/>
      <c r="ES53" s="154" t="s">
        <v>1413</v>
      </c>
      <c r="ET53" s="154" t="s">
        <v>1353</v>
      </c>
      <c r="EU53" s="154" t="s">
        <v>1414</v>
      </c>
      <c r="EV53" s="154" t="s">
        <v>1415</v>
      </c>
      <c r="EW53" s="154" t="s">
        <v>1416</v>
      </c>
      <c r="EX53" s="154" t="s">
        <v>1417</v>
      </c>
      <c r="EY53" s="154"/>
      <c r="EZ53" s="154"/>
      <c r="FA53" s="154"/>
      <c r="FB53" s="154"/>
      <c r="FC53" s="154"/>
      <c r="FD53" s="154"/>
      <c r="FE53" s="154"/>
      <c r="FF53" s="154"/>
      <c r="FG53" s="154"/>
      <c r="FH53" s="154"/>
      <c r="FI53" s="154"/>
      <c r="FJ53" s="154"/>
      <c r="FK53" s="154"/>
      <c r="FL53" s="154"/>
      <c r="FM53" s="154"/>
      <c r="FN53" s="154"/>
      <c r="FO53" s="154"/>
      <c r="FP53" s="154"/>
      <c r="FQ53" s="154"/>
      <c r="FR53" s="154"/>
      <c r="FS53" s="154"/>
      <c r="FT53" s="154"/>
      <c r="FU53" s="154" t="s">
        <v>1574</v>
      </c>
      <c r="FV53" s="154" t="s">
        <v>1536</v>
      </c>
      <c r="FW53" s="154" t="s">
        <v>1575</v>
      </c>
      <c r="FX53" s="154" t="s">
        <v>1576</v>
      </c>
      <c r="FY53" s="154" t="s">
        <v>1577</v>
      </c>
      <c r="FZ53" s="154" t="s">
        <v>1578</v>
      </c>
      <c r="GA53" s="154"/>
      <c r="GB53" s="154"/>
      <c r="GC53" s="154"/>
      <c r="GD53" s="154"/>
      <c r="GE53" s="154"/>
      <c r="GF53" s="154"/>
      <c r="GG53" s="154"/>
      <c r="GH53" s="154"/>
      <c r="GI53" s="154"/>
      <c r="GJ53" s="154"/>
      <c r="GK53" s="154"/>
      <c r="GL53" s="154"/>
      <c r="GM53" s="154"/>
      <c r="GN53" s="154"/>
      <c r="GO53" s="154"/>
      <c r="GP53" s="154"/>
      <c r="GQ53" s="154"/>
      <c r="GR53" s="154"/>
      <c r="GS53" s="154"/>
      <c r="GT53" s="154"/>
      <c r="GU53" s="154"/>
      <c r="GV53" s="154"/>
      <c r="GW53" s="154" t="s">
        <v>1743</v>
      </c>
      <c r="GX53" s="154" t="s">
        <v>1699</v>
      </c>
      <c r="GY53" s="154" t="s">
        <v>1744</v>
      </c>
      <c r="GZ53" s="154" t="s">
        <v>1745</v>
      </c>
      <c r="HA53" s="154" t="s">
        <v>1746</v>
      </c>
      <c r="HB53" s="154" t="s">
        <v>1747</v>
      </c>
      <c r="HC53" s="154"/>
      <c r="HD53" s="154"/>
      <c r="HE53" s="154"/>
      <c r="HF53" s="154"/>
      <c r="HG53" s="154"/>
      <c r="HH53" s="154"/>
      <c r="HI53" s="154"/>
      <c r="HJ53" s="154"/>
      <c r="HK53" s="154"/>
      <c r="HL53" s="154"/>
      <c r="HM53" s="154"/>
      <c r="HN53" s="154"/>
      <c r="HO53" s="154"/>
      <c r="HP53" s="154"/>
      <c r="HQ53" s="154"/>
      <c r="HR53" s="154"/>
      <c r="HS53" s="154"/>
      <c r="HT53" s="154"/>
      <c r="HU53" s="154"/>
      <c r="HV53" s="154"/>
      <c r="HW53" s="154"/>
      <c r="HX53" s="154"/>
    </row>
    <row r="54" spans="1:232" ht="31.5">
      <c r="A54" s="155" t="s">
        <v>109</v>
      </c>
      <c r="B54" s="154" t="s">
        <v>368</v>
      </c>
      <c r="C54" s="154"/>
      <c r="D54" s="154"/>
      <c r="E54" s="154"/>
      <c r="F54" s="154" t="s">
        <v>111</v>
      </c>
      <c r="G54" s="152" t="s">
        <v>459</v>
      </c>
      <c r="H54" s="156" t="s">
        <v>460</v>
      </c>
      <c r="I54" s="147" t="s">
        <v>461</v>
      </c>
      <c r="J54" s="151" t="s">
        <v>236</v>
      </c>
      <c r="K54" s="151" t="s">
        <v>372</v>
      </c>
      <c r="L54" s="152"/>
      <c r="M54" s="154"/>
      <c r="N54" s="154"/>
      <c r="O54" s="154"/>
      <c r="P54" s="154"/>
      <c r="Q54" s="154"/>
      <c r="R54" s="154"/>
      <c r="S54" s="154"/>
      <c r="T54" s="154"/>
      <c r="U54" s="154"/>
      <c r="V54" s="154"/>
      <c r="W54" s="154"/>
      <c r="X54" s="154"/>
      <c r="Y54" s="154"/>
      <c r="Z54" s="154"/>
      <c r="AA54" s="154"/>
      <c r="AB54" s="154"/>
      <c r="AC54" s="154"/>
      <c r="AD54" s="154"/>
      <c r="AE54" s="154"/>
      <c r="AF54" s="154"/>
      <c r="AG54" s="152"/>
      <c r="AH54" s="154"/>
      <c r="AI54" s="20"/>
      <c r="AJ54" s="160"/>
      <c r="AK54" s="39" t="s">
        <v>462</v>
      </c>
      <c r="AL54" s="151" t="s">
        <v>246</v>
      </c>
      <c r="AM54" s="151" t="s">
        <v>374</v>
      </c>
      <c r="AN54" s="152"/>
      <c r="AO54" s="152"/>
      <c r="AP54" s="3"/>
      <c r="AQ54" s="3"/>
      <c r="AR54" s="3"/>
      <c r="AS54" s="3"/>
      <c r="AT54" s="3"/>
      <c r="AU54" s="3"/>
      <c r="AV54" s="3"/>
      <c r="AW54" s="3"/>
      <c r="AX54" s="3"/>
      <c r="AY54" s="3"/>
      <c r="AZ54" s="3"/>
      <c r="BA54" s="3"/>
      <c r="BB54" s="3"/>
      <c r="BC54" s="3"/>
      <c r="BD54" s="3"/>
      <c r="BE54" s="3"/>
      <c r="BF54" s="3"/>
      <c r="BG54" s="3"/>
      <c r="BH54" s="3"/>
      <c r="BI54" s="3"/>
      <c r="BJ54" s="154"/>
      <c r="BK54" s="154"/>
      <c r="BL54" s="160"/>
      <c r="BM54" s="147" t="s">
        <v>915</v>
      </c>
      <c r="BN54" s="144" t="s">
        <v>825</v>
      </c>
      <c r="BO54" s="144" t="s">
        <v>879</v>
      </c>
      <c r="BP54" s="150"/>
      <c r="BQ54" s="153"/>
      <c r="BR54" s="153"/>
      <c r="BS54" s="153"/>
      <c r="BT54" s="153"/>
      <c r="BU54" s="153"/>
      <c r="BV54" s="153"/>
      <c r="BW54" s="153"/>
      <c r="BX54" s="86"/>
      <c r="BY54" s="86"/>
      <c r="BZ54" s="86"/>
      <c r="CA54" s="86"/>
      <c r="CB54" s="86"/>
      <c r="CC54" s="86"/>
      <c r="CD54" s="86"/>
      <c r="CE54" s="86"/>
      <c r="CF54" s="86"/>
      <c r="CG54" s="86"/>
      <c r="CH54" s="86"/>
      <c r="CI54" s="86"/>
      <c r="CJ54" s="86"/>
      <c r="CK54" s="3"/>
      <c r="CL54" s="154"/>
      <c r="CM54" s="154"/>
      <c r="CN54" s="160"/>
      <c r="CO54" s="147" t="s">
        <v>1083</v>
      </c>
      <c r="CP54" s="144" t="s">
        <v>996</v>
      </c>
      <c r="CQ54" s="144" t="s">
        <v>1050</v>
      </c>
      <c r="CR54" s="150"/>
      <c r="CS54" s="153"/>
      <c r="CT54" s="153"/>
      <c r="CU54" s="153"/>
      <c r="CV54" s="153"/>
      <c r="CW54" s="153"/>
      <c r="CX54" s="153"/>
      <c r="CY54" s="153"/>
      <c r="CZ54" s="86"/>
      <c r="DA54" s="86"/>
      <c r="DB54" s="86"/>
      <c r="DC54" s="86"/>
      <c r="DD54" s="86"/>
      <c r="DE54" s="86"/>
      <c r="DF54" s="86"/>
      <c r="DG54" s="86"/>
      <c r="DH54" s="86"/>
      <c r="DI54" s="86"/>
      <c r="DJ54" s="86"/>
      <c r="DK54" s="86"/>
      <c r="DL54" s="86"/>
      <c r="DQ54" s="147" t="s">
        <v>1251</v>
      </c>
      <c r="DR54" s="144" t="s">
        <v>1224</v>
      </c>
      <c r="DS54" s="144" t="s">
        <v>1228</v>
      </c>
      <c r="DT54" s="150"/>
      <c r="DU54" s="153"/>
      <c r="DV54" s="153"/>
      <c r="DW54" s="153"/>
      <c r="DX54" s="153"/>
      <c r="DY54" s="153"/>
      <c r="DZ54" s="153"/>
      <c r="EA54" s="153"/>
      <c r="EB54" s="86"/>
      <c r="EC54" s="86"/>
      <c r="ED54" s="86"/>
      <c r="EE54" s="86"/>
      <c r="EF54" s="86"/>
      <c r="EG54" s="86"/>
      <c r="EH54" s="86"/>
      <c r="EI54" s="86"/>
      <c r="EJ54" s="86"/>
      <c r="EK54" s="86"/>
      <c r="EL54" s="86"/>
      <c r="EM54" s="86"/>
      <c r="EN54" s="167"/>
      <c r="EO54" s="154"/>
      <c r="EP54" s="154"/>
      <c r="EQ54" s="154"/>
      <c r="ER54" s="154"/>
      <c r="ES54" s="154" t="s">
        <v>1418</v>
      </c>
      <c r="ET54" s="154" t="s">
        <v>825</v>
      </c>
      <c r="EU54" s="154" t="s">
        <v>1381</v>
      </c>
      <c r="EV54" s="154"/>
      <c r="EW54" s="154"/>
      <c r="EX54" s="154"/>
      <c r="EY54" s="154"/>
      <c r="EZ54" s="154"/>
      <c r="FA54" s="154"/>
      <c r="FB54" s="154"/>
      <c r="FC54" s="154"/>
      <c r="FD54" s="154"/>
      <c r="FE54" s="154"/>
      <c r="FF54" s="154"/>
      <c r="FG54" s="154"/>
      <c r="FH54" s="154"/>
      <c r="FI54" s="154"/>
      <c r="FJ54" s="154"/>
      <c r="FK54" s="154"/>
      <c r="FL54" s="154"/>
      <c r="FM54" s="154"/>
      <c r="FN54" s="154"/>
      <c r="FO54" s="154"/>
      <c r="FP54" s="154"/>
      <c r="FQ54" s="154"/>
      <c r="FR54" s="154"/>
      <c r="FS54" s="154"/>
      <c r="FT54" s="154"/>
      <c r="FU54" s="154" t="s">
        <v>1579</v>
      </c>
      <c r="FV54" s="154" t="s">
        <v>1494</v>
      </c>
      <c r="FW54" s="154" t="s">
        <v>1548</v>
      </c>
      <c r="FX54" s="154"/>
      <c r="FY54" s="154"/>
      <c r="FZ54" s="154"/>
      <c r="GA54" s="154"/>
      <c r="GB54" s="154"/>
      <c r="GC54" s="154"/>
      <c r="GD54" s="154"/>
      <c r="GE54" s="154"/>
      <c r="GF54" s="154"/>
      <c r="GG54" s="154"/>
      <c r="GH54" s="154"/>
      <c r="GI54" s="154"/>
      <c r="GJ54" s="154"/>
      <c r="GK54" s="154"/>
      <c r="GL54" s="154"/>
      <c r="GM54" s="154"/>
      <c r="GN54" s="154"/>
      <c r="GO54" s="154"/>
      <c r="GP54" s="154"/>
      <c r="GQ54" s="154"/>
      <c r="GR54" s="154"/>
      <c r="GS54" s="154"/>
      <c r="GT54" s="154"/>
      <c r="GU54" s="154"/>
      <c r="GV54" s="154"/>
      <c r="GW54" s="154" t="s">
        <v>1748</v>
      </c>
      <c r="GX54" s="154" t="s">
        <v>1657</v>
      </c>
      <c r="GY54" s="154" t="s">
        <v>1711</v>
      </c>
      <c r="GZ54" s="154"/>
      <c r="HA54" s="154"/>
      <c r="HB54" s="154"/>
      <c r="HC54" s="154"/>
      <c r="HD54" s="154"/>
      <c r="HE54" s="154"/>
      <c r="HF54" s="154"/>
      <c r="HG54" s="154"/>
      <c r="HH54" s="154"/>
      <c r="HI54" s="154"/>
      <c r="HJ54" s="154"/>
      <c r="HK54" s="154"/>
      <c r="HL54" s="154"/>
      <c r="HM54" s="154"/>
      <c r="HN54" s="154"/>
      <c r="HO54" s="154"/>
      <c r="HP54" s="154"/>
      <c r="HQ54" s="154"/>
      <c r="HR54" s="154"/>
      <c r="HS54" s="154"/>
      <c r="HT54" s="154"/>
      <c r="HU54" s="154"/>
      <c r="HV54" s="154"/>
      <c r="HW54" s="154"/>
      <c r="HX54" s="154"/>
    </row>
    <row r="55" spans="1:232">
      <c r="A55" s="155" t="s">
        <v>103</v>
      </c>
      <c r="B55" s="154"/>
      <c r="C55" s="154"/>
      <c r="D55" s="154"/>
      <c r="E55" s="154"/>
      <c r="F55" s="154"/>
      <c r="G55" s="154"/>
      <c r="H55" s="156"/>
      <c r="I55" s="100"/>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22"/>
      <c r="AJ55" s="160"/>
      <c r="AK55" s="155"/>
      <c r="AL55" s="154"/>
      <c r="AM55" s="154"/>
      <c r="AN55" s="154"/>
      <c r="AO55" s="154"/>
      <c r="AP55" s="154"/>
      <c r="AQ55" s="154"/>
      <c r="AR55" s="154"/>
      <c r="AS55" s="154"/>
      <c r="AT55" s="154"/>
      <c r="AU55" s="154"/>
      <c r="AV55" s="154"/>
      <c r="AW55" s="154"/>
      <c r="AX55" s="154"/>
      <c r="AY55" s="154"/>
      <c r="AZ55" s="154"/>
      <c r="BA55" s="154"/>
      <c r="BB55" s="154"/>
      <c r="BC55" s="154"/>
      <c r="BD55" s="154"/>
      <c r="BE55" s="154"/>
      <c r="BF55" s="154"/>
      <c r="BG55" s="154"/>
      <c r="BH55" s="154"/>
      <c r="BI55" s="154"/>
      <c r="BJ55" s="154"/>
      <c r="BK55" s="154"/>
      <c r="BL55" s="160"/>
      <c r="BM55" s="100"/>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4"/>
      <c r="CL55" s="154"/>
      <c r="CM55" s="154"/>
      <c r="CN55" s="160"/>
      <c r="CO55" s="100"/>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Q55" s="146"/>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66"/>
      <c r="EO55" s="154"/>
      <c r="EP55" s="154"/>
      <c r="EQ55" s="154"/>
      <c r="ER55" s="154"/>
      <c r="ES55" s="154"/>
      <c r="ET55" s="154"/>
      <c r="EU55" s="154"/>
      <c r="EV55" s="154"/>
      <c r="EW55" s="154"/>
      <c r="EX55" s="154"/>
      <c r="EY55" s="154"/>
      <c r="EZ55" s="154"/>
      <c r="FA55" s="154"/>
      <c r="FB55" s="154"/>
      <c r="FC55" s="154"/>
      <c r="FD55" s="154"/>
      <c r="FE55" s="154"/>
      <c r="FF55" s="154"/>
      <c r="FG55" s="154"/>
      <c r="FH55" s="154"/>
      <c r="FI55" s="154"/>
      <c r="FJ55" s="154"/>
      <c r="FK55" s="154"/>
      <c r="FL55" s="154"/>
      <c r="FM55" s="154"/>
      <c r="FN55" s="154"/>
      <c r="FO55" s="154"/>
      <c r="FP55" s="154"/>
      <c r="FQ55" s="154"/>
      <c r="FR55" s="154"/>
      <c r="FS55" s="154"/>
      <c r="FT55" s="154"/>
      <c r="FU55" s="154"/>
      <c r="FV55" s="154"/>
      <c r="FW55" s="154"/>
      <c r="FX55" s="154"/>
      <c r="FY55" s="154"/>
      <c r="FZ55" s="154"/>
      <c r="GA55" s="154"/>
      <c r="GB55" s="154"/>
      <c r="GC55" s="154"/>
      <c r="GD55" s="154"/>
      <c r="GE55" s="154"/>
      <c r="GF55" s="154"/>
      <c r="GG55" s="154"/>
      <c r="GH55" s="154"/>
      <c r="GI55" s="154"/>
      <c r="GJ55" s="154"/>
      <c r="GK55" s="154"/>
      <c r="GL55" s="154"/>
      <c r="GM55" s="154"/>
      <c r="GN55" s="154"/>
      <c r="GO55" s="154"/>
      <c r="GP55" s="154"/>
      <c r="GQ55" s="154"/>
      <c r="GR55" s="154"/>
      <c r="GS55" s="154"/>
      <c r="GT55" s="154"/>
      <c r="GU55" s="154"/>
      <c r="GV55" s="154"/>
      <c r="GW55" s="154"/>
      <c r="GX55" s="154"/>
      <c r="GY55" s="154"/>
      <c r="GZ55" s="154"/>
      <c r="HA55" s="154"/>
      <c r="HB55" s="154"/>
      <c r="HC55" s="154"/>
      <c r="HD55" s="154"/>
      <c r="HE55" s="154"/>
      <c r="HF55" s="154"/>
      <c r="HG55" s="154"/>
      <c r="HH55" s="154"/>
      <c r="HI55" s="154"/>
      <c r="HJ55" s="154"/>
      <c r="HK55" s="154"/>
      <c r="HL55" s="154"/>
      <c r="HM55" s="154"/>
      <c r="HN55" s="154"/>
      <c r="HO55" s="154"/>
      <c r="HP55" s="154"/>
      <c r="HQ55" s="154"/>
      <c r="HR55" s="154"/>
      <c r="HS55" s="154"/>
      <c r="HT55" s="154"/>
      <c r="HU55" s="154"/>
      <c r="HV55" s="154"/>
      <c r="HW55" s="154"/>
      <c r="HX55" s="154"/>
    </row>
    <row r="56" spans="1:232" ht="63">
      <c r="A56" s="155" t="s">
        <v>98</v>
      </c>
      <c r="B56" s="154"/>
      <c r="C56" s="154"/>
      <c r="D56" s="154"/>
      <c r="E56" s="154"/>
      <c r="F56" s="154"/>
      <c r="G56" s="154"/>
      <c r="H56" s="156"/>
      <c r="I56" s="146" t="s">
        <v>463</v>
      </c>
      <c r="J56" s="154"/>
      <c r="K56" s="154"/>
      <c r="L56" s="154"/>
      <c r="M56" s="154"/>
      <c r="N56" s="154"/>
      <c r="O56" s="154"/>
      <c r="P56" s="154"/>
      <c r="Q56" s="154"/>
      <c r="R56" s="154"/>
      <c r="S56" s="154"/>
      <c r="T56" s="154"/>
      <c r="U56" s="154"/>
      <c r="V56" s="154"/>
      <c r="W56" s="154"/>
      <c r="X56" s="154"/>
      <c r="Y56" s="154"/>
      <c r="Z56" s="154"/>
      <c r="AA56" s="154"/>
      <c r="AB56" s="154"/>
      <c r="AC56" s="154"/>
      <c r="AD56" s="154"/>
      <c r="AE56" s="154"/>
      <c r="AF56" s="154"/>
      <c r="AG56" s="154" t="s">
        <v>338</v>
      </c>
      <c r="AH56" s="154" t="s">
        <v>107</v>
      </c>
      <c r="AI56" s="154"/>
      <c r="AJ56" s="160"/>
      <c r="AK56" s="33" t="s">
        <v>464</v>
      </c>
      <c r="AL56" s="154"/>
      <c r="AM56" s="154"/>
      <c r="AN56" s="154"/>
      <c r="AO56" s="154"/>
      <c r="AP56" s="154"/>
      <c r="AQ56" s="154"/>
      <c r="AR56" s="154"/>
      <c r="AS56" s="154"/>
      <c r="AT56" s="154"/>
      <c r="AU56" s="154"/>
      <c r="AV56" s="154"/>
      <c r="AW56" s="154"/>
      <c r="AX56" s="154"/>
      <c r="AY56" s="154"/>
      <c r="AZ56" s="154"/>
      <c r="BA56" s="154"/>
      <c r="BB56" s="154"/>
      <c r="BC56" s="154"/>
      <c r="BD56" s="154"/>
      <c r="BE56" s="154"/>
      <c r="BF56" s="154"/>
      <c r="BG56" s="154"/>
      <c r="BH56" s="154"/>
      <c r="BI56" s="154"/>
      <c r="BJ56" s="154"/>
      <c r="BK56" s="154"/>
      <c r="BL56" s="160"/>
      <c r="BM56" s="146" t="s">
        <v>916</v>
      </c>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4"/>
      <c r="CL56" s="154"/>
      <c r="CM56" s="154"/>
      <c r="CN56" s="160"/>
      <c r="CO56" s="146" t="s">
        <v>1084</v>
      </c>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Q56" s="146" t="s">
        <v>1252</v>
      </c>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66"/>
      <c r="EO56" s="154"/>
      <c r="EP56" s="154"/>
      <c r="EQ56" s="154"/>
      <c r="ER56" s="154"/>
      <c r="ES56" s="177" t="s">
        <v>1419</v>
      </c>
      <c r="ET56" s="154"/>
      <c r="EU56" s="154"/>
      <c r="EV56" s="154"/>
      <c r="EW56" s="154"/>
      <c r="EX56" s="154"/>
      <c r="EY56" s="154"/>
      <c r="EZ56" s="154"/>
      <c r="FA56" s="154"/>
      <c r="FB56" s="154"/>
      <c r="FC56" s="154"/>
      <c r="FD56" s="154"/>
      <c r="FE56" s="154"/>
      <c r="FF56" s="154"/>
      <c r="FG56" s="154"/>
      <c r="FH56" s="154"/>
      <c r="FI56" s="154"/>
      <c r="FJ56" s="154"/>
      <c r="FK56" s="154"/>
      <c r="FL56" s="154"/>
      <c r="FM56" s="154"/>
      <c r="FN56" s="154"/>
      <c r="FO56" s="154"/>
      <c r="FP56" s="154"/>
      <c r="FQ56" s="154"/>
      <c r="FR56" s="154"/>
      <c r="FS56" s="154"/>
      <c r="FT56" s="154"/>
      <c r="FU56" s="177" t="s">
        <v>1580</v>
      </c>
      <c r="FV56" s="154"/>
      <c r="FW56" s="154"/>
      <c r="FX56" s="154"/>
      <c r="FY56" s="154"/>
      <c r="FZ56" s="154"/>
      <c r="GA56" s="154"/>
      <c r="GB56" s="154"/>
      <c r="GC56" s="154"/>
      <c r="GD56" s="154"/>
      <c r="GE56" s="154"/>
      <c r="GF56" s="154"/>
      <c r="GG56" s="154"/>
      <c r="GH56" s="154"/>
      <c r="GI56" s="154"/>
      <c r="GJ56" s="154"/>
      <c r="GK56" s="154"/>
      <c r="GL56" s="154"/>
      <c r="GM56" s="154"/>
      <c r="GN56" s="154"/>
      <c r="GO56" s="154"/>
      <c r="GP56" s="154"/>
      <c r="GQ56" s="154"/>
      <c r="GR56" s="154"/>
      <c r="GS56" s="154"/>
      <c r="GT56" s="154"/>
      <c r="GU56" s="154"/>
      <c r="GV56" s="154"/>
      <c r="GW56" s="285" t="s">
        <v>2050</v>
      </c>
      <c r="GX56" s="154"/>
      <c r="GY56" s="154"/>
      <c r="GZ56" s="154"/>
      <c r="HA56" s="154"/>
      <c r="HB56" s="154"/>
      <c r="HC56" s="154"/>
      <c r="HD56" s="154"/>
      <c r="HE56" s="154"/>
      <c r="HF56" s="154"/>
      <c r="HG56" s="154"/>
      <c r="HH56" s="154"/>
      <c r="HI56" s="154"/>
      <c r="HJ56" s="154"/>
      <c r="HK56" s="154"/>
      <c r="HL56" s="154"/>
      <c r="HM56" s="154"/>
      <c r="HN56" s="154"/>
      <c r="HO56" s="154"/>
      <c r="HP56" s="154"/>
      <c r="HQ56" s="154"/>
      <c r="HR56" s="154"/>
      <c r="HS56" s="154"/>
      <c r="HT56" s="154"/>
      <c r="HU56" s="154"/>
      <c r="HV56" s="154"/>
      <c r="HW56" s="154"/>
      <c r="HX56" s="154"/>
    </row>
    <row r="57" spans="1:232">
      <c r="A57" s="155" t="s">
        <v>109</v>
      </c>
      <c r="B57" s="154" t="s">
        <v>110</v>
      </c>
      <c r="C57" s="154"/>
      <c r="D57" s="154"/>
      <c r="E57" s="154"/>
      <c r="F57" s="154" t="s">
        <v>111</v>
      </c>
      <c r="G57" s="151" t="s">
        <v>465</v>
      </c>
      <c r="H57" s="156"/>
      <c r="I57" s="100" t="s">
        <v>466</v>
      </c>
      <c r="J57" s="154" t="s">
        <v>467</v>
      </c>
      <c r="K57" s="154" t="s">
        <v>468</v>
      </c>
      <c r="L57" s="154" t="s">
        <v>469</v>
      </c>
      <c r="M57" s="154" t="s">
        <v>470</v>
      </c>
      <c r="N57" s="154" t="s">
        <v>471</v>
      </c>
      <c r="O57" s="154"/>
      <c r="P57" s="154"/>
      <c r="Q57" s="154"/>
      <c r="R57" s="154"/>
      <c r="S57" s="154"/>
      <c r="T57" s="154"/>
      <c r="U57" s="154"/>
      <c r="V57" s="154"/>
      <c r="W57" s="154"/>
      <c r="X57" s="154"/>
      <c r="Y57" s="154"/>
      <c r="Z57" s="154"/>
      <c r="AA57" s="154"/>
      <c r="AB57" s="154"/>
      <c r="AC57" s="154"/>
      <c r="AD57" s="154"/>
      <c r="AE57" s="154"/>
      <c r="AF57" s="154"/>
      <c r="AG57" s="154" t="s">
        <v>338</v>
      </c>
      <c r="AH57" s="154" t="s">
        <v>107</v>
      </c>
      <c r="AI57" s="154"/>
      <c r="AJ57" s="160"/>
      <c r="AK57" s="155" t="s">
        <v>472</v>
      </c>
      <c r="AL57" s="154" t="s">
        <v>473</v>
      </c>
      <c r="AM57" s="154" t="s">
        <v>474</v>
      </c>
      <c r="AN57" s="154" t="s">
        <v>475</v>
      </c>
      <c r="AO57" s="154" t="s">
        <v>476</v>
      </c>
      <c r="AP57" s="154" t="s">
        <v>477</v>
      </c>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60"/>
      <c r="BM57" s="100" t="s">
        <v>917</v>
      </c>
      <c r="BN57" s="153" t="s">
        <v>918</v>
      </c>
      <c r="BO57" s="153" t="s">
        <v>919</v>
      </c>
      <c r="BP57" s="153" t="s">
        <v>920</v>
      </c>
      <c r="BQ57" s="153" t="s">
        <v>921</v>
      </c>
      <c r="BR57" s="153" t="s">
        <v>922</v>
      </c>
      <c r="BS57" s="153"/>
      <c r="BT57" s="153"/>
      <c r="BU57" s="153"/>
      <c r="BV57" s="153"/>
      <c r="BW57" s="153"/>
      <c r="BX57" s="153"/>
      <c r="BY57" s="153"/>
      <c r="BZ57" s="153"/>
      <c r="CA57" s="153"/>
      <c r="CB57" s="153"/>
      <c r="CC57" s="153"/>
      <c r="CD57" s="153"/>
      <c r="CE57" s="153"/>
      <c r="CF57" s="153"/>
      <c r="CG57" s="153"/>
      <c r="CH57" s="153"/>
      <c r="CI57" s="153"/>
      <c r="CJ57" s="153"/>
      <c r="CK57" s="154"/>
      <c r="CL57" s="154"/>
      <c r="CM57" s="154"/>
      <c r="CN57" s="160"/>
      <c r="CO57" s="100" t="s">
        <v>1085</v>
      </c>
      <c r="CP57" s="153" t="s">
        <v>1086</v>
      </c>
      <c r="CQ57" s="153" t="s">
        <v>1087</v>
      </c>
      <c r="CR57" s="153" t="s">
        <v>1088</v>
      </c>
      <c r="CS57" s="153" t="s">
        <v>1089</v>
      </c>
      <c r="CT57" s="153" t="s">
        <v>1090</v>
      </c>
      <c r="CU57" s="153"/>
      <c r="CV57" s="153"/>
      <c r="CW57" s="153"/>
      <c r="CX57" s="153"/>
      <c r="CY57" s="153"/>
      <c r="CZ57" s="153"/>
      <c r="DA57" s="153"/>
      <c r="DB57" s="153"/>
      <c r="DC57" s="153"/>
      <c r="DD57" s="153"/>
      <c r="DE57" s="153"/>
      <c r="DF57" s="153"/>
      <c r="DG57" s="153"/>
      <c r="DH57" s="153"/>
      <c r="DI57" s="153"/>
      <c r="DJ57" s="153"/>
      <c r="DK57" s="153"/>
      <c r="DL57" s="153"/>
      <c r="DQ57" s="146" t="s">
        <v>1253</v>
      </c>
      <c r="DR57" s="153" t="s">
        <v>1254</v>
      </c>
      <c r="DS57" s="153" t="s">
        <v>1255</v>
      </c>
      <c r="DT57" s="153" t="s">
        <v>1256</v>
      </c>
      <c r="DU57" s="153" t="s">
        <v>1257</v>
      </c>
      <c r="DV57" s="153" t="s">
        <v>1258</v>
      </c>
      <c r="DW57" s="153"/>
      <c r="DX57" s="153"/>
      <c r="DY57" s="153"/>
      <c r="DZ57" s="153"/>
      <c r="EA57" s="153"/>
      <c r="EB57" s="153"/>
      <c r="EC57" s="153"/>
      <c r="ED57" s="153"/>
      <c r="EE57" s="153"/>
      <c r="EF57" s="153"/>
      <c r="EG57" s="153"/>
      <c r="EH57" s="153"/>
      <c r="EI57" s="153"/>
      <c r="EJ57" s="153"/>
      <c r="EK57" s="153"/>
      <c r="EL57" s="153"/>
      <c r="EM57" s="153"/>
      <c r="EN57" s="166"/>
      <c r="EO57" s="154"/>
      <c r="EP57" s="154"/>
      <c r="EQ57" s="154"/>
      <c r="ER57" s="154"/>
      <c r="ES57" s="154" t="s">
        <v>1420</v>
      </c>
      <c r="ET57" s="154" t="s">
        <v>1421</v>
      </c>
      <c r="EU57" s="154" t="s">
        <v>1422</v>
      </c>
      <c r="EV57" s="154" t="s">
        <v>1423</v>
      </c>
      <c r="EW57" s="154" t="s">
        <v>1424</v>
      </c>
      <c r="EX57" s="154" t="s">
        <v>1425</v>
      </c>
      <c r="EY57" s="154"/>
      <c r="EZ57" s="154"/>
      <c r="FA57" s="154"/>
      <c r="FB57" s="154"/>
      <c r="FC57" s="154"/>
      <c r="FD57" s="154"/>
      <c r="FE57" s="154"/>
      <c r="FF57" s="154"/>
      <c r="FG57" s="154"/>
      <c r="FH57" s="154"/>
      <c r="FI57" s="154"/>
      <c r="FJ57" s="154"/>
      <c r="FK57" s="154"/>
      <c r="FL57" s="154"/>
      <c r="FM57" s="154"/>
      <c r="FN57" s="154"/>
      <c r="FO57" s="154"/>
      <c r="FP57" s="154"/>
      <c r="FQ57" s="154"/>
      <c r="FR57" s="154"/>
      <c r="FS57" s="154"/>
      <c r="FT57" s="154"/>
      <c r="FU57" s="154" t="s">
        <v>1581</v>
      </c>
      <c r="FV57" s="154" t="s">
        <v>1582</v>
      </c>
      <c r="FW57" s="154" t="s">
        <v>1583</v>
      </c>
      <c r="FX57" s="154" t="s">
        <v>1584</v>
      </c>
      <c r="FY57" s="154" t="s">
        <v>1585</v>
      </c>
      <c r="FZ57" s="154" t="s">
        <v>1586</v>
      </c>
      <c r="GA57" s="154"/>
      <c r="GB57" s="154"/>
      <c r="GC57" s="154"/>
      <c r="GD57" s="154"/>
      <c r="GE57" s="154"/>
      <c r="GF57" s="154"/>
      <c r="GG57" s="154"/>
      <c r="GH57" s="154"/>
      <c r="GI57" s="154"/>
      <c r="GJ57" s="154"/>
      <c r="GK57" s="154"/>
      <c r="GL57" s="154"/>
      <c r="GM57" s="154"/>
      <c r="GN57" s="154"/>
      <c r="GO57" s="154"/>
      <c r="GP57" s="154"/>
      <c r="GQ57" s="154"/>
      <c r="GR57" s="154"/>
      <c r="GS57" s="154"/>
      <c r="GT57" s="154"/>
      <c r="GU57" s="154"/>
      <c r="GV57" s="154"/>
      <c r="GW57" s="154" t="s">
        <v>1749</v>
      </c>
      <c r="GX57" s="154" t="s">
        <v>1750</v>
      </c>
      <c r="GY57" s="154" t="s">
        <v>1751</v>
      </c>
      <c r="GZ57" s="154" t="s">
        <v>1752</v>
      </c>
      <c r="HA57" s="154" t="s">
        <v>1753</v>
      </c>
      <c r="HB57" s="154" t="s">
        <v>1754</v>
      </c>
      <c r="HC57" s="154"/>
      <c r="HD57" s="154"/>
      <c r="HE57" s="154"/>
      <c r="HF57" s="154"/>
      <c r="HG57" s="154"/>
      <c r="HH57" s="154"/>
      <c r="HI57" s="154"/>
      <c r="HJ57" s="154"/>
      <c r="HK57" s="154"/>
      <c r="HL57" s="154"/>
      <c r="HM57" s="154"/>
      <c r="HN57" s="154"/>
      <c r="HO57" s="154"/>
      <c r="HP57" s="154"/>
      <c r="HQ57" s="154"/>
      <c r="HR57" s="154"/>
      <c r="HS57" s="154"/>
      <c r="HT57" s="154"/>
      <c r="HU57" s="154"/>
      <c r="HV57" s="154"/>
      <c r="HW57" s="154"/>
      <c r="HX57" s="154"/>
    </row>
    <row r="58" spans="1:232">
      <c r="A58" s="155" t="s">
        <v>109</v>
      </c>
      <c r="B58" s="154" t="s">
        <v>110</v>
      </c>
      <c r="C58" s="154"/>
      <c r="D58" s="154"/>
      <c r="E58" s="154"/>
      <c r="F58" s="154" t="s">
        <v>111</v>
      </c>
      <c r="G58" s="151" t="s">
        <v>478</v>
      </c>
      <c r="H58" s="156"/>
      <c r="I58" s="100" t="s">
        <v>479</v>
      </c>
      <c r="J58" s="154" t="s">
        <v>343</v>
      </c>
      <c r="K58" s="154" t="s">
        <v>480</v>
      </c>
      <c r="L58" s="154" t="s">
        <v>481</v>
      </c>
      <c r="M58" s="154" t="s">
        <v>482</v>
      </c>
      <c r="N58" s="154" t="s">
        <v>441</v>
      </c>
      <c r="O58" s="154"/>
      <c r="P58" s="154"/>
      <c r="Q58" s="154"/>
      <c r="R58" s="154"/>
      <c r="S58" s="154"/>
      <c r="T58" s="154"/>
      <c r="U58" s="154"/>
      <c r="V58" s="154"/>
      <c r="W58" s="154"/>
      <c r="X58" s="154"/>
      <c r="Y58" s="154"/>
      <c r="Z58" s="154"/>
      <c r="AA58" s="154"/>
      <c r="AB58" s="154"/>
      <c r="AC58" s="154"/>
      <c r="AD58" s="154"/>
      <c r="AE58" s="154"/>
      <c r="AF58" s="154"/>
      <c r="AG58" s="154" t="s">
        <v>338</v>
      </c>
      <c r="AH58" s="154" t="s">
        <v>107</v>
      </c>
      <c r="AI58" s="154"/>
      <c r="AJ58" s="160"/>
      <c r="AK58" s="155" t="s">
        <v>483</v>
      </c>
      <c r="AL58" s="154" t="s">
        <v>349</v>
      </c>
      <c r="AM58" s="154" t="s">
        <v>484</v>
      </c>
      <c r="AN58" s="154" t="s">
        <v>485</v>
      </c>
      <c r="AO58" s="154" t="s">
        <v>486</v>
      </c>
      <c r="AP58" s="154" t="s">
        <v>487</v>
      </c>
      <c r="AQ58" s="154"/>
      <c r="AR58" s="154"/>
      <c r="AS58" s="154"/>
      <c r="AT58" s="154"/>
      <c r="AU58" s="154"/>
      <c r="AV58" s="154"/>
      <c r="AW58" s="154"/>
      <c r="AX58" s="154"/>
      <c r="AY58" s="154"/>
      <c r="AZ58" s="154"/>
      <c r="BA58" s="154"/>
      <c r="BB58" s="154"/>
      <c r="BC58" s="154"/>
      <c r="BD58" s="154"/>
      <c r="BE58" s="154"/>
      <c r="BF58" s="154"/>
      <c r="BG58" s="154"/>
      <c r="BH58" s="154"/>
      <c r="BI58" s="154"/>
      <c r="BJ58" s="154"/>
      <c r="BK58" s="154"/>
      <c r="BL58" s="160"/>
      <c r="BM58" s="100" t="s">
        <v>923</v>
      </c>
      <c r="BN58" s="153" t="s">
        <v>924</v>
      </c>
      <c r="BO58" s="153" t="s">
        <v>925</v>
      </c>
      <c r="BP58" s="153" t="s">
        <v>926</v>
      </c>
      <c r="BQ58" s="153" t="s">
        <v>927</v>
      </c>
      <c r="BR58" s="153" t="s">
        <v>909</v>
      </c>
      <c r="BS58" s="153"/>
      <c r="BT58" s="153"/>
      <c r="BU58" s="153"/>
      <c r="BV58" s="153"/>
      <c r="BW58" s="153"/>
      <c r="BX58" s="153"/>
      <c r="BY58" s="153"/>
      <c r="BZ58" s="153"/>
      <c r="CA58" s="153"/>
      <c r="CB58" s="153"/>
      <c r="CC58" s="153"/>
      <c r="CD58" s="153"/>
      <c r="CE58" s="153"/>
      <c r="CF58" s="153"/>
      <c r="CG58" s="153"/>
      <c r="CH58" s="153"/>
      <c r="CI58" s="153"/>
      <c r="CJ58" s="153"/>
      <c r="CK58" s="154"/>
      <c r="CL58" s="154"/>
      <c r="CM58" s="154"/>
      <c r="CN58" s="160"/>
      <c r="CO58" s="100" t="s">
        <v>1091</v>
      </c>
      <c r="CP58" s="153" t="s">
        <v>1038</v>
      </c>
      <c r="CQ58" s="153" t="s">
        <v>1092</v>
      </c>
      <c r="CR58" s="153" t="s">
        <v>1093</v>
      </c>
      <c r="CS58" s="153" t="s">
        <v>1094</v>
      </c>
      <c r="CT58" s="153" t="s">
        <v>1077</v>
      </c>
      <c r="CU58" s="153"/>
      <c r="CV58" s="153"/>
      <c r="CW58" s="153"/>
      <c r="CX58" s="153"/>
      <c r="CY58" s="153"/>
      <c r="CZ58" s="153"/>
      <c r="DA58" s="153"/>
      <c r="DB58" s="153"/>
      <c r="DC58" s="153"/>
      <c r="DD58" s="153"/>
      <c r="DE58" s="153"/>
      <c r="DF58" s="153"/>
      <c r="DG58" s="153"/>
      <c r="DH58" s="153"/>
      <c r="DI58" s="153"/>
      <c r="DJ58" s="153"/>
      <c r="DK58" s="153"/>
      <c r="DL58" s="153"/>
      <c r="DQ58" s="146" t="s">
        <v>1259</v>
      </c>
      <c r="DR58" s="153" t="s">
        <v>1201</v>
      </c>
      <c r="DS58" s="153" t="s">
        <v>1260</v>
      </c>
      <c r="DT58" s="153" t="s">
        <v>1261</v>
      </c>
      <c r="DU58" s="153" t="s">
        <v>1262</v>
      </c>
      <c r="DV58" s="153" t="s">
        <v>1244</v>
      </c>
      <c r="DW58" s="153"/>
      <c r="DX58" s="153"/>
      <c r="DY58" s="153"/>
      <c r="DZ58" s="153"/>
      <c r="EA58" s="153"/>
      <c r="EB58" s="153"/>
      <c r="EC58" s="153"/>
      <c r="ED58" s="153"/>
      <c r="EE58" s="153"/>
      <c r="EF58" s="153"/>
      <c r="EG58" s="153"/>
      <c r="EH58" s="153"/>
      <c r="EI58" s="153"/>
      <c r="EJ58" s="153"/>
      <c r="EK58" s="153"/>
      <c r="EL58" s="153"/>
      <c r="EM58" s="153"/>
      <c r="EN58" s="166"/>
      <c r="EO58" s="154"/>
      <c r="EP58" s="154"/>
      <c r="EQ58" s="154"/>
      <c r="ER58" s="154"/>
      <c r="ES58" s="154" t="s">
        <v>1426</v>
      </c>
      <c r="ET58" s="154" t="s">
        <v>1369</v>
      </c>
      <c r="EU58" s="154" t="s">
        <v>1427</v>
      </c>
      <c r="EV58" s="154" t="s">
        <v>1428</v>
      </c>
      <c r="EW58" s="154" t="s">
        <v>1429</v>
      </c>
      <c r="EX58" s="154" t="s">
        <v>1412</v>
      </c>
      <c r="EY58" s="154"/>
      <c r="EZ58" s="154"/>
      <c r="FA58" s="154"/>
      <c r="FB58" s="154"/>
      <c r="FC58" s="154"/>
      <c r="FD58" s="154"/>
      <c r="FE58" s="154"/>
      <c r="FF58" s="154"/>
      <c r="FG58" s="154"/>
      <c r="FH58" s="154"/>
      <c r="FI58" s="154"/>
      <c r="FJ58" s="154"/>
      <c r="FK58" s="154"/>
      <c r="FL58" s="154"/>
      <c r="FM58" s="154"/>
      <c r="FN58" s="154"/>
      <c r="FO58" s="154"/>
      <c r="FP58" s="154"/>
      <c r="FQ58" s="154"/>
      <c r="FR58" s="154"/>
      <c r="FS58" s="154"/>
      <c r="FT58" s="154"/>
      <c r="FU58" s="154" t="s">
        <v>1587</v>
      </c>
      <c r="FV58" s="154" t="s">
        <v>1588</v>
      </c>
      <c r="FW58" s="154" t="s">
        <v>1589</v>
      </c>
      <c r="FX58" s="154" t="s">
        <v>1590</v>
      </c>
      <c r="FY58" s="154" t="s">
        <v>1591</v>
      </c>
      <c r="FZ58" s="154" t="s">
        <v>1573</v>
      </c>
      <c r="GA58" s="154"/>
      <c r="GB58" s="154"/>
      <c r="GC58" s="154"/>
      <c r="GD58" s="154"/>
      <c r="GE58" s="154"/>
      <c r="GF58" s="154"/>
      <c r="GG58" s="154"/>
      <c r="GH58" s="154"/>
      <c r="GI58" s="154"/>
      <c r="GJ58" s="154"/>
      <c r="GK58" s="154"/>
      <c r="GL58" s="154"/>
      <c r="GM58" s="154"/>
      <c r="GN58" s="154"/>
      <c r="GO58" s="154"/>
      <c r="GP58" s="154"/>
      <c r="GQ58" s="154"/>
      <c r="GR58" s="154"/>
      <c r="GS58" s="154"/>
      <c r="GT58" s="154"/>
      <c r="GU58" s="154"/>
      <c r="GV58" s="154"/>
      <c r="GW58" s="154" t="s">
        <v>1755</v>
      </c>
      <c r="GX58" s="154" t="s">
        <v>1699</v>
      </c>
      <c r="GY58" s="154" t="s">
        <v>1756</v>
      </c>
      <c r="GZ58" s="154" t="s">
        <v>1757</v>
      </c>
      <c r="HA58" s="154" t="s">
        <v>1758</v>
      </c>
      <c r="HB58" s="154" t="s">
        <v>1742</v>
      </c>
      <c r="HC58" s="154"/>
      <c r="HD58" s="154"/>
      <c r="HE58" s="154"/>
      <c r="HF58" s="154"/>
      <c r="HG58" s="154"/>
      <c r="HH58" s="154"/>
      <c r="HI58" s="154"/>
      <c r="HJ58" s="154"/>
      <c r="HK58" s="154"/>
      <c r="HL58" s="154"/>
      <c r="HM58" s="154"/>
      <c r="HN58" s="154"/>
      <c r="HO58" s="154"/>
      <c r="HP58" s="154"/>
      <c r="HQ58" s="154"/>
      <c r="HR58" s="154"/>
      <c r="HS58" s="154"/>
      <c r="HT58" s="154"/>
      <c r="HU58" s="154"/>
      <c r="HV58" s="154"/>
      <c r="HW58" s="154"/>
      <c r="HX58" s="154"/>
    </row>
    <row r="59" spans="1:232">
      <c r="A59" s="155" t="s">
        <v>109</v>
      </c>
      <c r="B59" s="154" t="s">
        <v>110</v>
      </c>
      <c r="C59" s="154"/>
      <c r="D59" s="154"/>
      <c r="E59" s="154"/>
      <c r="F59" s="154" t="s">
        <v>111</v>
      </c>
      <c r="G59" s="151" t="s">
        <v>488</v>
      </c>
      <c r="H59" s="156" t="s">
        <v>489</v>
      </c>
      <c r="I59" s="100" t="s">
        <v>490</v>
      </c>
      <c r="J59" s="154" t="s">
        <v>343</v>
      </c>
      <c r="K59" s="154" t="s">
        <v>480</v>
      </c>
      <c r="L59" s="154" t="s">
        <v>481</v>
      </c>
      <c r="M59" s="154" t="s">
        <v>482</v>
      </c>
      <c r="N59" s="154" t="s">
        <v>441</v>
      </c>
      <c r="O59" s="154"/>
      <c r="P59" s="154"/>
      <c r="Q59" s="154"/>
      <c r="R59" s="154"/>
      <c r="S59" s="154"/>
      <c r="T59" s="154"/>
      <c r="U59" s="154"/>
      <c r="V59" s="154"/>
      <c r="W59" s="154"/>
      <c r="X59" s="154"/>
      <c r="Y59" s="154"/>
      <c r="Z59" s="154"/>
      <c r="AA59" s="154"/>
      <c r="AB59" s="154"/>
      <c r="AC59" s="154"/>
      <c r="AD59" s="154"/>
      <c r="AE59" s="154"/>
      <c r="AF59" s="154"/>
      <c r="AG59" s="154" t="s">
        <v>338</v>
      </c>
      <c r="AH59" s="154" t="s">
        <v>107</v>
      </c>
      <c r="AI59" s="154"/>
      <c r="AJ59" s="160"/>
      <c r="AK59" s="155" t="s">
        <v>491</v>
      </c>
      <c r="AL59" s="154" t="s">
        <v>349</v>
      </c>
      <c r="AM59" s="154" t="s">
        <v>484</v>
      </c>
      <c r="AN59" s="154" t="s">
        <v>485</v>
      </c>
      <c r="AO59" s="154" t="s">
        <v>486</v>
      </c>
      <c r="AP59" s="154" t="s">
        <v>487</v>
      </c>
      <c r="AQ59" s="154"/>
      <c r="AR59" s="154"/>
      <c r="AS59" s="154"/>
      <c r="AT59" s="154"/>
      <c r="AU59" s="154"/>
      <c r="AV59" s="154"/>
      <c r="AW59" s="154"/>
      <c r="AX59" s="154"/>
      <c r="AY59" s="154"/>
      <c r="AZ59" s="154"/>
      <c r="BA59" s="154"/>
      <c r="BB59" s="154"/>
      <c r="BC59" s="154"/>
      <c r="BD59" s="154"/>
      <c r="BE59" s="154"/>
      <c r="BF59" s="154"/>
      <c r="BG59" s="154"/>
      <c r="BH59" s="154"/>
      <c r="BI59" s="154"/>
      <c r="BJ59" s="154"/>
      <c r="BK59" s="154"/>
      <c r="BL59" s="160"/>
      <c r="BM59" s="100" t="s">
        <v>928</v>
      </c>
      <c r="BN59" s="153" t="s">
        <v>929</v>
      </c>
      <c r="BO59" s="153" t="s">
        <v>925</v>
      </c>
      <c r="BP59" s="153" t="s">
        <v>926</v>
      </c>
      <c r="BQ59" s="153" t="s">
        <v>927</v>
      </c>
      <c r="BR59" s="153" t="s">
        <v>909</v>
      </c>
      <c r="BS59" s="153"/>
      <c r="BT59" s="153"/>
      <c r="BU59" s="153"/>
      <c r="BV59" s="153"/>
      <c r="BW59" s="153"/>
      <c r="BX59" s="153"/>
      <c r="BY59" s="153"/>
      <c r="BZ59" s="153"/>
      <c r="CA59" s="153"/>
      <c r="CB59" s="153"/>
      <c r="CC59" s="153"/>
      <c r="CD59" s="153"/>
      <c r="CE59" s="153"/>
      <c r="CF59" s="153"/>
      <c r="CG59" s="153"/>
      <c r="CH59" s="153"/>
      <c r="CI59" s="153"/>
      <c r="CJ59" s="153"/>
      <c r="CK59" s="154"/>
      <c r="CL59" s="154"/>
      <c r="CM59" s="154"/>
      <c r="CN59" s="160"/>
      <c r="CO59" s="100" t="s">
        <v>1095</v>
      </c>
      <c r="CP59" s="153" t="s">
        <v>1096</v>
      </c>
      <c r="CQ59" s="153" t="s">
        <v>1092</v>
      </c>
      <c r="CR59" s="153" t="s">
        <v>1093</v>
      </c>
      <c r="CS59" s="153" t="s">
        <v>1094</v>
      </c>
      <c r="CT59" s="153" t="s">
        <v>1077</v>
      </c>
      <c r="CU59" s="153"/>
      <c r="CV59" s="153"/>
      <c r="CW59" s="153"/>
      <c r="CX59" s="153"/>
      <c r="CY59" s="153"/>
      <c r="CZ59" s="153"/>
      <c r="DA59" s="153"/>
      <c r="DB59" s="153"/>
      <c r="DC59" s="153"/>
      <c r="DD59" s="153"/>
      <c r="DE59" s="153"/>
      <c r="DF59" s="153"/>
      <c r="DG59" s="153"/>
      <c r="DH59" s="153"/>
      <c r="DI59" s="153"/>
      <c r="DJ59" s="153"/>
      <c r="DK59" s="153"/>
      <c r="DL59" s="153"/>
      <c r="DQ59" s="146" t="s">
        <v>1263</v>
      </c>
      <c r="DR59" s="153" t="s">
        <v>1264</v>
      </c>
      <c r="DS59" s="153" t="s">
        <v>1260</v>
      </c>
      <c r="DT59" s="153" t="s">
        <v>1261</v>
      </c>
      <c r="DU59" s="153" t="s">
        <v>1262</v>
      </c>
      <c r="DV59" s="153" t="s">
        <v>1244</v>
      </c>
      <c r="DW59" s="153"/>
      <c r="DX59" s="153"/>
      <c r="DY59" s="153"/>
      <c r="DZ59" s="153"/>
      <c r="EA59" s="153"/>
      <c r="EB59" s="153"/>
      <c r="EC59" s="153"/>
      <c r="ED59" s="153"/>
      <c r="EE59" s="153"/>
      <c r="EF59" s="153"/>
      <c r="EG59" s="153"/>
      <c r="EH59" s="153"/>
      <c r="EI59" s="153"/>
      <c r="EJ59" s="153"/>
      <c r="EK59" s="153"/>
      <c r="EL59" s="153"/>
      <c r="EM59" s="153"/>
      <c r="EN59" s="166"/>
      <c r="EO59" s="154"/>
      <c r="EP59" s="154"/>
      <c r="EQ59" s="154"/>
      <c r="ER59" s="154"/>
      <c r="ES59" s="154" t="s">
        <v>1430</v>
      </c>
      <c r="ET59" s="154" t="s">
        <v>1431</v>
      </c>
      <c r="EU59" s="154" t="s">
        <v>1427</v>
      </c>
      <c r="EV59" s="154" t="s">
        <v>1428</v>
      </c>
      <c r="EW59" s="154" t="s">
        <v>1429</v>
      </c>
      <c r="EX59" s="154" t="s">
        <v>1412</v>
      </c>
      <c r="EY59" s="154"/>
      <c r="EZ59" s="154"/>
      <c r="FA59" s="154"/>
      <c r="FB59" s="154"/>
      <c r="FC59" s="154"/>
      <c r="FD59" s="154"/>
      <c r="FE59" s="154"/>
      <c r="FF59" s="154"/>
      <c r="FG59" s="154"/>
      <c r="FH59" s="154"/>
      <c r="FI59" s="154"/>
      <c r="FJ59" s="154"/>
      <c r="FK59" s="154"/>
      <c r="FL59" s="154"/>
      <c r="FM59" s="154"/>
      <c r="FN59" s="154"/>
      <c r="FO59" s="154"/>
      <c r="FP59" s="154"/>
      <c r="FQ59" s="154"/>
      <c r="FR59" s="154"/>
      <c r="FS59" s="154"/>
      <c r="FT59" s="154"/>
      <c r="FU59" s="154" t="s">
        <v>1592</v>
      </c>
      <c r="FV59" s="154" t="s">
        <v>1593</v>
      </c>
      <c r="FW59" s="154" t="s">
        <v>1589</v>
      </c>
      <c r="FX59" s="154" t="s">
        <v>1590</v>
      </c>
      <c r="FY59" s="154" t="s">
        <v>1591</v>
      </c>
      <c r="FZ59" s="154" t="s">
        <v>1573</v>
      </c>
      <c r="GA59" s="154"/>
      <c r="GB59" s="154"/>
      <c r="GC59" s="154"/>
      <c r="GD59" s="154"/>
      <c r="GE59" s="154"/>
      <c r="GF59" s="154"/>
      <c r="GG59" s="154"/>
      <c r="GH59" s="154"/>
      <c r="GI59" s="154"/>
      <c r="GJ59" s="154"/>
      <c r="GK59" s="154"/>
      <c r="GL59" s="154"/>
      <c r="GM59" s="154"/>
      <c r="GN59" s="154"/>
      <c r="GO59" s="154"/>
      <c r="GP59" s="154"/>
      <c r="GQ59" s="154"/>
      <c r="GR59" s="154"/>
      <c r="GS59" s="154"/>
      <c r="GT59" s="154"/>
      <c r="GU59" s="154"/>
      <c r="GV59" s="154"/>
      <c r="GW59" s="154" t="s">
        <v>1759</v>
      </c>
      <c r="GX59" s="154" t="s">
        <v>1760</v>
      </c>
      <c r="GY59" s="154" t="s">
        <v>1756</v>
      </c>
      <c r="GZ59" s="154" t="s">
        <v>1757</v>
      </c>
      <c r="HA59" s="154" t="s">
        <v>1758</v>
      </c>
      <c r="HB59" s="154" t="s">
        <v>1742</v>
      </c>
      <c r="HC59" s="154"/>
      <c r="HD59" s="154"/>
      <c r="HE59" s="154"/>
      <c r="HF59" s="154"/>
      <c r="HG59" s="154"/>
      <c r="HH59" s="154"/>
      <c r="HI59" s="154"/>
      <c r="HJ59" s="154"/>
      <c r="HK59" s="154"/>
      <c r="HL59" s="154"/>
      <c r="HM59" s="154"/>
      <c r="HN59" s="154"/>
      <c r="HO59" s="154"/>
      <c r="HP59" s="154"/>
      <c r="HQ59" s="154"/>
      <c r="HR59" s="154"/>
      <c r="HS59" s="154"/>
      <c r="HT59" s="154"/>
      <c r="HU59" s="154"/>
      <c r="HV59" s="154"/>
      <c r="HW59" s="154"/>
      <c r="HX59" s="154"/>
    </row>
    <row r="60" spans="1:232">
      <c r="A60" s="155" t="s">
        <v>109</v>
      </c>
      <c r="B60" s="154" t="s">
        <v>110</v>
      </c>
      <c r="C60" s="154"/>
      <c r="D60" s="154"/>
      <c r="E60" s="154"/>
      <c r="F60" s="154" t="s">
        <v>111</v>
      </c>
      <c r="G60" s="152" t="s">
        <v>492</v>
      </c>
      <c r="H60" s="156"/>
      <c r="I60" s="100" t="s">
        <v>493</v>
      </c>
      <c r="J60" s="153" t="s">
        <v>494</v>
      </c>
      <c r="K60" s="153" t="s">
        <v>495</v>
      </c>
      <c r="L60" s="153" t="s">
        <v>496</v>
      </c>
      <c r="M60" s="153" t="s">
        <v>497</v>
      </c>
      <c r="N60" s="153" t="s">
        <v>498</v>
      </c>
      <c r="O60" s="154"/>
      <c r="P60" s="154"/>
      <c r="Q60" s="154"/>
      <c r="R60" s="154"/>
      <c r="S60" s="154"/>
      <c r="T60" s="154"/>
      <c r="U60" s="154"/>
      <c r="V60" s="154"/>
      <c r="W60" s="154"/>
      <c r="X60" s="154"/>
      <c r="Y60" s="154"/>
      <c r="Z60" s="154"/>
      <c r="AA60" s="154"/>
      <c r="AB60" s="154"/>
      <c r="AC60" s="154"/>
      <c r="AD60" s="154"/>
      <c r="AE60" s="154"/>
      <c r="AF60" s="154"/>
      <c r="AG60" s="154" t="s">
        <v>101</v>
      </c>
      <c r="AH60" s="154" t="s">
        <v>107</v>
      </c>
      <c r="AI60" s="154"/>
      <c r="AJ60" s="160"/>
      <c r="AK60" s="155" t="s">
        <v>499</v>
      </c>
      <c r="AL60" s="153" t="s">
        <v>500</v>
      </c>
      <c r="AM60" s="153" t="s">
        <v>501</v>
      </c>
      <c r="AN60" s="153" t="s">
        <v>502</v>
      </c>
      <c r="AO60" s="153" t="s">
        <v>503</v>
      </c>
      <c r="AP60" s="153" t="s">
        <v>504</v>
      </c>
      <c r="AQ60" s="154"/>
      <c r="AR60" s="154"/>
      <c r="AS60" s="154"/>
      <c r="AT60" s="154"/>
      <c r="AU60" s="154"/>
      <c r="AV60" s="154"/>
      <c r="AW60" s="154"/>
      <c r="AX60" s="154"/>
      <c r="AY60" s="154"/>
      <c r="AZ60" s="154"/>
      <c r="BA60" s="154"/>
      <c r="BB60" s="154"/>
      <c r="BC60" s="154"/>
      <c r="BD60" s="154"/>
      <c r="BE60" s="154"/>
      <c r="BF60" s="154"/>
      <c r="BG60" s="154"/>
      <c r="BH60" s="154"/>
      <c r="BI60" s="154"/>
      <c r="BJ60" s="154"/>
      <c r="BK60" s="154"/>
      <c r="BL60" s="160"/>
      <c r="BM60" s="100" t="s">
        <v>930</v>
      </c>
      <c r="BN60" s="153" t="s">
        <v>931</v>
      </c>
      <c r="BO60" s="153" t="s">
        <v>932</v>
      </c>
      <c r="BP60" s="153" t="s">
        <v>933</v>
      </c>
      <c r="BQ60" s="153" t="s">
        <v>934</v>
      </c>
      <c r="BR60" s="153" t="s">
        <v>935</v>
      </c>
      <c r="BS60" s="153"/>
      <c r="BT60" s="153"/>
      <c r="BU60" s="153"/>
      <c r="BV60" s="153"/>
      <c r="BW60" s="153"/>
      <c r="BX60" s="153"/>
      <c r="BY60" s="153"/>
      <c r="BZ60" s="153"/>
      <c r="CA60" s="153"/>
      <c r="CB60" s="153"/>
      <c r="CC60" s="153"/>
      <c r="CD60" s="153"/>
      <c r="CE60" s="153"/>
      <c r="CF60" s="153"/>
      <c r="CG60" s="153"/>
      <c r="CH60" s="153"/>
      <c r="CI60" s="153"/>
      <c r="CJ60" s="153"/>
      <c r="CK60" s="154"/>
      <c r="CL60" s="154"/>
      <c r="CM60" s="154"/>
      <c r="CN60" s="160"/>
      <c r="CO60" s="100" t="s">
        <v>1097</v>
      </c>
      <c r="CP60" s="153" t="s">
        <v>1098</v>
      </c>
      <c r="CQ60" s="153" t="s">
        <v>1099</v>
      </c>
      <c r="CR60" s="153" t="s">
        <v>1100</v>
      </c>
      <c r="CS60" s="153" t="s">
        <v>1101</v>
      </c>
      <c r="CT60" s="153" t="s">
        <v>1102</v>
      </c>
      <c r="CU60" s="153"/>
      <c r="CV60" s="153"/>
      <c r="CW60" s="153"/>
      <c r="CX60" s="153"/>
      <c r="CY60" s="153"/>
      <c r="CZ60" s="153"/>
      <c r="DA60" s="153"/>
      <c r="DB60" s="153"/>
      <c r="DC60" s="153"/>
      <c r="DD60" s="153"/>
      <c r="DE60" s="153"/>
      <c r="DF60" s="153"/>
      <c r="DG60" s="153"/>
      <c r="DH60" s="153"/>
      <c r="DI60" s="153"/>
      <c r="DJ60" s="153"/>
      <c r="DK60" s="153"/>
      <c r="DL60" s="153"/>
      <c r="DQ60" s="146" t="s">
        <v>1265</v>
      </c>
      <c r="DR60" s="153" t="s">
        <v>1266</v>
      </c>
      <c r="DS60" s="153" t="s">
        <v>1267</v>
      </c>
      <c r="DT60" s="153" t="s">
        <v>1268</v>
      </c>
      <c r="DU60" s="153" t="s">
        <v>1269</v>
      </c>
      <c r="DV60" s="153" t="s">
        <v>1270</v>
      </c>
      <c r="DW60" s="153"/>
      <c r="DX60" s="153"/>
      <c r="DY60" s="153"/>
      <c r="DZ60" s="153"/>
      <c r="EA60" s="153"/>
      <c r="EB60" s="153"/>
      <c r="EC60" s="153"/>
      <c r="ED60" s="153"/>
      <c r="EE60" s="153"/>
      <c r="EF60" s="153"/>
      <c r="EG60" s="153"/>
      <c r="EH60" s="153"/>
      <c r="EI60" s="153"/>
      <c r="EJ60" s="153"/>
      <c r="EK60" s="153"/>
      <c r="EL60" s="153"/>
      <c r="EM60" s="153"/>
      <c r="EN60" s="166"/>
      <c r="EO60" s="154"/>
      <c r="EP60" s="154"/>
      <c r="EQ60" s="154"/>
      <c r="ER60" s="154"/>
      <c r="ES60" s="154" t="s">
        <v>1432</v>
      </c>
      <c r="ET60" s="154" t="s">
        <v>1433</v>
      </c>
      <c r="EU60" s="154" t="s">
        <v>1434</v>
      </c>
      <c r="EV60" s="154" t="s">
        <v>1435</v>
      </c>
      <c r="EW60" s="154" t="s">
        <v>1436</v>
      </c>
      <c r="EX60" s="154" t="s">
        <v>1437</v>
      </c>
      <c r="EY60" s="154"/>
      <c r="EZ60" s="154"/>
      <c r="FA60" s="154"/>
      <c r="FB60" s="154"/>
      <c r="FC60" s="154"/>
      <c r="FD60" s="154"/>
      <c r="FE60" s="154"/>
      <c r="FF60" s="154"/>
      <c r="FG60" s="154"/>
      <c r="FH60" s="154"/>
      <c r="FI60" s="154"/>
      <c r="FJ60" s="154"/>
      <c r="FK60" s="154"/>
      <c r="FL60" s="154"/>
      <c r="FM60" s="154"/>
      <c r="FN60" s="154"/>
      <c r="FO60" s="154"/>
      <c r="FP60" s="154"/>
      <c r="FQ60" s="154"/>
      <c r="FR60" s="154"/>
      <c r="FS60" s="154"/>
      <c r="FT60" s="154"/>
      <c r="FU60" s="154" t="s">
        <v>1594</v>
      </c>
      <c r="FV60" s="154" t="s">
        <v>1595</v>
      </c>
      <c r="FW60" s="154" t="s">
        <v>1596</v>
      </c>
      <c r="FX60" s="154" t="s">
        <v>1597</v>
      </c>
      <c r="FY60" s="154" t="s">
        <v>1598</v>
      </c>
      <c r="FZ60" s="154" t="s">
        <v>1599</v>
      </c>
      <c r="GA60" s="154"/>
      <c r="GB60" s="154"/>
      <c r="GC60" s="154"/>
      <c r="GD60" s="154"/>
      <c r="GE60" s="154"/>
      <c r="GF60" s="154"/>
      <c r="GG60" s="154"/>
      <c r="GH60" s="154"/>
      <c r="GI60" s="154"/>
      <c r="GJ60" s="154"/>
      <c r="GK60" s="154"/>
      <c r="GL60" s="154"/>
      <c r="GM60" s="154"/>
      <c r="GN60" s="154"/>
      <c r="GO60" s="154"/>
      <c r="GP60" s="154"/>
      <c r="GQ60" s="154"/>
      <c r="GR60" s="154"/>
      <c r="GS60" s="154"/>
      <c r="GT60" s="154"/>
      <c r="GU60" s="154"/>
      <c r="GV60" s="154"/>
      <c r="GW60" s="154" t="s">
        <v>1761</v>
      </c>
      <c r="GX60" s="154" t="s">
        <v>1762</v>
      </c>
      <c r="GY60" s="154" t="s">
        <v>1763</v>
      </c>
      <c r="GZ60" s="154" t="s">
        <v>1764</v>
      </c>
      <c r="HA60" s="154" t="s">
        <v>1765</v>
      </c>
      <c r="HB60" s="154" t="s">
        <v>1766</v>
      </c>
      <c r="HC60" s="154"/>
      <c r="HD60" s="154"/>
      <c r="HE60" s="154"/>
      <c r="HF60" s="154"/>
      <c r="HG60" s="154"/>
      <c r="HH60" s="154"/>
      <c r="HI60" s="154"/>
      <c r="HJ60" s="154"/>
      <c r="HK60" s="154"/>
      <c r="HL60" s="154"/>
      <c r="HM60" s="154"/>
      <c r="HN60" s="154"/>
      <c r="HO60" s="154"/>
      <c r="HP60" s="154"/>
      <c r="HQ60" s="154"/>
      <c r="HR60" s="154"/>
      <c r="HS60" s="154"/>
      <c r="HT60" s="154"/>
      <c r="HU60" s="154"/>
      <c r="HV60" s="154"/>
      <c r="HW60" s="154"/>
      <c r="HX60" s="154"/>
    </row>
    <row r="61" spans="1:232">
      <c r="A61" s="155" t="s">
        <v>109</v>
      </c>
      <c r="B61" s="154" t="s">
        <v>110</v>
      </c>
      <c r="C61" s="154"/>
      <c r="D61" s="154"/>
      <c r="E61" s="154"/>
      <c r="F61" s="154" t="s">
        <v>111</v>
      </c>
      <c r="G61" s="152" t="s">
        <v>505</v>
      </c>
      <c r="H61" s="156"/>
      <c r="I61" s="100" t="s">
        <v>506</v>
      </c>
      <c r="J61" s="153" t="s">
        <v>494</v>
      </c>
      <c r="K61" s="153" t="s">
        <v>495</v>
      </c>
      <c r="L61" s="153" t="s">
        <v>496</v>
      </c>
      <c r="M61" s="153" t="s">
        <v>497</v>
      </c>
      <c r="N61" s="153" t="s">
        <v>498</v>
      </c>
      <c r="O61" s="153"/>
      <c r="P61" s="154"/>
      <c r="Q61" s="154"/>
      <c r="R61" s="154"/>
      <c r="S61" s="154"/>
      <c r="T61" s="154"/>
      <c r="U61" s="154"/>
      <c r="V61" s="154"/>
      <c r="W61" s="154"/>
      <c r="X61" s="154"/>
      <c r="Y61" s="154"/>
      <c r="Z61" s="154"/>
      <c r="AA61" s="154"/>
      <c r="AB61" s="154"/>
      <c r="AC61" s="154"/>
      <c r="AD61" s="154"/>
      <c r="AE61" s="154"/>
      <c r="AF61" s="154"/>
      <c r="AG61" s="154" t="s">
        <v>101</v>
      </c>
      <c r="AH61" s="154" t="s">
        <v>107</v>
      </c>
      <c r="AI61" s="154"/>
      <c r="AJ61" s="160"/>
      <c r="AK61" s="155" t="s">
        <v>507</v>
      </c>
      <c r="AL61" s="153" t="s">
        <v>500</v>
      </c>
      <c r="AM61" s="153" t="s">
        <v>501</v>
      </c>
      <c r="AN61" s="153" t="s">
        <v>502</v>
      </c>
      <c r="AO61" s="153" t="s">
        <v>503</v>
      </c>
      <c r="AP61" s="153" t="s">
        <v>504</v>
      </c>
      <c r="AQ61" s="154"/>
      <c r="AR61" s="154"/>
      <c r="AS61" s="154"/>
      <c r="AT61" s="154"/>
      <c r="AU61" s="154"/>
      <c r="AV61" s="154"/>
      <c r="AW61" s="154"/>
      <c r="AX61" s="154"/>
      <c r="AY61" s="154"/>
      <c r="AZ61" s="154"/>
      <c r="BA61" s="154"/>
      <c r="BB61" s="154"/>
      <c r="BC61" s="154"/>
      <c r="BD61" s="154"/>
      <c r="BE61" s="154"/>
      <c r="BF61" s="154"/>
      <c r="BG61" s="154"/>
      <c r="BH61" s="154"/>
      <c r="BI61" s="154"/>
      <c r="BJ61" s="154"/>
      <c r="BK61" s="154"/>
      <c r="BL61" s="160"/>
      <c r="BM61" s="100" t="s">
        <v>936</v>
      </c>
      <c r="BN61" s="153" t="s">
        <v>931</v>
      </c>
      <c r="BO61" s="153" t="s">
        <v>932</v>
      </c>
      <c r="BP61" s="153" t="s">
        <v>933</v>
      </c>
      <c r="BQ61" s="153" t="s">
        <v>934</v>
      </c>
      <c r="BR61" s="153" t="s">
        <v>935</v>
      </c>
      <c r="BS61" s="153"/>
      <c r="BT61" s="153"/>
      <c r="BU61" s="153"/>
      <c r="BV61" s="153"/>
      <c r="BW61" s="153"/>
      <c r="BX61" s="153"/>
      <c r="BY61" s="153"/>
      <c r="BZ61" s="153"/>
      <c r="CA61" s="153"/>
      <c r="CB61" s="153"/>
      <c r="CC61" s="153"/>
      <c r="CD61" s="153"/>
      <c r="CE61" s="153"/>
      <c r="CF61" s="153"/>
      <c r="CG61" s="153"/>
      <c r="CH61" s="153"/>
      <c r="CI61" s="153"/>
      <c r="CJ61" s="153"/>
      <c r="CK61" s="154"/>
      <c r="CL61" s="154"/>
      <c r="CM61" s="154"/>
      <c r="CN61" s="160"/>
      <c r="CO61" s="100" t="s">
        <v>1103</v>
      </c>
      <c r="CP61" s="153" t="s">
        <v>1098</v>
      </c>
      <c r="CQ61" s="153" t="s">
        <v>1099</v>
      </c>
      <c r="CR61" s="153" t="s">
        <v>1100</v>
      </c>
      <c r="CS61" s="153" t="s">
        <v>1101</v>
      </c>
      <c r="CT61" s="153" t="s">
        <v>1102</v>
      </c>
      <c r="CU61" s="153"/>
      <c r="CV61" s="153"/>
      <c r="CW61" s="153"/>
      <c r="CX61" s="153"/>
      <c r="CY61" s="153"/>
      <c r="CZ61" s="153"/>
      <c r="DA61" s="153"/>
      <c r="DB61" s="153"/>
      <c r="DC61" s="153"/>
      <c r="DD61" s="153"/>
      <c r="DE61" s="153"/>
      <c r="DF61" s="153"/>
      <c r="DG61" s="153"/>
      <c r="DH61" s="153"/>
      <c r="DI61" s="153"/>
      <c r="DJ61" s="153"/>
      <c r="DK61" s="153"/>
      <c r="DL61" s="153"/>
      <c r="DQ61" s="146" t="s">
        <v>1271</v>
      </c>
      <c r="DR61" s="153" t="s">
        <v>1266</v>
      </c>
      <c r="DS61" s="153" t="s">
        <v>1267</v>
      </c>
      <c r="DT61" s="153" t="s">
        <v>1268</v>
      </c>
      <c r="DU61" s="153" t="s">
        <v>1269</v>
      </c>
      <c r="DV61" s="153" t="s">
        <v>1270</v>
      </c>
      <c r="DW61" s="153"/>
      <c r="DX61" s="153"/>
      <c r="DY61" s="153"/>
      <c r="DZ61" s="153"/>
      <c r="EA61" s="153"/>
      <c r="EB61" s="153"/>
      <c r="EC61" s="153"/>
      <c r="ED61" s="153"/>
      <c r="EE61" s="153"/>
      <c r="EF61" s="153"/>
      <c r="EG61" s="153"/>
      <c r="EH61" s="153"/>
      <c r="EI61" s="153"/>
      <c r="EJ61" s="153"/>
      <c r="EK61" s="153"/>
      <c r="EL61" s="153"/>
      <c r="EM61" s="153"/>
      <c r="EN61" s="166"/>
      <c r="EO61" s="154"/>
      <c r="EP61" s="154"/>
      <c r="EQ61" s="154"/>
      <c r="ER61" s="154"/>
      <c r="ES61" s="154" t="s">
        <v>1438</v>
      </c>
      <c r="ET61" s="154" t="s">
        <v>1433</v>
      </c>
      <c r="EU61" s="154" t="s">
        <v>1434</v>
      </c>
      <c r="EV61" s="154" t="s">
        <v>1435</v>
      </c>
      <c r="EW61" s="154" t="s">
        <v>1436</v>
      </c>
      <c r="EX61" s="154" t="s">
        <v>1437</v>
      </c>
      <c r="EY61" s="154"/>
      <c r="EZ61" s="154"/>
      <c r="FA61" s="154"/>
      <c r="FB61" s="154"/>
      <c r="FC61" s="154"/>
      <c r="FD61" s="154"/>
      <c r="FE61" s="154"/>
      <c r="FF61" s="154"/>
      <c r="FG61" s="154"/>
      <c r="FH61" s="154"/>
      <c r="FI61" s="154"/>
      <c r="FJ61" s="154"/>
      <c r="FK61" s="154"/>
      <c r="FL61" s="154"/>
      <c r="FM61" s="154"/>
      <c r="FN61" s="154"/>
      <c r="FO61" s="154"/>
      <c r="FP61" s="154"/>
      <c r="FQ61" s="154"/>
      <c r="FR61" s="154"/>
      <c r="FS61" s="154"/>
      <c r="FT61" s="154"/>
      <c r="FU61" s="154" t="s">
        <v>1600</v>
      </c>
      <c r="FV61" s="154" t="s">
        <v>1595</v>
      </c>
      <c r="FW61" s="154" t="s">
        <v>1596</v>
      </c>
      <c r="FX61" s="154" t="s">
        <v>1597</v>
      </c>
      <c r="FY61" s="154" t="s">
        <v>1598</v>
      </c>
      <c r="FZ61" s="154" t="s">
        <v>1599</v>
      </c>
      <c r="GA61" s="154"/>
      <c r="GB61" s="154"/>
      <c r="GC61" s="154"/>
      <c r="GD61" s="154"/>
      <c r="GE61" s="154"/>
      <c r="GF61" s="154"/>
      <c r="GG61" s="154"/>
      <c r="GH61" s="154"/>
      <c r="GI61" s="154"/>
      <c r="GJ61" s="154"/>
      <c r="GK61" s="154"/>
      <c r="GL61" s="154"/>
      <c r="GM61" s="154"/>
      <c r="GN61" s="154"/>
      <c r="GO61" s="154"/>
      <c r="GP61" s="154"/>
      <c r="GQ61" s="154"/>
      <c r="GR61" s="154"/>
      <c r="GS61" s="154"/>
      <c r="GT61" s="154"/>
      <c r="GU61" s="154"/>
      <c r="GV61" s="154"/>
      <c r="GW61" s="154" t="s">
        <v>1767</v>
      </c>
      <c r="GX61" s="154" t="s">
        <v>1762</v>
      </c>
      <c r="GY61" s="154" t="s">
        <v>1763</v>
      </c>
      <c r="GZ61" s="154" t="s">
        <v>1764</v>
      </c>
      <c r="HA61" s="154" t="s">
        <v>1765</v>
      </c>
      <c r="HB61" s="154" t="s">
        <v>1766</v>
      </c>
      <c r="HC61" s="154"/>
      <c r="HD61" s="154"/>
      <c r="HE61" s="154"/>
      <c r="HF61" s="154"/>
      <c r="HG61" s="154"/>
      <c r="HH61" s="154"/>
      <c r="HI61" s="154"/>
      <c r="HJ61" s="154"/>
      <c r="HK61" s="154"/>
      <c r="HL61" s="154"/>
      <c r="HM61" s="154"/>
      <c r="HN61" s="154"/>
      <c r="HO61" s="154"/>
      <c r="HP61" s="154"/>
      <c r="HQ61" s="154"/>
      <c r="HR61" s="154"/>
      <c r="HS61" s="154"/>
      <c r="HT61" s="154"/>
      <c r="HU61" s="154"/>
      <c r="HV61" s="154"/>
      <c r="HW61" s="154"/>
      <c r="HX61" s="154"/>
    </row>
    <row r="62" spans="1:232">
      <c r="A62" s="155" t="s">
        <v>109</v>
      </c>
      <c r="B62" s="154" t="s">
        <v>110</v>
      </c>
      <c r="C62" s="154"/>
      <c r="D62" s="154"/>
      <c r="E62" s="154"/>
      <c r="F62" s="154" t="s">
        <v>111</v>
      </c>
      <c r="G62" s="154" t="s">
        <v>508</v>
      </c>
      <c r="H62" s="156" t="s">
        <v>509</v>
      </c>
      <c r="I62" s="100" t="s">
        <v>510</v>
      </c>
      <c r="J62" s="154" t="s">
        <v>343</v>
      </c>
      <c r="K62" s="153" t="s">
        <v>449</v>
      </c>
      <c r="L62" s="153" t="s">
        <v>511</v>
      </c>
      <c r="M62" s="153" t="s">
        <v>512</v>
      </c>
      <c r="N62" s="153" t="s">
        <v>513</v>
      </c>
      <c r="O62" s="154"/>
      <c r="P62" s="154"/>
      <c r="Q62" s="154"/>
      <c r="R62" s="154"/>
      <c r="S62" s="154"/>
      <c r="T62" s="154"/>
      <c r="U62" s="154"/>
      <c r="V62" s="154"/>
      <c r="W62" s="154"/>
      <c r="X62" s="154"/>
      <c r="Y62" s="154"/>
      <c r="Z62" s="154"/>
      <c r="AA62" s="154"/>
      <c r="AB62" s="154"/>
      <c r="AC62" s="154"/>
      <c r="AD62" s="154"/>
      <c r="AE62" s="154"/>
      <c r="AF62" s="154"/>
      <c r="AG62" s="154" t="s">
        <v>514</v>
      </c>
      <c r="AH62" s="154" t="s">
        <v>107</v>
      </c>
      <c r="AI62" s="154"/>
      <c r="AJ62" s="160"/>
      <c r="AK62" s="155" t="s">
        <v>515</v>
      </c>
      <c r="AL62" s="154" t="s">
        <v>516</v>
      </c>
      <c r="AM62" s="154" t="s">
        <v>517</v>
      </c>
      <c r="AN62" s="154" t="s">
        <v>518</v>
      </c>
      <c r="AO62" s="154" t="s">
        <v>519</v>
      </c>
      <c r="AP62" s="154" t="s">
        <v>520</v>
      </c>
      <c r="AQ62" s="154"/>
      <c r="AR62" s="154"/>
      <c r="AS62" s="154"/>
      <c r="AT62" s="154"/>
      <c r="AU62" s="154"/>
      <c r="AV62" s="154"/>
      <c r="AW62" s="154"/>
      <c r="AX62" s="154"/>
      <c r="AY62" s="154"/>
      <c r="AZ62" s="154"/>
      <c r="BA62" s="154"/>
      <c r="BB62" s="154"/>
      <c r="BC62" s="154"/>
      <c r="BD62" s="154"/>
      <c r="BE62" s="154"/>
      <c r="BF62" s="154"/>
      <c r="BG62" s="154"/>
      <c r="BH62" s="154"/>
      <c r="BI62" s="154"/>
      <c r="BJ62" s="154"/>
      <c r="BK62" s="154"/>
      <c r="BL62" s="160"/>
      <c r="BM62" s="100" t="s">
        <v>937</v>
      </c>
      <c r="BN62" s="153" t="s">
        <v>905</v>
      </c>
      <c r="BO62" s="153" t="s">
        <v>911</v>
      </c>
      <c r="BP62" s="153" t="s">
        <v>938</v>
      </c>
      <c r="BQ62" s="153" t="s">
        <v>939</v>
      </c>
      <c r="BR62" s="153" t="s">
        <v>940</v>
      </c>
      <c r="BS62" s="153"/>
      <c r="BT62" s="153"/>
      <c r="BU62" s="153"/>
      <c r="BV62" s="153"/>
      <c r="BW62" s="153"/>
      <c r="BX62" s="153"/>
      <c r="BY62" s="153"/>
      <c r="BZ62" s="153"/>
      <c r="CA62" s="153"/>
      <c r="CB62" s="153"/>
      <c r="CC62" s="153"/>
      <c r="CD62" s="153"/>
      <c r="CE62" s="153"/>
      <c r="CF62" s="153"/>
      <c r="CG62" s="153"/>
      <c r="CH62" s="153"/>
      <c r="CI62" s="153"/>
      <c r="CJ62" s="153"/>
      <c r="CK62" s="154"/>
      <c r="CL62" s="154"/>
      <c r="CM62" s="154"/>
      <c r="CN62" s="160"/>
      <c r="CO62" s="100" t="s">
        <v>1104</v>
      </c>
      <c r="CP62" s="153" t="s">
        <v>1038</v>
      </c>
      <c r="CQ62" s="153" t="s">
        <v>1079</v>
      </c>
      <c r="CR62" s="153" t="s">
        <v>1105</v>
      </c>
      <c r="CS62" s="153" t="s">
        <v>1106</v>
      </c>
      <c r="CT62" s="153" t="s">
        <v>1107</v>
      </c>
      <c r="CU62" s="153"/>
      <c r="CV62" s="153"/>
      <c r="CW62" s="153"/>
      <c r="CX62" s="153"/>
      <c r="CY62" s="153"/>
      <c r="CZ62" s="153"/>
      <c r="DA62" s="153"/>
      <c r="DB62" s="153"/>
      <c r="DC62" s="153"/>
      <c r="DD62" s="153"/>
      <c r="DE62" s="153"/>
      <c r="DF62" s="153"/>
      <c r="DG62" s="153"/>
      <c r="DH62" s="153"/>
      <c r="DI62" s="153"/>
      <c r="DJ62" s="153"/>
      <c r="DK62" s="153"/>
      <c r="DL62" s="153"/>
      <c r="DQ62" s="146" t="s">
        <v>1272</v>
      </c>
      <c r="DR62" s="153" t="s">
        <v>1201</v>
      </c>
      <c r="DS62" s="153" t="s">
        <v>1273</v>
      </c>
      <c r="DT62" s="153" t="s">
        <v>1274</v>
      </c>
      <c r="DU62" s="153" t="s">
        <v>1275</v>
      </c>
      <c r="DV62" s="153" t="s">
        <v>1276</v>
      </c>
      <c r="DW62" s="153"/>
      <c r="DX62" s="153"/>
      <c r="DY62" s="153"/>
      <c r="DZ62" s="153"/>
      <c r="EA62" s="153"/>
      <c r="EB62" s="153"/>
      <c r="EC62" s="153"/>
      <c r="ED62" s="153"/>
      <c r="EE62" s="153"/>
      <c r="EF62" s="153"/>
      <c r="EG62" s="153"/>
      <c r="EH62" s="153"/>
      <c r="EI62" s="153"/>
      <c r="EJ62" s="153"/>
      <c r="EK62" s="153"/>
      <c r="EL62" s="153"/>
      <c r="EM62" s="153"/>
      <c r="EN62" s="166"/>
      <c r="EO62" s="154"/>
      <c r="EP62" s="154"/>
      <c r="EQ62" s="154"/>
      <c r="ER62" s="154"/>
      <c r="ES62" s="154" t="s">
        <v>1439</v>
      </c>
      <c r="ET62" s="154" t="s">
        <v>1369</v>
      </c>
      <c r="EU62" s="154" t="s">
        <v>1414</v>
      </c>
      <c r="EV62" s="154" t="s">
        <v>1440</v>
      </c>
      <c r="EW62" s="154" t="s">
        <v>1441</v>
      </c>
      <c r="EX62" s="154" t="s">
        <v>1442</v>
      </c>
      <c r="EY62" s="154"/>
      <c r="EZ62" s="154"/>
      <c r="FA62" s="154"/>
      <c r="FB62" s="154"/>
      <c r="FC62" s="154"/>
      <c r="FD62" s="154"/>
      <c r="FE62" s="154"/>
      <c r="FF62" s="154"/>
      <c r="FG62" s="154"/>
      <c r="FH62" s="154"/>
      <c r="FI62" s="154"/>
      <c r="FJ62" s="154"/>
      <c r="FK62" s="154"/>
      <c r="FL62" s="154"/>
      <c r="FM62" s="154"/>
      <c r="FN62" s="154"/>
      <c r="FO62" s="154"/>
      <c r="FP62" s="154"/>
      <c r="FQ62" s="154"/>
      <c r="FR62" s="154"/>
      <c r="FS62" s="154"/>
      <c r="FT62" s="154"/>
      <c r="FU62" s="154" t="s">
        <v>1601</v>
      </c>
      <c r="FV62" s="154" t="s">
        <v>1602</v>
      </c>
      <c r="FW62" s="154" t="s">
        <v>1575</v>
      </c>
      <c r="FX62" s="154" t="s">
        <v>1603</v>
      </c>
      <c r="FY62" s="154" t="s">
        <v>1604</v>
      </c>
      <c r="FZ62" s="154" t="s">
        <v>1605</v>
      </c>
      <c r="GA62" s="154"/>
      <c r="GB62" s="154"/>
      <c r="GC62" s="154"/>
      <c r="GD62" s="154"/>
      <c r="GE62" s="154"/>
      <c r="GF62" s="154"/>
      <c r="GG62" s="154"/>
      <c r="GH62" s="154"/>
      <c r="GI62" s="154"/>
      <c r="GJ62" s="154"/>
      <c r="GK62" s="154"/>
      <c r="GL62" s="154"/>
      <c r="GM62" s="154"/>
      <c r="GN62" s="154"/>
      <c r="GO62" s="154"/>
      <c r="GP62" s="154"/>
      <c r="GQ62" s="154"/>
      <c r="GR62" s="154"/>
      <c r="GS62" s="154"/>
      <c r="GT62" s="154"/>
      <c r="GU62" s="154"/>
      <c r="GV62" s="154"/>
      <c r="GW62" s="154" t="s">
        <v>1768</v>
      </c>
      <c r="GX62" s="154" t="s">
        <v>1699</v>
      </c>
      <c r="GY62" s="154" t="s">
        <v>1744</v>
      </c>
      <c r="GZ62" s="154" t="s">
        <v>1769</v>
      </c>
      <c r="HA62" s="154" t="s">
        <v>1770</v>
      </c>
      <c r="HB62" s="154" t="s">
        <v>1771</v>
      </c>
      <c r="HC62" s="154"/>
      <c r="HD62" s="154"/>
      <c r="HE62" s="154"/>
      <c r="HF62" s="154"/>
      <c r="HG62" s="154"/>
      <c r="HH62" s="154"/>
      <c r="HI62" s="154"/>
      <c r="HJ62" s="154"/>
      <c r="HK62" s="154"/>
      <c r="HL62" s="154"/>
      <c r="HM62" s="154"/>
      <c r="HN62" s="154"/>
      <c r="HO62" s="154"/>
      <c r="HP62" s="154"/>
      <c r="HQ62" s="154"/>
      <c r="HR62" s="154"/>
      <c r="HS62" s="154"/>
      <c r="HT62" s="154"/>
      <c r="HU62" s="154"/>
      <c r="HV62" s="154"/>
      <c r="HW62" s="154"/>
      <c r="HX62" s="154"/>
    </row>
    <row r="63" spans="1:232">
      <c r="A63" s="155" t="s">
        <v>103</v>
      </c>
      <c r="B63" s="154"/>
      <c r="C63" s="154"/>
      <c r="D63" s="154"/>
      <c r="E63" s="154"/>
      <c r="F63" s="154"/>
      <c r="G63" s="154"/>
      <c r="H63" s="156"/>
      <c r="I63" s="100"/>
      <c r="J63" s="153"/>
      <c r="K63" s="153"/>
      <c r="L63" s="153"/>
      <c r="M63" s="153"/>
      <c r="N63" s="153"/>
      <c r="O63" s="154"/>
      <c r="P63" s="154"/>
      <c r="Q63" s="154"/>
      <c r="R63" s="154"/>
      <c r="S63" s="154"/>
      <c r="T63" s="154"/>
      <c r="U63" s="154"/>
      <c r="V63" s="154"/>
      <c r="W63" s="154"/>
      <c r="X63" s="154"/>
      <c r="Y63" s="154"/>
      <c r="Z63" s="154"/>
      <c r="AA63" s="154"/>
      <c r="AB63" s="154"/>
      <c r="AC63" s="154"/>
      <c r="AD63" s="154"/>
      <c r="AE63" s="154"/>
      <c r="AF63" s="154"/>
      <c r="AG63" s="154"/>
      <c r="AH63" s="154"/>
      <c r="AI63" s="154"/>
      <c r="AJ63" s="160"/>
      <c r="AK63" s="155"/>
      <c r="AL63" s="154"/>
      <c r="AM63" s="154"/>
      <c r="AN63" s="154"/>
      <c r="AO63" s="154"/>
      <c r="AP63" s="154"/>
      <c r="AQ63" s="154"/>
      <c r="AR63" s="154"/>
      <c r="AS63" s="154"/>
      <c r="AT63" s="154"/>
      <c r="AU63" s="154"/>
      <c r="AV63" s="154"/>
      <c r="AW63" s="154"/>
      <c r="AX63" s="154"/>
      <c r="AY63" s="154"/>
      <c r="AZ63" s="154"/>
      <c r="BA63" s="154"/>
      <c r="BB63" s="154"/>
      <c r="BC63" s="154"/>
      <c r="BD63" s="154"/>
      <c r="BE63" s="154"/>
      <c r="BF63" s="154"/>
      <c r="BG63" s="154"/>
      <c r="BH63" s="154"/>
      <c r="BI63" s="154"/>
      <c r="BJ63" s="154"/>
      <c r="BK63" s="154"/>
      <c r="BL63" s="160"/>
      <c r="BM63" s="100"/>
      <c r="BN63" s="153"/>
      <c r="BO63" s="153"/>
      <c r="BP63" s="153"/>
      <c r="BQ63" s="153"/>
      <c r="BR63" s="153"/>
      <c r="BS63" s="153"/>
      <c r="BT63" s="153"/>
      <c r="BU63" s="153"/>
      <c r="BV63" s="153"/>
      <c r="BW63" s="153"/>
      <c r="BX63" s="153"/>
      <c r="BY63" s="153"/>
      <c r="BZ63" s="153"/>
      <c r="CA63" s="153"/>
      <c r="CB63" s="153"/>
      <c r="CC63" s="153"/>
      <c r="CD63" s="153"/>
      <c r="CE63" s="153"/>
      <c r="CF63" s="153"/>
      <c r="CG63" s="153"/>
      <c r="CH63" s="153"/>
      <c r="CI63" s="153"/>
      <c r="CJ63" s="153"/>
      <c r="CK63" s="154"/>
      <c r="CL63" s="154"/>
      <c r="CM63" s="154"/>
      <c r="CN63" s="160"/>
      <c r="CO63" s="100"/>
      <c r="CP63" s="153"/>
      <c r="CQ63" s="153"/>
      <c r="CR63" s="153"/>
      <c r="CS63" s="153"/>
      <c r="CT63" s="153"/>
      <c r="CU63" s="153"/>
      <c r="CV63" s="153"/>
      <c r="CW63" s="153"/>
      <c r="CX63" s="153"/>
      <c r="CY63" s="153"/>
      <c r="CZ63" s="153"/>
      <c r="DA63" s="153"/>
      <c r="DB63" s="153"/>
      <c r="DC63" s="153"/>
      <c r="DD63" s="153"/>
      <c r="DE63" s="153"/>
      <c r="DF63" s="153"/>
      <c r="DG63" s="153"/>
      <c r="DH63" s="153"/>
      <c r="DI63" s="153"/>
      <c r="DJ63" s="153"/>
      <c r="DK63" s="153"/>
      <c r="DL63" s="153"/>
      <c r="DQ63" s="146"/>
      <c r="DR63" s="153"/>
      <c r="DS63" s="153"/>
      <c r="DT63" s="153"/>
      <c r="DU63" s="153"/>
      <c r="DV63" s="153"/>
      <c r="DW63" s="153"/>
      <c r="DX63" s="153"/>
      <c r="DY63" s="153"/>
      <c r="DZ63" s="153"/>
      <c r="EA63" s="153"/>
      <c r="EB63" s="153"/>
      <c r="EC63" s="153"/>
      <c r="ED63" s="153"/>
      <c r="EE63" s="153"/>
      <c r="EF63" s="153"/>
      <c r="EG63" s="153"/>
      <c r="EH63" s="153"/>
      <c r="EI63" s="153"/>
      <c r="EJ63" s="153"/>
      <c r="EK63" s="153"/>
      <c r="EL63" s="153"/>
      <c r="EM63" s="153"/>
      <c r="EN63" s="166"/>
      <c r="EO63" s="154"/>
      <c r="EP63" s="154"/>
      <c r="EQ63" s="154"/>
      <c r="ER63" s="154"/>
      <c r="ES63" s="154"/>
      <c r="ET63" s="154"/>
      <c r="EU63" s="154"/>
      <c r="EV63" s="154"/>
      <c r="EW63" s="154"/>
      <c r="EX63" s="154"/>
      <c r="EY63" s="154"/>
      <c r="EZ63" s="154"/>
      <c r="FA63" s="154"/>
      <c r="FB63" s="154"/>
      <c r="FC63" s="154"/>
      <c r="FD63" s="154"/>
      <c r="FE63" s="154"/>
      <c r="FF63" s="154"/>
      <c r="FG63" s="154"/>
      <c r="FH63" s="154"/>
      <c r="FI63" s="154"/>
      <c r="FJ63" s="154"/>
      <c r="FK63" s="154"/>
      <c r="FL63" s="154"/>
      <c r="FM63" s="154"/>
      <c r="FN63" s="154"/>
      <c r="FO63" s="154"/>
      <c r="FP63" s="154"/>
      <c r="FQ63" s="154"/>
      <c r="FR63" s="154"/>
      <c r="FS63" s="154"/>
      <c r="FT63" s="154"/>
      <c r="FU63" s="154"/>
      <c r="FV63" s="154"/>
      <c r="FW63" s="154"/>
      <c r="FX63" s="154"/>
      <c r="FY63" s="154"/>
      <c r="FZ63" s="154"/>
      <c r="GA63" s="154"/>
      <c r="GB63" s="154"/>
      <c r="GC63" s="154"/>
      <c r="GD63" s="154"/>
      <c r="GE63" s="154"/>
      <c r="GF63" s="154"/>
      <c r="GG63" s="154"/>
      <c r="GH63" s="154"/>
      <c r="GI63" s="154"/>
      <c r="GJ63" s="154"/>
      <c r="GK63" s="154"/>
      <c r="GL63" s="154"/>
      <c r="GM63" s="154"/>
      <c r="GN63" s="154"/>
      <c r="GO63" s="154"/>
      <c r="GP63" s="154"/>
      <c r="GQ63" s="154"/>
      <c r="GR63" s="154"/>
      <c r="GS63" s="154"/>
      <c r="GT63" s="154"/>
      <c r="GU63" s="154"/>
      <c r="GV63" s="154"/>
      <c r="GW63" s="154"/>
      <c r="GX63" s="154"/>
      <c r="GY63" s="154"/>
      <c r="GZ63" s="154"/>
      <c r="HA63" s="154"/>
      <c r="HB63" s="154"/>
      <c r="HC63" s="154"/>
      <c r="HD63" s="154"/>
      <c r="HE63" s="154"/>
      <c r="HF63" s="154"/>
      <c r="HG63" s="154"/>
      <c r="HH63" s="154"/>
      <c r="HI63" s="154"/>
      <c r="HJ63" s="154"/>
      <c r="HK63" s="154"/>
      <c r="HL63" s="154"/>
      <c r="HM63" s="154"/>
      <c r="HN63" s="154"/>
      <c r="HO63" s="154"/>
      <c r="HP63" s="154"/>
      <c r="HQ63" s="154"/>
      <c r="HR63" s="154"/>
      <c r="HS63" s="154"/>
      <c r="HT63" s="154"/>
      <c r="HU63" s="154"/>
      <c r="HV63" s="154"/>
      <c r="HW63" s="154"/>
      <c r="HX63" s="154"/>
    </row>
    <row r="64" spans="1:232" ht="16.5" thickBot="1">
      <c r="A64" s="102" t="s">
        <v>98</v>
      </c>
      <c r="B64" s="103"/>
      <c r="C64" s="103"/>
      <c r="D64" s="103"/>
      <c r="E64" s="103"/>
      <c r="F64" s="103"/>
      <c r="G64" s="103"/>
      <c r="H64" s="104"/>
      <c r="I64" s="105" t="s">
        <v>521</v>
      </c>
      <c r="J64" s="106"/>
      <c r="K64" s="106"/>
      <c r="L64" s="106"/>
      <c r="M64" s="106"/>
      <c r="N64" s="106"/>
      <c r="O64" s="103"/>
      <c r="P64" s="103"/>
      <c r="Q64" s="103"/>
      <c r="R64" s="103"/>
      <c r="S64" s="103"/>
      <c r="T64" s="103"/>
      <c r="U64" s="103"/>
      <c r="V64" s="103"/>
      <c r="W64" s="103"/>
      <c r="X64" s="103"/>
      <c r="Y64" s="103"/>
      <c r="Z64" s="103"/>
      <c r="AA64" s="103"/>
      <c r="AB64" s="103"/>
      <c r="AC64" s="103"/>
      <c r="AD64" s="103"/>
      <c r="AE64" s="103"/>
      <c r="AF64" s="103"/>
      <c r="AG64" s="103" t="s">
        <v>522</v>
      </c>
      <c r="AH64" s="103" t="s">
        <v>107</v>
      </c>
      <c r="AI64" s="103"/>
      <c r="AJ64" s="107"/>
      <c r="AK64" s="105" t="s">
        <v>523</v>
      </c>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103"/>
      <c r="BL64" s="107"/>
      <c r="BM64" s="108" t="s">
        <v>941</v>
      </c>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3"/>
      <c r="CL64" s="103"/>
      <c r="CM64" s="103"/>
      <c r="CN64" s="107"/>
      <c r="CO64" s="108" t="s">
        <v>1108</v>
      </c>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Q64" s="108" t="s">
        <v>1277</v>
      </c>
      <c r="DR64" s="106"/>
      <c r="DS64" s="106"/>
      <c r="DT64" s="106"/>
      <c r="DU64" s="106"/>
      <c r="DV64" s="106"/>
      <c r="DW64" s="106"/>
      <c r="DX64" s="106"/>
      <c r="DY64" s="106"/>
      <c r="DZ64" s="106"/>
      <c r="EA64" s="106"/>
      <c r="EB64" s="106"/>
      <c r="EC64" s="106"/>
      <c r="ED64" s="106"/>
      <c r="EE64" s="106"/>
      <c r="EF64" s="106"/>
      <c r="EG64" s="106"/>
      <c r="EH64" s="106"/>
      <c r="EI64" s="106"/>
      <c r="EJ64" s="106"/>
      <c r="EK64" s="106"/>
      <c r="EL64" s="106"/>
      <c r="EM64" s="106"/>
      <c r="EN64" s="169"/>
      <c r="EO64" s="103"/>
      <c r="EP64" s="103"/>
      <c r="EQ64" s="103"/>
      <c r="ER64" s="103"/>
      <c r="ES64" s="103" t="s">
        <v>1443</v>
      </c>
      <c r="ET64" s="103"/>
      <c r="EU64" s="103"/>
      <c r="EV64" s="103"/>
      <c r="EW64" s="103"/>
      <c r="EX64" s="103"/>
      <c r="EY64" s="103"/>
      <c r="EZ64" s="103"/>
      <c r="FA64" s="103"/>
      <c r="FB64" s="103"/>
      <c r="FC64" s="103"/>
      <c r="FD64" s="103"/>
      <c r="FE64" s="103"/>
      <c r="FF64" s="103"/>
      <c r="FG64" s="103"/>
      <c r="FH64" s="103"/>
      <c r="FI64" s="103"/>
      <c r="FJ64" s="103"/>
      <c r="FK64" s="103"/>
      <c r="FL64" s="103"/>
      <c r="FM64" s="103"/>
      <c r="FN64" s="103"/>
      <c r="FO64" s="103"/>
      <c r="FP64" s="103"/>
      <c r="FQ64" s="103"/>
      <c r="FR64" s="103"/>
      <c r="FS64" s="103"/>
      <c r="FT64" s="103"/>
      <c r="FU64" s="103" t="s">
        <v>1606</v>
      </c>
      <c r="FV64" s="103"/>
      <c r="FW64" s="103"/>
      <c r="FX64" s="103"/>
      <c r="FY64" s="103"/>
      <c r="FZ64" s="103"/>
      <c r="GA64" s="103"/>
      <c r="GB64" s="103"/>
      <c r="GC64" s="103"/>
      <c r="GD64" s="103"/>
      <c r="GE64" s="103"/>
      <c r="GF64" s="103"/>
      <c r="GG64" s="103"/>
      <c r="GH64" s="103"/>
      <c r="GI64" s="103"/>
      <c r="GJ64" s="103"/>
      <c r="GK64" s="103"/>
      <c r="GL64" s="103"/>
      <c r="GM64" s="103"/>
      <c r="GN64" s="103"/>
      <c r="GO64" s="103"/>
      <c r="GP64" s="103"/>
      <c r="GQ64" s="103"/>
      <c r="GR64" s="103"/>
      <c r="GS64" s="103"/>
      <c r="GT64" s="103"/>
      <c r="GU64" s="103"/>
      <c r="GV64" s="103"/>
      <c r="GW64" s="103" t="s">
        <v>1772</v>
      </c>
      <c r="GX64" s="103"/>
      <c r="GY64" s="103"/>
      <c r="GZ64" s="103"/>
      <c r="HA64" s="103"/>
      <c r="HB64" s="103"/>
      <c r="HC64" s="103"/>
      <c r="HD64" s="103"/>
      <c r="HE64" s="103"/>
      <c r="HF64" s="103"/>
      <c r="HG64" s="103"/>
      <c r="HH64" s="103"/>
      <c r="HI64" s="103"/>
      <c r="HJ64" s="103"/>
      <c r="HK64" s="103"/>
      <c r="HL64" s="103"/>
      <c r="HM64" s="103"/>
      <c r="HN64" s="103"/>
      <c r="HO64" s="103"/>
      <c r="HP64" s="103"/>
      <c r="HQ64" s="103"/>
      <c r="HR64" s="103"/>
      <c r="HS64" s="103"/>
      <c r="HT64" s="103"/>
      <c r="HU64" s="103"/>
      <c r="HV64" s="103"/>
      <c r="HW64" s="103"/>
      <c r="HX64" s="103"/>
    </row>
    <row r="65" spans="1:232" s="68" customFormat="1">
      <c r="A65" s="110" t="s">
        <v>109</v>
      </c>
      <c r="B65" s="111" t="s">
        <v>110</v>
      </c>
      <c r="C65" s="111"/>
      <c r="D65" s="111"/>
      <c r="E65" s="111"/>
      <c r="F65" s="111" t="s">
        <v>111</v>
      </c>
      <c r="G65" s="111" t="s">
        <v>524</v>
      </c>
      <c r="H65" s="112" t="s">
        <v>525</v>
      </c>
      <c r="I65" s="110" t="s">
        <v>526</v>
      </c>
      <c r="J65" s="113" t="s">
        <v>494</v>
      </c>
      <c r="K65" s="113" t="s">
        <v>495</v>
      </c>
      <c r="L65" s="113" t="s">
        <v>496</v>
      </c>
      <c r="M65" s="113" t="s">
        <v>497</v>
      </c>
      <c r="N65" s="113" t="s">
        <v>498</v>
      </c>
      <c r="O65" s="111"/>
      <c r="P65" s="111"/>
      <c r="Q65" s="111"/>
      <c r="R65" s="111"/>
      <c r="S65" s="111"/>
      <c r="T65" s="111"/>
      <c r="U65" s="111"/>
      <c r="V65" s="111"/>
      <c r="W65" s="111"/>
      <c r="X65" s="111"/>
      <c r="Y65" s="111"/>
      <c r="Z65" s="111"/>
      <c r="AA65" s="111"/>
      <c r="AB65" s="111"/>
      <c r="AC65" s="111"/>
      <c r="AD65" s="111"/>
      <c r="AE65" s="111"/>
      <c r="AF65" s="111"/>
      <c r="AG65" s="111" t="s">
        <v>522</v>
      </c>
      <c r="AH65" s="111" t="s">
        <v>107</v>
      </c>
      <c r="AI65" s="111"/>
      <c r="AJ65" s="114"/>
      <c r="AK65" s="110" t="s">
        <v>527</v>
      </c>
      <c r="AL65" s="113" t="s">
        <v>528</v>
      </c>
      <c r="AM65" s="113" t="s">
        <v>529</v>
      </c>
      <c r="AN65" s="113" t="s">
        <v>530</v>
      </c>
      <c r="AO65" s="113" t="s">
        <v>531</v>
      </c>
      <c r="AP65" s="113" t="s">
        <v>532</v>
      </c>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4"/>
      <c r="BM65" s="218" t="s">
        <v>1780</v>
      </c>
      <c r="BN65" s="113" t="s">
        <v>1781</v>
      </c>
      <c r="BO65" s="113" t="s">
        <v>1782</v>
      </c>
      <c r="BP65" s="113" t="s">
        <v>1783</v>
      </c>
      <c r="BQ65" s="113" t="s">
        <v>1784</v>
      </c>
      <c r="BR65" s="113" t="s">
        <v>1799</v>
      </c>
      <c r="BS65" s="113"/>
      <c r="BT65" s="113"/>
      <c r="BU65" s="113"/>
      <c r="BV65" s="113"/>
      <c r="BW65" s="113"/>
      <c r="BX65" s="113"/>
      <c r="BY65" s="113"/>
      <c r="BZ65" s="113"/>
      <c r="CA65" s="113"/>
      <c r="CB65" s="113"/>
      <c r="CC65" s="113"/>
      <c r="CD65" s="113"/>
      <c r="CE65" s="113"/>
      <c r="CF65" s="113"/>
      <c r="CG65" s="113"/>
      <c r="CH65" s="113"/>
      <c r="CI65" s="113"/>
      <c r="CJ65" s="113"/>
      <c r="CK65" s="111"/>
      <c r="CL65" s="111"/>
      <c r="CM65" s="111"/>
      <c r="CN65" s="114"/>
      <c r="CO65" s="218" t="s">
        <v>1817</v>
      </c>
      <c r="CP65" s="113" t="s">
        <v>1098</v>
      </c>
      <c r="CQ65" s="113" t="s">
        <v>1099</v>
      </c>
      <c r="CR65" s="113" t="s">
        <v>1827</v>
      </c>
      <c r="CS65" s="113" t="s">
        <v>1828</v>
      </c>
      <c r="CT65" s="113" t="s">
        <v>1829</v>
      </c>
      <c r="CU65" s="113"/>
      <c r="CV65" s="113"/>
      <c r="CW65" s="113"/>
      <c r="CX65" s="113"/>
      <c r="CY65" s="113"/>
      <c r="CZ65" s="113"/>
      <c r="DA65" s="113"/>
      <c r="DB65" s="113"/>
      <c r="DC65" s="113"/>
      <c r="DD65" s="113"/>
      <c r="DE65" s="113"/>
      <c r="DF65" s="113"/>
      <c r="DG65" s="113"/>
      <c r="DH65" s="113"/>
      <c r="DI65" s="113"/>
      <c r="DJ65" s="113"/>
      <c r="DK65" s="113"/>
      <c r="DL65" s="113"/>
      <c r="DQ65" s="234" t="s">
        <v>1854</v>
      </c>
      <c r="DR65" s="113" t="s">
        <v>1266</v>
      </c>
      <c r="DS65" s="113" t="s">
        <v>1864</v>
      </c>
      <c r="DT65" s="113" t="s">
        <v>1865</v>
      </c>
      <c r="DU65" s="113" t="s">
        <v>1866</v>
      </c>
      <c r="DV65" s="113" t="s">
        <v>1867</v>
      </c>
      <c r="DW65" s="113"/>
      <c r="DX65" s="113"/>
      <c r="DY65" s="113"/>
      <c r="DZ65" s="113"/>
      <c r="EA65" s="113"/>
      <c r="EB65" s="113"/>
      <c r="EC65" s="113"/>
      <c r="ED65" s="113"/>
      <c r="EE65" s="113"/>
      <c r="EF65" s="113"/>
      <c r="EG65" s="113"/>
      <c r="EH65" s="113"/>
      <c r="EI65" s="113"/>
      <c r="EJ65" s="113"/>
      <c r="EK65" s="113"/>
      <c r="EL65" s="113"/>
      <c r="EM65" s="113"/>
      <c r="EN65" s="173"/>
      <c r="EO65" s="111"/>
      <c r="EP65" s="111"/>
      <c r="EQ65" s="111"/>
      <c r="ER65" s="111"/>
      <c r="ES65" s="113" t="s">
        <v>1880</v>
      </c>
      <c r="ET65" s="113" t="s">
        <v>1890</v>
      </c>
      <c r="EU65" s="113" t="s">
        <v>1891</v>
      </c>
      <c r="EV65" s="113" t="s">
        <v>1892</v>
      </c>
      <c r="EW65" s="113" t="s">
        <v>1893</v>
      </c>
      <c r="EX65" s="113" t="s">
        <v>1894</v>
      </c>
      <c r="EY65" s="111"/>
      <c r="EZ65" s="111"/>
      <c r="FA65" s="111"/>
      <c r="FB65" s="111"/>
      <c r="FC65" s="111"/>
      <c r="FD65" s="111"/>
      <c r="FE65" s="111"/>
      <c r="FF65" s="111"/>
      <c r="FG65" s="111"/>
      <c r="FH65" s="111"/>
      <c r="FI65" s="111"/>
      <c r="FJ65" s="111"/>
      <c r="FK65" s="111"/>
      <c r="FL65" s="111"/>
      <c r="FM65" s="111"/>
      <c r="FN65" s="111"/>
      <c r="FO65" s="111"/>
      <c r="FP65" s="111"/>
      <c r="FQ65" s="111"/>
      <c r="FR65" s="111"/>
      <c r="FS65" s="111"/>
      <c r="FT65" s="111"/>
      <c r="FU65" s="113" t="s">
        <v>1919</v>
      </c>
      <c r="FV65" s="113" t="s">
        <v>1929</v>
      </c>
      <c r="FW65" s="113" t="s">
        <v>1596</v>
      </c>
      <c r="FX65" s="113" t="s">
        <v>1930</v>
      </c>
      <c r="FY65" s="113" t="s">
        <v>1931</v>
      </c>
      <c r="FZ65" s="113" t="s">
        <v>1932</v>
      </c>
      <c r="GA65" s="113"/>
      <c r="GB65" s="111"/>
      <c r="GC65" s="111"/>
      <c r="GD65" s="111"/>
      <c r="GE65" s="111"/>
      <c r="GF65" s="111"/>
      <c r="GG65" s="111"/>
      <c r="GH65" s="111"/>
      <c r="GI65" s="111"/>
      <c r="GJ65" s="111"/>
      <c r="GK65" s="111"/>
      <c r="GL65" s="111"/>
      <c r="GM65" s="111"/>
      <c r="GN65" s="111"/>
      <c r="GO65" s="111"/>
      <c r="GP65" s="111"/>
      <c r="GQ65" s="111"/>
      <c r="GR65" s="111"/>
      <c r="GS65" s="111"/>
      <c r="GT65" s="111"/>
      <c r="GU65" s="111"/>
      <c r="GV65" s="111"/>
      <c r="GW65" s="259" t="s">
        <v>1986</v>
      </c>
      <c r="GX65" s="259" t="s">
        <v>1987</v>
      </c>
      <c r="GY65" s="259" t="s">
        <v>1988</v>
      </c>
      <c r="GZ65" s="259" t="s">
        <v>1752</v>
      </c>
      <c r="HA65" s="259" t="s">
        <v>1766</v>
      </c>
      <c r="HB65" s="259" t="s">
        <v>1989</v>
      </c>
      <c r="HC65" s="113"/>
      <c r="HD65" s="111"/>
      <c r="HE65" s="111"/>
      <c r="HF65" s="111"/>
      <c r="HG65" s="111"/>
      <c r="HH65" s="111"/>
      <c r="HI65" s="111"/>
      <c r="HJ65" s="111"/>
      <c r="HK65" s="111"/>
      <c r="HL65" s="111"/>
      <c r="HM65" s="111"/>
      <c r="HN65" s="111"/>
      <c r="HO65" s="111"/>
      <c r="HP65" s="111"/>
      <c r="HQ65" s="111"/>
      <c r="HR65" s="111"/>
      <c r="HS65" s="111"/>
      <c r="HT65" s="111"/>
      <c r="HU65" s="111"/>
      <c r="HV65" s="111"/>
      <c r="HW65" s="111"/>
      <c r="HX65" s="111"/>
    </row>
    <row r="66" spans="1:232" s="20" customFormat="1">
      <c r="A66" s="261" t="s">
        <v>109</v>
      </c>
      <c r="B66" s="260" t="s">
        <v>110</v>
      </c>
      <c r="C66" s="260"/>
      <c r="D66" s="260"/>
      <c r="E66" s="260"/>
      <c r="F66" s="260" t="s">
        <v>111</v>
      </c>
      <c r="G66" s="260" t="s">
        <v>533</v>
      </c>
      <c r="H66" s="156"/>
      <c r="I66" s="261" t="s">
        <v>534</v>
      </c>
      <c r="J66" s="263" t="s">
        <v>535</v>
      </c>
      <c r="K66" s="263" t="s">
        <v>536</v>
      </c>
      <c r="L66" s="263" t="s">
        <v>537</v>
      </c>
      <c r="M66" s="263" t="s">
        <v>538</v>
      </c>
      <c r="N66" s="263" t="s">
        <v>539</v>
      </c>
      <c r="O66" s="263"/>
      <c r="P66" s="263"/>
      <c r="Q66" s="260"/>
      <c r="R66" s="260"/>
      <c r="S66" s="260"/>
      <c r="T66" s="260"/>
      <c r="U66" s="260"/>
      <c r="V66" s="260"/>
      <c r="W66" s="260"/>
      <c r="X66" s="260"/>
      <c r="Y66" s="260"/>
      <c r="Z66" s="260"/>
      <c r="AA66" s="260"/>
      <c r="AB66" s="260"/>
      <c r="AC66" s="260"/>
      <c r="AD66" s="260"/>
      <c r="AE66" s="260"/>
      <c r="AF66" s="260"/>
      <c r="AG66" s="260" t="s">
        <v>522</v>
      </c>
      <c r="AH66" s="260" t="s">
        <v>107</v>
      </c>
      <c r="AI66" s="260"/>
      <c r="AJ66" s="160"/>
      <c r="AK66" s="261" t="s">
        <v>540</v>
      </c>
      <c r="AL66" s="263" t="s">
        <v>500</v>
      </c>
      <c r="AM66" s="263" t="s">
        <v>541</v>
      </c>
      <c r="AN66" s="263" t="s">
        <v>542</v>
      </c>
      <c r="AO66" s="263" t="s">
        <v>543</v>
      </c>
      <c r="AP66" s="263" t="s">
        <v>504</v>
      </c>
      <c r="AQ66" s="260"/>
      <c r="AR66" s="260"/>
      <c r="AS66" s="260"/>
      <c r="AT66" s="260"/>
      <c r="AU66" s="260"/>
      <c r="AV66" s="260"/>
      <c r="AW66" s="260"/>
      <c r="AX66" s="260"/>
      <c r="AY66" s="260"/>
      <c r="AZ66" s="260"/>
      <c r="BA66" s="260"/>
      <c r="BB66" s="260"/>
      <c r="BC66" s="260"/>
      <c r="BD66" s="260"/>
      <c r="BE66" s="260"/>
      <c r="BF66" s="260"/>
      <c r="BG66" s="260"/>
      <c r="BH66" s="260"/>
      <c r="BI66" s="260"/>
      <c r="BJ66" s="260"/>
      <c r="BK66" s="260"/>
      <c r="BL66" s="160"/>
      <c r="BM66" s="262" t="s">
        <v>1785</v>
      </c>
      <c r="BN66" s="263" t="s">
        <v>1786</v>
      </c>
      <c r="BO66" s="263" t="s">
        <v>1787</v>
      </c>
      <c r="BP66" s="263" t="s">
        <v>1788</v>
      </c>
      <c r="BQ66" s="263" t="s">
        <v>1789</v>
      </c>
      <c r="BR66" s="263" t="s">
        <v>1790</v>
      </c>
      <c r="BS66" s="263"/>
      <c r="BT66" s="263"/>
      <c r="BU66" s="263"/>
      <c r="BV66" s="263"/>
      <c r="BW66" s="263"/>
      <c r="BX66" s="263"/>
      <c r="BY66" s="263"/>
      <c r="BZ66" s="263"/>
      <c r="CA66" s="263"/>
      <c r="CB66" s="263"/>
      <c r="CC66" s="263"/>
      <c r="CD66" s="263"/>
      <c r="CE66" s="263"/>
      <c r="CF66" s="263"/>
      <c r="CG66" s="263"/>
      <c r="CH66" s="263"/>
      <c r="CI66" s="263"/>
      <c r="CJ66" s="263"/>
      <c r="CK66" s="260"/>
      <c r="CL66" s="260"/>
      <c r="CM66" s="260"/>
      <c r="CN66" s="160"/>
      <c r="CO66" s="262" t="s">
        <v>1818</v>
      </c>
      <c r="CP66" s="263" t="s">
        <v>1830</v>
      </c>
      <c r="CQ66" s="263" t="s">
        <v>1831</v>
      </c>
      <c r="CR66" s="263" t="s">
        <v>1832</v>
      </c>
      <c r="CS66" s="263" t="s">
        <v>1833</v>
      </c>
      <c r="CT66" s="263" t="s">
        <v>1834</v>
      </c>
      <c r="CU66" s="263"/>
      <c r="CV66" s="263"/>
      <c r="CW66" s="263"/>
      <c r="CX66" s="263"/>
      <c r="CY66" s="263"/>
      <c r="CZ66" s="263"/>
      <c r="DA66" s="263"/>
      <c r="DB66" s="263"/>
      <c r="DC66" s="263"/>
      <c r="DD66" s="263"/>
      <c r="DE66" s="263"/>
      <c r="DF66" s="263"/>
      <c r="DG66" s="263"/>
      <c r="DH66" s="263"/>
      <c r="DI66" s="263"/>
      <c r="DJ66" s="263"/>
      <c r="DK66" s="263"/>
      <c r="DL66" s="263"/>
      <c r="DQ66" s="146" t="s">
        <v>1855</v>
      </c>
      <c r="DR66" s="263" t="s">
        <v>1868</v>
      </c>
      <c r="DS66" s="263" t="s">
        <v>1869</v>
      </c>
      <c r="DT66" s="263" t="s">
        <v>1870</v>
      </c>
      <c r="DU66" s="263" t="s">
        <v>1871</v>
      </c>
      <c r="DV66" s="263" t="s">
        <v>1872</v>
      </c>
      <c r="DW66" s="263"/>
      <c r="DX66" s="263"/>
      <c r="DY66" s="263"/>
      <c r="DZ66" s="263"/>
      <c r="EA66" s="263"/>
      <c r="EB66" s="263"/>
      <c r="EC66" s="263"/>
      <c r="ED66" s="263"/>
      <c r="EE66" s="263"/>
      <c r="EF66" s="263"/>
      <c r="EG66" s="263"/>
      <c r="EH66" s="263"/>
      <c r="EI66" s="263"/>
      <c r="EJ66" s="263"/>
      <c r="EK66" s="263"/>
      <c r="EL66" s="263"/>
      <c r="EM66" s="263"/>
      <c r="EN66" s="166"/>
      <c r="EO66" s="260"/>
      <c r="EP66" s="260"/>
      <c r="EQ66" s="260"/>
      <c r="ER66" s="260"/>
      <c r="ES66" s="263" t="s">
        <v>1881</v>
      </c>
      <c r="ET66" s="263" t="s">
        <v>1895</v>
      </c>
      <c r="EU66" s="263" t="s">
        <v>1896</v>
      </c>
      <c r="EV66" s="263" t="s">
        <v>1897</v>
      </c>
      <c r="EW66" s="263" t="s">
        <v>1898</v>
      </c>
      <c r="EX66" s="263" t="s">
        <v>1899</v>
      </c>
      <c r="EY66" s="260"/>
      <c r="EZ66" s="260"/>
      <c r="FA66" s="260"/>
      <c r="FB66" s="260"/>
      <c r="FC66" s="260"/>
      <c r="FD66" s="260"/>
      <c r="FE66" s="260"/>
      <c r="FF66" s="260"/>
      <c r="FG66" s="260"/>
      <c r="FH66" s="260"/>
      <c r="FI66" s="260"/>
      <c r="FJ66" s="260"/>
      <c r="FK66" s="260"/>
      <c r="FL66" s="260"/>
      <c r="FM66" s="260"/>
      <c r="FN66" s="260"/>
      <c r="FO66" s="260"/>
      <c r="FP66" s="260"/>
      <c r="FQ66" s="260"/>
      <c r="FR66" s="260"/>
      <c r="FS66" s="260"/>
      <c r="FT66" s="260"/>
      <c r="FU66" s="263" t="s">
        <v>1920</v>
      </c>
      <c r="FV66" s="263" t="s">
        <v>1933</v>
      </c>
      <c r="FW66" s="263" t="s">
        <v>1934</v>
      </c>
      <c r="FX66" s="263" t="s">
        <v>1935</v>
      </c>
      <c r="FY66" s="263" t="s">
        <v>1936</v>
      </c>
      <c r="FZ66" s="263" t="s">
        <v>1937</v>
      </c>
      <c r="GA66" s="263"/>
      <c r="GB66" s="260"/>
      <c r="GC66" s="260"/>
      <c r="GD66" s="260"/>
      <c r="GE66" s="260"/>
      <c r="GF66" s="260"/>
      <c r="GG66" s="260"/>
      <c r="GH66" s="260"/>
      <c r="GI66" s="260"/>
      <c r="GJ66" s="260"/>
      <c r="GK66" s="260"/>
      <c r="GL66" s="260"/>
      <c r="GM66" s="260"/>
      <c r="GN66" s="260"/>
      <c r="GO66" s="260"/>
      <c r="GP66" s="260"/>
      <c r="GQ66" s="260"/>
      <c r="GR66" s="260"/>
      <c r="GS66" s="260"/>
      <c r="GT66" s="260"/>
      <c r="GU66" s="260"/>
      <c r="GV66" s="260"/>
      <c r="GW66" s="264" t="s">
        <v>1990</v>
      </c>
      <c r="GX66" s="264" t="s">
        <v>1683</v>
      </c>
      <c r="GY66" s="264" t="s">
        <v>1991</v>
      </c>
      <c r="GZ66" s="264" t="s">
        <v>1992</v>
      </c>
      <c r="HA66" s="264" t="s">
        <v>1993</v>
      </c>
      <c r="HB66" s="264" t="s">
        <v>1994</v>
      </c>
      <c r="HC66" s="263"/>
      <c r="HD66" s="260"/>
      <c r="HE66" s="260"/>
      <c r="HF66" s="260"/>
      <c r="HG66" s="260"/>
      <c r="HH66" s="260"/>
      <c r="HI66" s="260"/>
      <c r="HJ66" s="260"/>
      <c r="HK66" s="260"/>
      <c r="HL66" s="260"/>
      <c r="HM66" s="260"/>
      <c r="HN66" s="260"/>
      <c r="HO66" s="260"/>
      <c r="HP66" s="260"/>
      <c r="HQ66" s="260"/>
      <c r="HR66" s="260"/>
      <c r="HS66" s="260"/>
      <c r="HT66" s="260"/>
      <c r="HU66" s="260"/>
      <c r="HV66" s="260"/>
      <c r="HW66" s="260"/>
      <c r="HX66" s="260"/>
    </row>
    <row r="67" spans="1:232" s="20" customFormat="1">
      <c r="A67" s="261" t="s">
        <v>109</v>
      </c>
      <c r="B67" s="260" t="s">
        <v>110</v>
      </c>
      <c r="C67" s="260"/>
      <c r="D67" s="260"/>
      <c r="E67" s="260"/>
      <c r="F67" s="260" t="s">
        <v>111</v>
      </c>
      <c r="G67" s="260" t="s">
        <v>544</v>
      </c>
      <c r="H67" s="156"/>
      <c r="I67" s="261" t="s">
        <v>545</v>
      </c>
      <c r="J67" s="263" t="s">
        <v>535</v>
      </c>
      <c r="K67" s="263" t="s">
        <v>536</v>
      </c>
      <c r="L67" s="263" t="s">
        <v>537</v>
      </c>
      <c r="M67" s="263" t="s">
        <v>538</v>
      </c>
      <c r="N67" s="263" t="s">
        <v>539</v>
      </c>
      <c r="O67" s="263"/>
      <c r="P67" s="263"/>
      <c r="Q67" s="260"/>
      <c r="R67" s="260"/>
      <c r="S67" s="260"/>
      <c r="T67" s="260"/>
      <c r="U67" s="260"/>
      <c r="V67" s="260"/>
      <c r="W67" s="260"/>
      <c r="X67" s="260"/>
      <c r="Y67" s="260"/>
      <c r="Z67" s="260"/>
      <c r="AA67" s="260"/>
      <c r="AB67" s="260"/>
      <c r="AC67" s="260"/>
      <c r="AD67" s="260"/>
      <c r="AE67" s="260"/>
      <c r="AF67" s="260"/>
      <c r="AG67" s="260" t="s">
        <v>522</v>
      </c>
      <c r="AH67" s="260" t="s">
        <v>107</v>
      </c>
      <c r="AI67" s="260"/>
      <c r="AJ67" s="160"/>
      <c r="AK67" s="261" t="s">
        <v>546</v>
      </c>
      <c r="AL67" s="263" t="s">
        <v>500</v>
      </c>
      <c r="AM67" s="263" t="s">
        <v>541</v>
      </c>
      <c r="AN67" s="263" t="s">
        <v>542</v>
      </c>
      <c r="AO67" s="263" t="s">
        <v>543</v>
      </c>
      <c r="AP67" s="263" t="s">
        <v>504</v>
      </c>
      <c r="AQ67" s="260"/>
      <c r="AR67" s="260"/>
      <c r="AS67" s="260"/>
      <c r="AT67" s="260"/>
      <c r="AU67" s="260"/>
      <c r="AV67" s="260"/>
      <c r="AW67" s="260"/>
      <c r="AX67" s="260"/>
      <c r="AY67" s="260"/>
      <c r="AZ67" s="260"/>
      <c r="BA67" s="260"/>
      <c r="BB67" s="260"/>
      <c r="BC67" s="260"/>
      <c r="BD67" s="260"/>
      <c r="BE67" s="260"/>
      <c r="BF67" s="260"/>
      <c r="BG67" s="260"/>
      <c r="BH67" s="260"/>
      <c r="BI67" s="260"/>
      <c r="BJ67" s="260"/>
      <c r="BK67" s="260"/>
      <c r="BL67" s="160"/>
      <c r="BM67" s="262" t="s">
        <v>1791</v>
      </c>
      <c r="BN67" s="263" t="s">
        <v>1786</v>
      </c>
      <c r="BO67" s="263" t="s">
        <v>1787</v>
      </c>
      <c r="BP67" s="263" t="s">
        <v>1788</v>
      </c>
      <c r="BQ67" s="263" t="s">
        <v>1789</v>
      </c>
      <c r="BR67" s="263" t="s">
        <v>1790</v>
      </c>
      <c r="BS67" s="263"/>
      <c r="BT67" s="263"/>
      <c r="BU67" s="263"/>
      <c r="BV67" s="263"/>
      <c r="BW67" s="263"/>
      <c r="BX67" s="263"/>
      <c r="BY67" s="263"/>
      <c r="BZ67" s="263"/>
      <c r="CA67" s="263"/>
      <c r="CB67" s="263"/>
      <c r="CC67" s="263"/>
      <c r="CD67" s="263"/>
      <c r="CE67" s="263"/>
      <c r="CF67" s="263"/>
      <c r="CG67" s="263"/>
      <c r="CH67" s="263"/>
      <c r="CI67" s="263"/>
      <c r="CJ67" s="263"/>
      <c r="CK67" s="260"/>
      <c r="CL67" s="260"/>
      <c r="CM67" s="260"/>
      <c r="CN67" s="160"/>
      <c r="CO67" s="262" t="s">
        <v>1819</v>
      </c>
      <c r="CP67" s="263" t="s">
        <v>1830</v>
      </c>
      <c r="CQ67" s="263" t="s">
        <v>1831</v>
      </c>
      <c r="CR67" s="263" t="s">
        <v>1832</v>
      </c>
      <c r="CS67" s="263" t="s">
        <v>1833</v>
      </c>
      <c r="CT67" s="263" t="s">
        <v>1834</v>
      </c>
      <c r="CU67" s="263"/>
      <c r="CV67" s="263"/>
      <c r="CW67" s="263"/>
      <c r="CX67" s="263"/>
      <c r="CY67" s="263"/>
      <c r="CZ67" s="263"/>
      <c r="DA67" s="263"/>
      <c r="DB67" s="263"/>
      <c r="DC67" s="263"/>
      <c r="DD67" s="263"/>
      <c r="DE67" s="263"/>
      <c r="DF67" s="263"/>
      <c r="DG67" s="263"/>
      <c r="DH67" s="263"/>
      <c r="DI67" s="263"/>
      <c r="DJ67" s="263"/>
      <c r="DK67" s="263"/>
      <c r="DL67" s="263"/>
      <c r="DQ67" s="146" t="s">
        <v>1856</v>
      </c>
      <c r="DR67" s="263" t="s">
        <v>1868</v>
      </c>
      <c r="DS67" s="263" t="s">
        <v>1869</v>
      </c>
      <c r="DT67" s="263" t="s">
        <v>1870</v>
      </c>
      <c r="DU67" s="263" t="s">
        <v>1871</v>
      </c>
      <c r="DV67" s="263" t="s">
        <v>1872</v>
      </c>
      <c r="DW67" s="263"/>
      <c r="DX67" s="263"/>
      <c r="DY67" s="263"/>
      <c r="DZ67" s="263"/>
      <c r="EA67" s="263"/>
      <c r="EB67" s="263"/>
      <c r="EC67" s="263"/>
      <c r="ED67" s="263"/>
      <c r="EE67" s="263"/>
      <c r="EF67" s="263"/>
      <c r="EG67" s="263"/>
      <c r="EH67" s="263"/>
      <c r="EI67" s="263"/>
      <c r="EJ67" s="263"/>
      <c r="EK67" s="263"/>
      <c r="EL67" s="263"/>
      <c r="EM67" s="263"/>
      <c r="EN67" s="166"/>
      <c r="EO67" s="260"/>
      <c r="EP67" s="260"/>
      <c r="EQ67" s="260"/>
      <c r="ER67" s="260"/>
      <c r="ES67" s="263" t="s">
        <v>1882</v>
      </c>
      <c r="ET67" s="263" t="s">
        <v>1895</v>
      </c>
      <c r="EU67" s="263" t="s">
        <v>1896</v>
      </c>
      <c r="EV67" s="263" t="s">
        <v>1897</v>
      </c>
      <c r="EW67" s="263" t="s">
        <v>1898</v>
      </c>
      <c r="EX67" s="263" t="s">
        <v>1899</v>
      </c>
      <c r="EY67" s="260"/>
      <c r="EZ67" s="260"/>
      <c r="FA67" s="260"/>
      <c r="FB67" s="260"/>
      <c r="FC67" s="260"/>
      <c r="FD67" s="260"/>
      <c r="FE67" s="260"/>
      <c r="FF67" s="260"/>
      <c r="FG67" s="260"/>
      <c r="FH67" s="260"/>
      <c r="FI67" s="260"/>
      <c r="FJ67" s="260"/>
      <c r="FK67" s="260"/>
      <c r="FL67" s="260"/>
      <c r="FM67" s="260"/>
      <c r="FN67" s="260"/>
      <c r="FO67" s="260"/>
      <c r="FP67" s="260"/>
      <c r="FQ67" s="260"/>
      <c r="FR67" s="260"/>
      <c r="FS67" s="260"/>
      <c r="FT67" s="260"/>
      <c r="FU67" s="263" t="s">
        <v>1921</v>
      </c>
      <c r="FV67" s="263" t="s">
        <v>1933</v>
      </c>
      <c r="FW67" s="263" t="s">
        <v>1934</v>
      </c>
      <c r="FX67" s="263" t="s">
        <v>1935</v>
      </c>
      <c r="FY67" s="263" t="s">
        <v>1936</v>
      </c>
      <c r="FZ67" s="263" t="s">
        <v>1937</v>
      </c>
      <c r="GA67" s="263"/>
      <c r="GB67" s="260"/>
      <c r="GC67" s="260"/>
      <c r="GD67" s="260"/>
      <c r="GE67" s="260"/>
      <c r="GF67" s="260"/>
      <c r="GG67" s="260"/>
      <c r="GH67" s="260"/>
      <c r="GI67" s="260"/>
      <c r="GJ67" s="260"/>
      <c r="GK67" s="260"/>
      <c r="GL67" s="260"/>
      <c r="GM67" s="260"/>
      <c r="GN67" s="260"/>
      <c r="GO67" s="260"/>
      <c r="GP67" s="260"/>
      <c r="GQ67" s="260"/>
      <c r="GR67" s="260"/>
      <c r="GS67" s="260"/>
      <c r="GT67" s="260"/>
      <c r="GU67" s="260"/>
      <c r="GV67" s="260"/>
      <c r="GW67" s="264" t="s">
        <v>1995</v>
      </c>
      <c r="GX67" s="264" t="s">
        <v>1683</v>
      </c>
      <c r="GY67" s="264" t="s">
        <v>1991</v>
      </c>
      <c r="GZ67" s="264" t="s">
        <v>1992</v>
      </c>
      <c r="HA67" s="264" t="s">
        <v>1993</v>
      </c>
      <c r="HB67" s="264" t="s">
        <v>1994</v>
      </c>
      <c r="HC67" s="263"/>
      <c r="HD67" s="260"/>
      <c r="HE67" s="260"/>
      <c r="HF67" s="260"/>
      <c r="HG67" s="260"/>
      <c r="HH67" s="260"/>
      <c r="HI67" s="260"/>
      <c r="HJ67" s="260"/>
      <c r="HK67" s="260"/>
      <c r="HL67" s="260"/>
      <c r="HM67" s="260"/>
      <c r="HN67" s="260"/>
      <c r="HO67" s="260"/>
      <c r="HP67" s="260"/>
      <c r="HQ67" s="260"/>
      <c r="HR67" s="260"/>
      <c r="HS67" s="260"/>
      <c r="HT67" s="260"/>
      <c r="HU67" s="260"/>
      <c r="HV67" s="260"/>
      <c r="HW67" s="260"/>
      <c r="HX67" s="260"/>
    </row>
    <row r="68" spans="1:232" s="20" customFormat="1">
      <c r="A68" s="261" t="s">
        <v>109</v>
      </c>
      <c r="B68" s="260" t="s">
        <v>110</v>
      </c>
      <c r="C68" s="260"/>
      <c r="D68" s="260"/>
      <c r="E68" s="260"/>
      <c r="F68" s="260" t="s">
        <v>111</v>
      </c>
      <c r="G68" s="260" t="s">
        <v>547</v>
      </c>
      <c r="H68" s="156"/>
      <c r="I68" s="261" t="s">
        <v>548</v>
      </c>
      <c r="J68" s="263" t="s">
        <v>535</v>
      </c>
      <c r="K68" s="263" t="s">
        <v>536</v>
      </c>
      <c r="L68" s="263" t="s">
        <v>537</v>
      </c>
      <c r="M68" s="263" t="s">
        <v>538</v>
      </c>
      <c r="N68" s="263" t="s">
        <v>539</v>
      </c>
      <c r="O68" s="263"/>
      <c r="P68" s="263"/>
      <c r="Q68" s="260"/>
      <c r="R68" s="260"/>
      <c r="S68" s="260"/>
      <c r="T68" s="260"/>
      <c r="U68" s="260"/>
      <c r="V68" s="260"/>
      <c r="W68" s="260"/>
      <c r="X68" s="260"/>
      <c r="Y68" s="260"/>
      <c r="Z68" s="260"/>
      <c r="AA68" s="260"/>
      <c r="AB68" s="260"/>
      <c r="AC68" s="260"/>
      <c r="AD68" s="260"/>
      <c r="AE68" s="260"/>
      <c r="AF68" s="260"/>
      <c r="AG68" s="260" t="s">
        <v>522</v>
      </c>
      <c r="AH68" s="260" t="s">
        <v>107</v>
      </c>
      <c r="AI68" s="260"/>
      <c r="AJ68" s="160"/>
      <c r="AK68" s="261" t="s">
        <v>549</v>
      </c>
      <c r="AL68" s="263" t="s">
        <v>500</v>
      </c>
      <c r="AM68" s="263" t="s">
        <v>541</v>
      </c>
      <c r="AN68" s="263" t="s">
        <v>542</v>
      </c>
      <c r="AO68" s="263" t="s">
        <v>543</v>
      </c>
      <c r="AP68" s="263" t="s">
        <v>504</v>
      </c>
      <c r="AQ68" s="260"/>
      <c r="AR68" s="260"/>
      <c r="AS68" s="260"/>
      <c r="AT68" s="260"/>
      <c r="AU68" s="260"/>
      <c r="AV68" s="260"/>
      <c r="AW68" s="260"/>
      <c r="AX68" s="260"/>
      <c r="AY68" s="260"/>
      <c r="AZ68" s="260"/>
      <c r="BA68" s="260"/>
      <c r="BB68" s="260"/>
      <c r="BC68" s="260"/>
      <c r="BD68" s="260"/>
      <c r="BE68" s="260"/>
      <c r="BF68" s="260"/>
      <c r="BG68" s="260"/>
      <c r="BH68" s="260"/>
      <c r="BI68" s="260"/>
      <c r="BJ68" s="260"/>
      <c r="BK68" s="260"/>
      <c r="BL68" s="160"/>
      <c r="BM68" s="262" t="s">
        <v>1792</v>
      </c>
      <c r="BN68" s="263" t="s">
        <v>1786</v>
      </c>
      <c r="BO68" s="263" t="s">
        <v>1787</v>
      </c>
      <c r="BP68" s="263" t="s">
        <v>1788</v>
      </c>
      <c r="BQ68" s="263" t="s">
        <v>1789</v>
      </c>
      <c r="BR68" s="263" t="s">
        <v>1790</v>
      </c>
      <c r="BS68" s="263"/>
      <c r="BT68" s="263"/>
      <c r="BU68" s="263"/>
      <c r="BV68" s="263"/>
      <c r="BW68" s="263"/>
      <c r="BX68" s="263"/>
      <c r="BY68" s="263"/>
      <c r="BZ68" s="263"/>
      <c r="CA68" s="263"/>
      <c r="CB68" s="263"/>
      <c r="CC68" s="263"/>
      <c r="CD68" s="263"/>
      <c r="CE68" s="263"/>
      <c r="CF68" s="263"/>
      <c r="CG68" s="263"/>
      <c r="CH68" s="263"/>
      <c r="CI68" s="263"/>
      <c r="CJ68" s="263"/>
      <c r="CK68" s="260"/>
      <c r="CL68" s="260"/>
      <c r="CM68" s="260"/>
      <c r="CN68" s="160"/>
      <c r="CO68" s="262" t="s">
        <v>1820</v>
      </c>
      <c r="CP68" s="263" t="s">
        <v>1830</v>
      </c>
      <c r="CQ68" s="263" t="s">
        <v>1831</v>
      </c>
      <c r="CR68" s="263" t="s">
        <v>1832</v>
      </c>
      <c r="CS68" s="263" t="s">
        <v>1833</v>
      </c>
      <c r="CT68" s="263" t="s">
        <v>1834</v>
      </c>
      <c r="CU68" s="263"/>
      <c r="CV68" s="263"/>
      <c r="CW68" s="263"/>
      <c r="CX68" s="263"/>
      <c r="CY68" s="263"/>
      <c r="CZ68" s="263"/>
      <c r="DA68" s="263"/>
      <c r="DB68" s="263"/>
      <c r="DC68" s="263"/>
      <c r="DD68" s="263"/>
      <c r="DE68" s="263"/>
      <c r="DF68" s="263"/>
      <c r="DG68" s="263"/>
      <c r="DH68" s="263"/>
      <c r="DI68" s="263"/>
      <c r="DJ68" s="263"/>
      <c r="DK68" s="263"/>
      <c r="DL68" s="263"/>
      <c r="DQ68" s="146" t="s">
        <v>1857</v>
      </c>
      <c r="DR68" s="263" t="s">
        <v>1868</v>
      </c>
      <c r="DS68" s="263" t="s">
        <v>1869</v>
      </c>
      <c r="DT68" s="263" t="s">
        <v>1870</v>
      </c>
      <c r="DU68" s="263" t="s">
        <v>1871</v>
      </c>
      <c r="DV68" s="263" t="s">
        <v>1872</v>
      </c>
      <c r="DW68" s="263"/>
      <c r="DX68" s="263"/>
      <c r="DY68" s="263"/>
      <c r="DZ68" s="263"/>
      <c r="EA68" s="263"/>
      <c r="EB68" s="263"/>
      <c r="EC68" s="263"/>
      <c r="ED68" s="263"/>
      <c r="EE68" s="263"/>
      <c r="EF68" s="263"/>
      <c r="EG68" s="263"/>
      <c r="EH68" s="263"/>
      <c r="EI68" s="263"/>
      <c r="EJ68" s="263"/>
      <c r="EK68" s="263"/>
      <c r="EL68" s="263"/>
      <c r="EM68" s="263"/>
      <c r="EN68" s="166"/>
      <c r="EO68" s="260"/>
      <c r="EP68" s="260"/>
      <c r="EQ68" s="260"/>
      <c r="ER68" s="260"/>
      <c r="ES68" s="263" t="s">
        <v>1883</v>
      </c>
      <c r="ET68" s="263" t="s">
        <v>1895</v>
      </c>
      <c r="EU68" s="263" t="s">
        <v>1896</v>
      </c>
      <c r="EV68" s="263" t="s">
        <v>1897</v>
      </c>
      <c r="EW68" s="263" t="s">
        <v>1898</v>
      </c>
      <c r="EX68" s="263" t="s">
        <v>1899</v>
      </c>
      <c r="EY68" s="260"/>
      <c r="EZ68" s="260"/>
      <c r="FA68" s="260"/>
      <c r="FB68" s="260"/>
      <c r="FC68" s="260"/>
      <c r="FD68" s="260"/>
      <c r="FE68" s="260"/>
      <c r="FF68" s="260"/>
      <c r="FG68" s="260"/>
      <c r="FH68" s="260"/>
      <c r="FI68" s="260"/>
      <c r="FJ68" s="260"/>
      <c r="FK68" s="260"/>
      <c r="FL68" s="260"/>
      <c r="FM68" s="260"/>
      <c r="FN68" s="260"/>
      <c r="FO68" s="260"/>
      <c r="FP68" s="260"/>
      <c r="FQ68" s="260"/>
      <c r="FR68" s="260"/>
      <c r="FS68" s="260"/>
      <c r="FT68" s="260"/>
      <c r="FU68" s="263" t="s">
        <v>1922</v>
      </c>
      <c r="FV68" s="263" t="s">
        <v>1933</v>
      </c>
      <c r="FW68" s="263" t="s">
        <v>1934</v>
      </c>
      <c r="FX68" s="263" t="s">
        <v>1935</v>
      </c>
      <c r="FY68" s="263" t="s">
        <v>1936</v>
      </c>
      <c r="FZ68" s="263" t="s">
        <v>1937</v>
      </c>
      <c r="GA68" s="263"/>
      <c r="GB68" s="260"/>
      <c r="GC68" s="260"/>
      <c r="GD68" s="260"/>
      <c r="GE68" s="260"/>
      <c r="GF68" s="260"/>
      <c r="GG68" s="260"/>
      <c r="GH68" s="260"/>
      <c r="GI68" s="260"/>
      <c r="GJ68" s="260"/>
      <c r="GK68" s="260"/>
      <c r="GL68" s="260"/>
      <c r="GM68" s="260"/>
      <c r="GN68" s="260"/>
      <c r="GO68" s="260"/>
      <c r="GP68" s="260"/>
      <c r="GQ68" s="260"/>
      <c r="GR68" s="260"/>
      <c r="GS68" s="260"/>
      <c r="GT68" s="260"/>
      <c r="GU68" s="260"/>
      <c r="GV68" s="260"/>
      <c r="GW68" s="264" t="s">
        <v>1996</v>
      </c>
      <c r="GX68" s="264" t="s">
        <v>1683</v>
      </c>
      <c r="GY68" s="264" t="s">
        <v>1991</v>
      </c>
      <c r="GZ68" s="264" t="s">
        <v>1992</v>
      </c>
      <c r="HA68" s="264" t="s">
        <v>1993</v>
      </c>
      <c r="HB68" s="264" t="s">
        <v>1994</v>
      </c>
      <c r="HC68" s="263"/>
      <c r="HD68" s="260"/>
      <c r="HE68" s="260"/>
      <c r="HF68" s="260"/>
      <c r="HG68" s="260"/>
      <c r="HH68" s="260"/>
      <c r="HI68" s="260"/>
      <c r="HJ68" s="260"/>
      <c r="HK68" s="260"/>
      <c r="HL68" s="260"/>
      <c r="HM68" s="260"/>
      <c r="HN68" s="260"/>
      <c r="HO68" s="260"/>
      <c r="HP68" s="260"/>
      <c r="HQ68" s="260"/>
      <c r="HR68" s="260"/>
      <c r="HS68" s="260"/>
      <c r="HT68" s="260"/>
      <c r="HU68" s="260"/>
      <c r="HV68" s="260"/>
      <c r="HW68" s="260"/>
      <c r="HX68" s="260"/>
    </row>
    <row r="69" spans="1:232" s="20" customFormat="1">
      <c r="A69" s="261" t="s">
        <v>109</v>
      </c>
      <c r="B69" s="260" t="s">
        <v>110</v>
      </c>
      <c r="C69" s="260"/>
      <c r="D69" s="260"/>
      <c r="E69" s="260"/>
      <c r="F69" s="260" t="s">
        <v>111</v>
      </c>
      <c r="G69" s="260" t="s">
        <v>550</v>
      </c>
      <c r="H69" s="156"/>
      <c r="I69" s="261" t="s">
        <v>551</v>
      </c>
      <c r="J69" s="263" t="s">
        <v>535</v>
      </c>
      <c r="K69" s="263" t="s">
        <v>536</v>
      </c>
      <c r="L69" s="263" t="s">
        <v>537</v>
      </c>
      <c r="M69" s="263" t="s">
        <v>538</v>
      </c>
      <c r="N69" s="263" t="s">
        <v>539</v>
      </c>
      <c r="O69" s="263"/>
      <c r="P69" s="263"/>
      <c r="Q69" s="260"/>
      <c r="R69" s="260"/>
      <c r="S69" s="260"/>
      <c r="T69" s="260"/>
      <c r="U69" s="260"/>
      <c r="V69" s="260"/>
      <c r="W69" s="260"/>
      <c r="X69" s="260"/>
      <c r="Y69" s="260"/>
      <c r="Z69" s="260"/>
      <c r="AA69" s="260"/>
      <c r="AB69" s="260"/>
      <c r="AC69" s="260"/>
      <c r="AD69" s="260"/>
      <c r="AE69" s="260"/>
      <c r="AF69" s="260"/>
      <c r="AG69" s="260" t="s">
        <v>522</v>
      </c>
      <c r="AH69" s="260" t="s">
        <v>107</v>
      </c>
      <c r="AI69" s="260"/>
      <c r="AJ69" s="160"/>
      <c r="AK69" s="261" t="s">
        <v>552</v>
      </c>
      <c r="AL69" s="263" t="s">
        <v>500</v>
      </c>
      <c r="AM69" s="263" t="s">
        <v>541</v>
      </c>
      <c r="AN69" s="263" t="s">
        <v>542</v>
      </c>
      <c r="AO69" s="263" t="s">
        <v>543</v>
      </c>
      <c r="AP69" s="263" t="s">
        <v>504</v>
      </c>
      <c r="AQ69" s="260"/>
      <c r="AR69" s="260"/>
      <c r="AS69" s="260"/>
      <c r="AT69" s="260"/>
      <c r="AU69" s="260"/>
      <c r="AV69" s="260"/>
      <c r="AW69" s="260"/>
      <c r="AX69" s="260"/>
      <c r="AY69" s="260"/>
      <c r="AZ69" s="260"/>
      <c r="BA69" s="260"/>
      <c r="BB69" s="260"/>
      <c r="BC69" s="260"/>
      <c r="BD69" s="260"/>
      <c r="BE69" s="260"/>
      <c r="BF69" s="260"/>
      <c r="BG69" s="260"/>
      <c r="BH69" s="260"/>
      <c r="BI69" s="260"/>
      <c r="BJ69" s="260"/>
      <c r="BK69" s="260"/>
      <c r="BL69" s="160"/>
      <c r="BM69" s="262" t="s">
        <v>1793</v>
      </c>
      <c r="BN69" s="263" t="s">
        <v>1786</v>
      </c>
      <c r="BO69" s="263" t="s">
        <v>1787</v>
      </c>
      <c r="BP69" s="263" t="s">
        <v>1788</v>
      </c>
      <c r="BQ69" s="263" t="s">
        <v>1789</v>
      </c>
      <c r="BR69" s="263" t="s">
        <v>1790</v>
      </c>
      <c r="BS69" s="263"/>
      <c r="BT69" s="263"/>
      <c r="BU69" s="263"/>
      <c r="BV69" s="263"/>
      <c r="BW69" s="263"/>
      <c r="BX69" s="263"/>
      <c r="BY69" s="263"/>
      <c r="BZ69" s="263"/>
      <c r="CA69" s="263"/>
      <c r="CB69" s="263"/>
      <c r="CC69" s="263"/>
      <c r="CD69" s="263"/>
      <c r="CE69" s="263"/>
      <c r="CF69" s="263"/>
      <c r="CG69" s="263"/>
      <c r="CH69" s="263"/>
      <c r="CI69" s="263"/>
      <c r="CJ69" s="263"/>
      <c r="CK69" s="260"/>
      <c r="CL69" s="260"/>
      <c r="CM69" s="260"/>
      <c r="CN69" s="160"/>
      <c r="CO69" s="262" t="s">
        <v>1821</v>
      </c>
      <c r="CP69" s="263" t="s">
        <v>1830</v>
      </c>
      <c r="CQ69" s="263" t="s">
        <v>1831</v>
      </c>
      <c r="CR69" s="263" t="s">
        <v>1832</v>
      </c>
      <c r="CS69" s="263" t="s">
        <v>1833</v>
      </c>
      <c r="CT69" s="263" t="s">
        <v>1834</v>
      </c>
      <c r="CU69" s="263"/>
      <c r="CV69" s="263"/>
      <c r="CW69" s="263"/>
      <c r="CX69" s="263"/>
      <c r="CY69" s="263"/>
      <c r="CZ69" s="263"/>
      <c r="DA69" s="263"/>
      <c r="DB69" s="263"/>
      <c r="DC69" s="263"/>
      <c r="DD69" s="263"/>
      <c r="DE69" s="263"/>
      <c r="DF69" s="263"/>
      <c r="DG69" s="263"/>
      <c r="DH69" s="263"/>
      <c r="DI69" s="263"/>
      <c r="DJ69" s="263"/>
      <c r="DK69" s="263"/>
      <c r="DL69" s="263"/>
      <c r="DQ69" s="146" t="s">
        <v>1858</v>
      </c>
      <c r="DR69" s="263" t="s">
        <v>1868</v>
      </c>
      <c r="DS69" s="263" t="s">
        <v>1869</v>
      </c>
      <c r="DT69" s="263" t="s">
        <v>1870</v>
      </c>
      <c r="DU69" s="263" t="s">
        <v>1871</v>
      </c>
      <c r="DV69" s="263" t="s">
        <v>1872</v>
      </c>
      <c r="DW69" s="263"/>
      <c r="DX69" s="263"/>
      <c r="DY69" s="263"/>
      <c r="DZ69" s="263"/>
      <c r="EA69" s="263"/>
      <c r="EB69" s="263"/>
      <c r="EC69" s="263"/>
      <c r="ED69" s="263"/>
      <c r="EE69" s="263"/>
      <c r="EF69" s="263"/>
      <c r="EG69" s="263"/>
      <c r="EH69" s="263"/>
      <c r="EI69" s="263"/>
      <c r="EJ69" s="263"/>
      <c r="EK69" s="263"/>
      <c r="EL69" s="263"/>
      <c r="EM69" s="263"/>
      <c r="EN69" s="166"/>
      <c r="EO69" s="260"/>
      <c r="EP69" s="260"/>
      <c r="EQ69" s="260"/>
      <c r="ER69" s="260"/>
      <c r="ES69" s="263" t="s">
        <v>1884</v>
      </c>
      <c r="ET69" s="263" t="s">
        <v>1895</v>
      </c>
      <c r="EU69" s="263" t="s">
        <v>1896</v>
      </c>
      <c r="EV69" s="263" t="s">
        <v>1897</v>
      </c>
      <c r="EW69" s="263" t="s">
        <v>1898</v>
      </c>
      <c r="EX69" s="263" t="s">
        <v>1899</v>
      </c>
      <c r="EY69" s="260"/>
      <c r="EZ69" s="260"/>
      <c r="FA69" s="260"/>
      <c r="FB69" s="260"/>
      <c r="FC69" s="260"/>
      <c r="FD69" s="260"/>
      <c r="FE69" s="260"/>
      <c r="FF69" s="260"/>
      <c r="FG69" s="260"/>
      <c r="FH69" s="260"/>
      <c r="FI69" s="260"/>
      <c r="FJ69" s="260"/>
      <c r="FK69" s="260"/>
      <c r="FL69" s="260"/>
      <c r="FM69" s="260"/>
      <c r="FN69" s="260"/>
      <c r="FO69" s="260"/>
      <c r="FP69" s="260"/>
      <c r="FQ69" s="260"/>
      <c r="FR69" s="260"/>
      <c r="FS69" s="260"/>
      <c r="FT69" s="260"/>
      <c r="FU69" s="263" t="s">
        <v>1923</v>
      </c>
      <c r="FV69" s="263" t="s">
        <v>1933</v>
      </c>
      <c r="FW69" s="263" t="s">
        <v>1934</v>
      </c>
      <c r="FX69" s="263" t="s">
        <v>1935</v>
      </c>
      <c r="FY69" s="263" t="s">
        <v>1936</v>
      </c>
      <c r="FZ69" s="263" t="s">
        <v>1937</v>
      </c>
      <c r="GA69" s="263"/>
      <c r="GB69" s="260"/>
      <c r="GC69" s="260"/>
      <c r="GD69" s="260"/>
      <c r="GE69" s="260"/>
      <c r="GF69" s="260"/>
      <c r="GG69" s="260"/>
      <c r="GH69" s="260"/>
      <c r="GI69" s="260"/>
      <c r="GJ69" s="260"/>
      <c r="GK69" s="260"/>
      <c r="GL69" s="260"/>
      <c r="GM69" s="260"/>
      <c r="GN69" s="260"/>
      <c r="GO69" s="260"/>
      <c r="GP69" s="260"/>
      <c r="GQ69" s="260"/>
      <c r="GR69" s="260"/>
      <c r="GS69" s="260"/>
      <c r="GT69" s="260"/>
      <c r="GU69" s="260"/>
      <c r="GV69" s="260"/>
      <c r="GW69" s="264" t="s">
        <v>1997</v>
      </c>
      <c r="GX69" s="264" t="s">
        <v>1683</v>
      </c>
      <c r="GY69" s="264" t="s">
        <v>1991</v>
      </c>
      <c r="GZ69" s="264" t="s">
        <v>1992</v>
      </c>
      <c r="HA69" s="264" t="s">
        <v>1993</v>
      </c>
      <c r="HB69" s="264" t="s">
        <v>1994</v>
      </c>
      <c r="HC69" s="263"/>
      <c r="HD69" s="260"/>
      <c r="HE69" s="260"/>
      <c r="HF69" s="260"/>
      <c r="HG69" s="260"/>
      <c r="HH69" s="260"/>
      <c r="HI69" s="260"/>
      <c r="HJ69" s="260"/>
      <c r="HK69" s="260"/>
      <c r="HL69" s="260"/>
      <c r="HM69" s="260"/>
      <c r="HN69" s="260"/>
      <c r="HO69" s="260"/>
      <c r="HP69" s="260"/>
      <c r="HQ69" s="260"/>
      <c r="HR69" s="260"/>
      <c r="HS69" s="260"/>
      <c r="HT69" s="260"/>
      <c r="HU69" s="260"/>
      <c r="HV69" s="260"/>
      <c r="HW69" s="260"/>
      <c r="HX69" s="260"/>
    </row>
    <row r="70" spans="1:232" s="20" customFormat="1">
      <c r="A70" s="261" t="s">
        <v>109</v>
      </c>
      <c r="B70" s="260" t="s">
        <v>110</v>
      </c>
      <c r="C70" s="260"/>
      <c r="D70" s="260"/>
      <c r="E70" s="260"/>
      <c r="F70" s="260" t="s">
        <v>111</v>
      </c>
      <c r="G70" s="260" t="s">
        <v>553</v>
      </c>
      <c r="H70" s="156"/>
      <c r="I70" s="261" t="s">
        <v>554</v>
      </c>
      <c r="J70" s="263" t="s">
        <v>535</v>
      </c>
      <c r="K70" s="263" t="s">
        <v>536</v>
      </c>
      <c r="L70" s="263" t="s">
        <v>537</v>
      </c>
      <c r="M70" s="263" t="s">
        <v>538</v>
      </c>
      <c r="N70" s="263" t="s">
        <v>539</v>
      </c>
      <c r="O70" s="263"/>
      <c r="P70" s="263"/>
      <c r="Q70" s="260"/>
      <c r="R70" s="260"/>
      <c r="S70" s="260"/>
      <c r="T70" s="260"/>
      <c r="U70" s="260"/>
      <c r="V70" s="260"/>
      <c r="W70" s="260"/>
      <c r="X70" s="260"/>
      <c r="Y70" s="260"/>
      <c r="Z70" s="260"/>
      <c r="AA70" s="260"/>
      <c r="AB70" s="260"/>
      <c r="AC70" s="260"/>
      <c r="AD70" s="260"/>
      <c r="AE70" s="260"/>
      <c r="AF70" s="260"/>
      <c r="AG70" s="260" t="s">
        <v>522</v>
      </c>
      <c r="AH70" s="260" t="s">
        <v>107</v>
      </c>
      <c r="AI70" s="260"/>
      <c r="AJ70" s="160"/>
      <c r="AK70" s="261" t="s">
        <v>555</v>
      </c>
      <c r="AL70" s="263" t="s">
        <v>500</v>
      </c>
      <c r="AM70" s="263" t="s">
        <v>541</v>
      </c>
      <c r="AN70" s="263" t="s">
        <v>542</v>
      </c>
      <c r="AO70" s="263" t="s">
        <v>543</v>
      </c>
      <c r="AP70" s="263" t="s">
        <v>504</v>
      </c>
      <c r="AQ70" s="260"/>
      <c r="AR70" s="260"/>
      <c r="AS70" s="260"/>
      <c r="AT70" s="260"/>
      <c r="AU70" s="260"/>
      <c r="AV70" s="260"/>
      <c r="AW70" s="260"/>
      <c r="AX70" s="260"/>
      <c r="AY70" s="260"/>
      <c r="AZ70" s="260"/>
      <c r="BA70" s="260"/>
      <c r="BB70" s="260"/>
      <c r="BC70" s="260"/>
      <c r="BD70" s="260"/>
      <c r="BE70" s="260"/>
      <c r="BF70" s="260"/>
      <c r="BG70" s="260"/>
      <c r="BH70" s="260"/>
      <c r="BI70" s="260"/>
      <c r="BJ70" s="260"/>
      <c r="BK70" s="260"/>
      <c r="BL70" s="160"/>
      <c r="BM70" s="262" t="s">
        <v>1794</v>
      </c>
      <c r="BN70" s="263" t="s">
        <v>1786</v>
      </c>
      <c r="BO70" s="263" t="s">
        <v>1787</v>
      </c>
      <c r="BP70" s="263" t="s">
        <v>1788</v>
      </c>
      <c r="BQ70" s="263" t="s">
        <v>1789</v>
      </c>
      <c r="BR70" s="263" t="s">
        <v>1790</v>
      </c>
      <c r="BS70" s="263"/>
      <c r="BT70" s="263"/>
      <c r="BU70" s="263"/>
      <c r="BV70" s="263"/>
      <c r="BW70" s="263"/>
      <c r="BX70" s="263"/>
      <c r="BY70" s="263"/>
      <c r="BZ70" s="263"/>
      <c r="CA70" s="263"/>
      <c r="CB70" s="263"/>
      <c r="CC70" s="263"/>
      <c r="CD70" s="263"/>
      <c r="CE70" s="263"/>
      <c r="CF70" s="263"/>
      <c r="CG70" s="263"/>
      <c r="CH70" s="263"/>
      <c r="CI70" s="263"/>
      <c r="CJ70" s="263"/>
      <c r="CK70" s="260"/>
      <c r="CL70" s="260"/>
      <c r="CM70" s="260"/>
      <c r="CN70" s="160"/>
      <c r="CO70" s="262" t="s">
        <v>1822</v>
      </c>
      <c r="CP70" s="263" t="s">
        <v>1830</v>
      </c>
      <c r="CQ70" s="263" t="s">
        <v>1831</v>
      </c>
      <c r="CR70" s="263" t="s">
        <v>1832</v>
      </c>
      <c r="CS70" s="263" t="s">
        <v>1833</v>
      </c>
      <c r="CT70" s="263" t="s">
        <v>1834</v>
      </c>
      <c r="CU70" s="263"/>
      <c r="CV70" s="263"/>
      <c r="CW70" s="263"/>
      <c r="CX70" s="263"/>
      <c r="CY70" s="263"/>
      <c r="CZ70" s="263"/>
      <c r="DA70" s="263"/>
      <c r="DB70" s="263"/>
      <c r="DC70" s="263"/>
      <c r="DD70" s="263"/>
      <c r="DE70" s="263"/>
      <c r="DF70" s="263"/>
      <c r="DG70" s="263"/>
      <c r="DH70" s="263"/>
      <c r="DI70" s="263"/>
      <c r="DJ70" s="263"/>
      <c r="DK70" s="263"/>
      <c r="DL70" s="263"/>
      <c r="DQ70" s="146" t="s">
        <v>1859</v>
      </c>
      <c r="DR70" s="263" t="s">
        <v>1868</v>
      </c>
      <c r="DS70" s="263" t="s">
        <v>1869</v>
      </c>
      <c r="DT70" s="263" t="s">
        <v>1870</v>
      </c>
      <c r="DU70" s="263" t="s">
        <v>1871</v>
      </c>
      <c r="DV70" s="263" t="s">
        <v>1872</v>
      </c>
      <c r="DW70" s="263"/>
      <c r="DX70" s="263"/>
      <c r="DY70" s="263"/>
      <c r="DZ70" s="263"/>
      <c r="EA70" s="263"/>
      <c r="EB70" s="263"/>
      <c r="EC70" s="263"/>
      <c r="ED70" s="263"/>
      <c r="EE70" s="263"/>
      <c r="EF70" s="263"/>
      <c r="EG70" s="263"/>
      <c r="EH70" s="263"/>
      <c r="EI70" s="263"/>
      <c r="EJ70" s="263"/>
      <c r="EK70" s="263"/>
      <c r="EL70" s="263"/>
      <c r="EM70" s="263"/>
      <c r="EN70" s="166"/>
      <c r="EO70" s="260"/>
      <c r="EP70" s="260"/>
      <c r="EQ70" s="260"/>
      <c r="ER70" s="260"/>
      <c r="ES70" s="263" t="s">
        <v>1885</v>
      </c>
      <c r="ET70" s="263" t="s">
        <v>1895</v>
      </c>
      <c r="EU70" s="263" t="s">
        <v>1896</v>
      </c>
      <c r="EV70" s="263" t="s">
        <v>1897</v>
      </c>
      <c r="EW70" s="263" t="s">
        <v>1898</v>
      </c>
      <c r="EX70" s="263" t="s">
        <v>1899</v>
      </c>
      <c r="EY70" s="260"/>
      <c r="EZ70" s="260"/>
      <c r="FA70" s="260"/>
      <c r="FB70" s="260"/>
      <c r="FC70" s="260"/>
      <c r="FD70" s="260"/>
      <c r="FE70" s="260"/>
      <c r="FF70" s="260"/>
      <c r="FG70" s="260"/>
      <c r="FH70" s="260"/>
      <c r="FI70" s="260"/>
      <c r="FJ70" s="260"/>
      <c r="FK70" s="260"/>
      <c r="FL70" s="260"/>
      <c r="FM70" s="260"/>
      <c r="FN70" s="260"/>
      <c r="FO70" s="260"/>
      <c r="FP70" s="260"/>
      <c r="FQ70" s="260"/>
      <c r="FR70" s="260"/>
      <c r="FS70" s="260"/>
      <c r="FT70" s="260"/>
      <c r="FU70" s="263" t="s">
        <v>1924</v>
      </c>
      <c r="FV70" s="263" t="s">
        <v>1933</v>
      </c>
      <c r="FW70" s="263" t="s">
        <v>1934</v>
      </c>
      <c r="FX70" s="263" t="s">
        <v>1935</v>
      </c>
      <c r="FY70" s="263" t="s">
        <v>1936</v>
      </c>
      <c r="FZ70" s="263" t="s">
        <v>1937</v>
      </c>
      <c r="GA70" s="263"/>
      <c r="GB70" s="260"/>
      <c r="GC70" s="260"/>
      <c r="GD70" s="260"/>
      <c r="GE70" s="260"/>
      <c r="GF70" s="260"/>
      <c r="GG70" s="260"/>
      <c r="GH70" s="260"/>
      <c r="GI70" s="260"/>
      <c r="GJ70" s="260"/>
      <c r="GK70" s="260"/>
      <c r="GL70" s="260"/>
      <c r="GM70" s="260"/>
      <c r="GN70" s="260"/>
      <c r="GO70" s="260"/>
      <c r="GP70" s="260"/>
      <c r="GQ70" s="260"/>
      <c r="GR70" s="260"/>
      <c r="GS70" s="260"/>
      <c r="GT70" s="260"/>
      <c r="GU70" s="260"/>
      <c r="GV70" s="260"/>
      <c r="GW70" s="264" t="s">
        <v>1998</v>
      </c>
      <c r="GX70" s="264" t="s">
        <v>1683</v>
      </c>
      <c r="GY70" s="264" t="s">
        <v>1991</v>
      </c>
      <c r="GZ70" s="264" t="s">
        <v>1992</v>
      </c>
      <c r="HA70" s="264" t="s">
        <v>1993</v>
      </c>
      <c r="HB70" s="264" t="s">
        <v>1994</v>
      </c>
      <c r="HC70" s="263"/>
      <c r="HD70" s="260"/>
      <c r="HE70" s="260"/>
      <c r="HF70" s="260"/>
      <c r="HG70" s="260"/>
      <c r="HH70" s="260"/>
      <c r="HI70" s="260"/>
      <c r="HJ70" s="260"/>
      <c r="HK70" s="260"/>
      <c r="HL70" s="260"/>
      <c r="HM70" s="260"/>
      <c r="HN70" s="260"/>
      <c r="HO70" s="260"/>
      <c r="HP70" s="260"/>
      <c r="HQ70" s="260"/>
      <c r="HR70" s="260"/>
      <c r="HS70" s="260"/>
      <c r="HT70" s="260"/>
      <c r="HU70" s="260"/>
      <c r="HV70" s="260"/>
      <c r="HW70" s="260"/>
      <c r="HX70" s="260"/>
    </row>
    <row r="71" spans="1:232" s="20" customFormat="1">
      <c r="A71" s="261" t="s">
        <v>109</v>
      </c>
      <c r="B71" s="260" t="s">
        <v>110</v>
      </c>
      <c r="C71" s="260"/>
      <c r="D71" s="260"/>
      <c r="E71" s="260"/>
      <c r="F71" s="260" t="s">
        <v>111</v>
      </c>
      <c r="G71" s="260" t="s">
        <v>556</v>
      </c>
      <c r="H71" s="156"/>
      <c r="I71" s="261" t="s">
        <v>557</v>
      </c>
      <c r="J71" s="263" t="s">
        <v>535</v>
      </c>
      <c r="K71" s="263" t="s">
        <v>536</v>
      </c>
      <c r="L71" s="263" t="s">
        <v>537</v>
      </c>
      <c r="M71" s="263" t="s">
        <v>538</v>
      </c>
      <c r="N71" s="263" t="s">
        <v>539</v>
      </c>
      <c r="O71" s="263"/>
      <c r="P71" s="263"/>
      <c r="Q71" s="260"/>
      <c r="R71" s="260"/>
      <c r="S71" s="260"/>
      <c r="T71" s="260"/>
      <c r="U71" s="260"/>
      <c r="V71" s="260"/>
      <c r="W71" s="260"/>
      <c r="X71" s="260"/>
      <c r="Y71" s="260"/>
      <c r="Z71" s="260"/>
      <c r="AA71" s="260"/>
      <c r="AB71" s="260"/>
      <c r="AC71" s="260"/>
      <c r="AD71" s="260"/>
      <c r="AE71" s="260"/>
      <c r="AF71" s="260"/>
      <c r="AG71" s="260" t="s">
        <v>522</v>
      </c>
      <c r="AH71" s="260" t="s">
        <v>107</v>
      </c>
      <c r="AI71" s="260"/>
      <c r="AJ71" s="160"/>
      <c r="AK71" s="261" t="s">
        <v>558</v>
      </c>
      <c r="AL71" s="263" t="s">
        <v>500</v>
      </c>
      <c r="AM71" s="263" t="s">
        <v>541</v>
      </c>
      <c r="AN71" s="263" t="s">
        <v>542</v>
      </c>
      <c r="AO71" s="263" t="s">
        <v>543</v>
      </c>
      <c r="AP71" s="263" t="s">
        <v>504</v>
      </c>
      <c r="AQ71" s="260"/>
      <c r="AR71" s="260"/>
      <c r="AS71" s="260"/>
      <c r="AT71" s="260"/>
      <c r="AU71" s="260"/>
      <c r="AV71" s="260"/>
      <c r="AW71" s="260"/>
      <c r="AX71" s="260"/>
      <c r="AY71" s="260"/>
      <c r="AZ71" s="260"/>
      <c r="BA71" s="260"/>
      <c r="BB71" s="260"/>
      <c r="BC71" s="260"/>
      <c r="BD71" s="260"/>
      <c r="BE71" s="260"/>
      <c r="BF71" s="260"/>
      <c r="BG71" s="260"/>
      <c r="BH71" s="260"/>
      <c r="BI71" s="260"/>
      <c r="BJ71" s="260"/>
      <c r="BK71" s="260"/>
      <c r="BL71" s="160"/>
      <c r="BM71" s="262" t="s">
        <v>1795</v>
      </c>
      <c r="BN71" s="263" t="s">
        <v>1786</v>
      </c>
      <c r="BO71" s="263" t="s">
        <v>1787</v>
      </c>
      <c r="BP71" s="263" t="s">
        <v>1788</v>
      </c>
      <c r="BQ71" s="263" t="s">
        <v>1789</v>
      </c>
      <c r="BR71" s="263" t="s">
        <v>1790</v>
      </c>
      <c r="BS71" s="263"/>
      <c r="BT71" s="263"/>
      <c r="BU71" s="263"/>
      <c r="BV71" s="263"/>
      <c r="BW71" s="263"/>
      <c r="BX71" s="263"/>
      <c r="BY71" s="263"/>
      <c r="BZ71" s="263"/>
      <c r="CA71" s="263"/>
      <c r="CB71" s="263"/>
      <c r="CC71" s="263"/>
      <c r="CD71" s="263"/>
      <c r="CE71" s="263"/>
      <c r="CF71" s="263"/>
      <c r="CG71" s="263"/>
      <c r="CH71" s="263"/>
      <c r="CI71" s="263"/>
      <c r="CJ71" s="263"/>
      <c r="CK71" s="260"/>
      <c r="CL71" s="260"/>
      <c r="CM71" s="260"/>
      <c r="CN71" s="160"/>
      <c r="CO71" s="262" t="s">
        <v>1823</v>
      </c>
      <c r="CP71" s="263" t="s">
        <v>1830</v>
      </c>
      <c r="CQ71" s="263" t="s">
        <v>1831</v>
      </c>
      <c r="CR71" s="263" t="s">
        <v>1832</v>
      </c>
      <c r="CS71" s="263" t="s">
        <v>1833</v>
      </c>
      <c r="CT71" s="263" t="s">
        <v>1834</v>
      </c>
      <c r="CU71" s="263"/>
      <c r="CV71" s="263"/>
      <c r="CW71" s="263"/>
      <c r="CX71" s="263"/>
      <c r="CY71" s="263"/>
      <c r="CZ71" s="263"/>
      <c r="DA71" s="263"/>
      <c r="DB71" s="263"/>
      <c r="DC71" s="263"/>
      <c r="DD71" s="263"/>
      <c r="DE71" s="263"/>
      <c r="DF71" s="263"/>
      <c r="DG71" s="263"/>
      <c r="DH71" s="263"/>
      <c r="DI71" s="263"/>
      <c r="DJ71" s="263"/>
      <c r="DK71" s="263"/>
      <c r="DL71" s="263"/>
      <c r="DQ71" s="146" t="s">
        <v>1860</v>
      </c>
      <c r="DR71" s="263" t="s">
        <v>1868</v>
      </c>
      <c r="DS71" s="263" t="s">
        <v>1869</v>
      </c>
      <c r="DT71" s="263" t="s">
        <v>1870</v>
      </c>
      <c r="DU71" s="263" t="s">
        <v>1871</v>
      </c>
      <c r="DV71" s="263" t="s">
        <v>1872</v>
      </c>
      <c r="DW71" s="263"/>
      <c r="DX71" s="263"/>
      <c r="DY71" s="263"/>
      <c r="DZ71" s="263"/>
      <c r="EA71" s="263"/>
      <c r="EB71" s="263"/>
      <c r="EC71" s="263"/>
      <c r="ED71" s="263"/>
      <c r="EE71" s="263"/>
      <c r="EF71" s="263"/>
      <c r="EG71" s="263"/>
      <c r="EH71" s="263"/>
      <c r="EI71" s="263"/>
      <c r="EJ71" s="263"/>
      <c r="EK71" s="263"/>
      <c r="EL71" s="263"/>
      <c r="EM71" s="263"/>
      <c r="EN71" s="166"/>
      <c r="EO71" s="260"/>
      <c r="EP71" s="260"/>
      <c r="EQ71" s="260"/>
      <c r="ER71" s="260"/>
      <c r="ES71" s="263" t="s">
        <v>1886</v>
      </c>
      <c r="ET71" s="263" t="s">
        <v>1895</v>
      </c>
      <c r="EU71" s="263" t="s">
        <v>1896</v>
      </c>
      <c r="EV71" s="263" t="s">
        <v>1897</v>
      </c>
      <c r="EW71" s="263" t="s">
        <v>1898</v>
      </c>
      <c r="EX71" s="263" t="s">
        <v>1899</v>
      </c>
      <c r="EY71" s="260"/>
      <c r="EZ71" s="260"/>
      <c r="FA71" s="260"/>
      <c r="FB71" s="260"/>
      <c r="FC71" s="260"/>
      <c r="FD71" s="260"/>
      <c r="FE71" s="260"/>
      <c r="FF71" s="260"/>
      <c r="FG71" s="260"/>
      <c r="FH71" s="260"/>
      <c r="FI71" s="260"/>
      <c r="FJ71" s="260"/>
      <c r="FK71" s="260"/>
      <c r="FL71" s="260"/>
      <c r="FM71" s="260"/>
      <c r="FN71" s="260"/>
      <c r="FO71" s="260"/>
      <c r="FP71" s="260"/>
      <c r="FQ71" s="260"/>
      <c r="FR71" s="260"/>
      <c r="FS71" s="260"/>
      <c r="FT71" s="260"/>
      <c r="FU71" s="263" t="s">
        <v>1925</v>
      </c>
      <c r="FV71" s="263" t="s">
        <v>1933</v>
      </c>
      <c r="FW71" s="263" t="s">
        <v>1934</v>
      </c>
      <c r="FX71" s="263" t="s">
        <v>1935</v>
      </c>
      <c r="FY71" s="263" t="s">
        <v>1936</v>
      </c>
      <c r="FZ71" s="263" t="s">
        <v>1937</v>
      </c>
      <c r="GA71" s="263"/>
      <c r="GB71" s="260"/>
      <c r="GC71" s="260"/>
      <c r="GD71" s="260"/>
      <c r="GE71" s="260"/>
      <c r="GF71" s="260"/>
      <c r="GG71" s="260"/>
      <c r="GH71" s="260"/>
      <c r="GI71" s="260"/>
      <c r="GJ71" s="260"/>
      <c r="GK71" s="260"/>
      <c r="GL71" s="260"/>
      <c r="GM71" s="260"/>
      <c r="GN71" s="260"/>
      <c r="GO71" s="260"/>
      <c r="GP71" s="260"/>
      <c r="GQ71" s="260"/>
      <c r="GR71" s="260"/>
      <c r="GS71" s="260"/>
      <c r="GT71" s="260"/>
      <c r="GU71" s="260"/>
      <c r="GV71" s="260"/>
      <c r="GW71" s="264" t="s">
        <v>1999</v>
      </c>
      <c r="GX71" s="264" t="s">
        <v>1683</v>
      </c>
      <c r="GY71" s="264" t="s">
        <v>1991</v>
      </c>
      <c r="GZ71" s="264" t="s">
        <v>1992</v>
      </c>
      <c r="HA71" s="264" t="s">
        <v>1993</v>
      </c>
      <c r="HB71" s="264" t="s">
        <v>1994</v>
      </c>
      <c r="HC71" s="263"/>
      <c r="HD71" s="260"/>
      <c r="HE71" s="260"/>
      <c r="HF71" s="260"/>
      <c r="HG71" s="260"/>
      <c r="HH71" s="260"/>
      <c r="HI71" s="260"/>
      <c r="HJ71" s="260"/>
      <c r="HK71" s="260"/>
      <c r="HL71" s="260"/>
      <c r="HM71" s="260"/>
      <c r="HN71" s="260"/>
      <c r="HO71" s="260"/>
      <c r="HP71" s="260"/>
      <c r="HQ71" s="260"/>
      <c r="HR71" s="260"/>
      <c r="HS71" s="260"/>
      <c r="HT71" s="260"/>
      <c r="HU71" s="260"/>
      <c r="HV71" s="260"/>
      <c r="HW71" s="260"/>
      <c r="HX71" s="260"/>
    </row>
    <row r="72" spans="1:232" s="20" customFormat="1" ht="16.5" thickBot="1">
      <c r="A72" s="261" t="s">
        <v>109</v>
      </c>
      <c r="B72" s="260" t="s">
        <v>110</v>
      </c>
      <c r="C72" s="260"/>
      <c r="D72" s="260"/>
      <c r="E72" s="260"/>
      <c r="F72" s="260" t="s">
        <v>111</v>
      </c>
      <c r="G72" s="260" t="s">
        <v>559</v>
      </c>
      <c r="H72" s="156"/>
      <c r="I72" s="261" t="s">
        <v>560</v>
      </c>
      <c r="J72" s="263" t="s">
        <v>535</v>
      </c>
      <c r="K72" s="263" t="s">
        <v>536</v>
      </c>
      <c r="L72" s="263" t="s">
        <v>537</v>
      </c>
      <c r="M72" s="263" t="s">
        <v>538</v>
      </c>
      <c r="N72" s="263" t="s">
        <v>539</v>
      </c>
      <c r="O72" s="263"/>
      <c r="P72" s="263"/>
      <c r="Q72" s="260"/>
      <c r="R72" s="260"/>
      <c r="S72" s="260"/>
      <c r="T72" s="260"/>
      <c r="U72" s="260"/>
      <c r="V72" s="260"/>
      <c r="W72" s="260"/>
      <c r="X72" s="260"/>
      <c r="Y72" s="260"/>
      <c r="Z72" s="260"/>
      <c r="AA72" s="260"/>
      <c r="AB72" s="260"/>
      <c r="AC72" s="260"/>
      <c r="AD72" s="260"/>
      <c r="AE72" s="260"/>
      <c r="AF72" s="260"/>
      <c r="AG72" s="260" t="s">
        <v>522</v>
      </c>
      <c r="AH72" s="260" t="s">
        <v>107</v>
      </c>
      <c r="AI72" s="260"/>
      <c r="AJ72" s="160"/>
      <c r="AK72" s="261" t="s">
        <v>561</v>
      </c>
      <c r="AL72" s="263" t="s">
        <v>500</v>
      </c>
      <c r="AM72" s="263" t="s">
        <v>541</v>
      </c>
      <c r="AN72" s="263" t="s">
        <v>542</v>
      </c>
      <c r="AO72" s="263" t="s">
        <v>543</v>
      </c>
      <c r="AP72" s="263" t="s">
        <v>504</v>
      </c>
      <c r="AQ72" s="260"/>
      <c r="AR72" s="260"/>
      <c r="AS72" s="260"/>
      <c r="AT72" s="260"/>
      <c r="AU72" s="260"/>
      <c r="AV72" s="260"/>
      <c r="AW72" s="260"/>
      <c r="AX72" s="260"/>
      <c r="AY72" s="260"/>
      <c r="AZ72" s="260"/>
      <c r="BA72" s="260"/>
      <c r="BB72" s="260"/>
      <c r="BC72" s="260"/>
      <c r="BD72" s="260"/>
      <c r="BE72" s="260"/>
      <c r="BF72" s="260"/>
      <c r="BG72" s="260"/>
      <c r="BH72" s="260"/>
      <c r="BI72" s="260"/>
      <c r="BJ72" s="260"/>
      <c r="BK72" s="260"/>
      <c r="BL72" s="160"/>
      <c r="BM72" s="262" t="s">
        <v>1796</v>
      </c>
      <c r="BN72" s="263" t="s">
        <v>1786</v>
      </c>
      <c r="BO72" s="263" t="s">
        <v>1787</v>
      </c>
      <c r="BP72" s="263" t="s">
        <v>1788</v>
      </c>
      <c r="BQ72" s="263" t="s">
        <v>1789</v>
      </c>
      <c r="BR72" s="263" t="s">
        <v>1790</v>
      </c>
      <c r="BS72" s="263"/>
      <c r="BT72" s="263"/>
      <c r="BU72" s="263"/>
      <c r="BV72" s="263"/>
      <c r="BW72" s="263"/>
      <c r="BX72" s="263"/>
      <c r="BY72" s="263"/>
      <c r="BZ72" s="263"/>
      <c r="CA72" s="263"/>
      <c r="CB72" s="263"/>
      <c r="CC72" s="263"/>
      <c r="CD72" s="263"/>
      <c r="CE72" s="263"/>
      <c r="CF72" s="263"/>
      <c r="CG72" s="263"/>
      <c r="CH72" s="263"/>
      <c r="CI72" s="263"/>
      <c r="CJ72" s="263"/>
      <c r="CK72" s="260"/>
      <c r="CL72" s="260"/>
      <c r="CM72" s="260"/>
      <c r="CN72" s="160"/>
      <c r="CO72" s="262" t="s">
        <v>1824</v>
      </c>
      <c r="CP72" s="263" t="s">
        <v>1830</v>
      </c>
      <c r="CQ72" s="263" t="s">
        <v>1831</v>
      </c>
      <c r="CR72" s="263" t="s">
        <v>1832</v>
      </c>
      <c r="CS72" s="263" t="s">
        <v>1833</v>
      </c>
      <c r="CT72" s="263" t="s">
        <v>1834</v>
      </c>
      <c r="CU72" s="263"/>
      <c r="CV72" s="263"/>
      <c r="CW72" s="263"/>
      <c r="CX72" s="263"/>
      <c r="CY72" s="263"/>
      <c r="CZ72" s="263"/>
      <c r="DA72" s="263"/>
      <c r="DB72" s="263"/>
      <c r="DC72" s="263"/>
      <c r="DD72" s="263"/>
      <c r="DE72" s="263"/>
      <c r="DF72" s="263"/>
      <c r="DG72" s="263"/>
      <c r="DH72" s="263"/>
      <c r="DI72" s="263"/>
      <c r="DJ72" s="263"/>
      <c r="DK72" s="263"/>
      <c r="DL72" s="263"/>
      <c r="DQ72" s="146" t="s">
        <v>1861</v>
      </c>
      <c r="DR72" s="263" t="s">
        <v>1868</v>
      </c>
      <c r="DS72" s="263" t="s">
        <v>1869</v>
      </c>
      <c r="DT72" s="263" t="s">
        <v>1870</v>
      </c>
      <c r="DU72" s="263" t="s">
        <v>1871</v>
      </c>
      <c r="DV72" s="263" t="s">
        <v>1872</v>
      </c>
      <c r="DW72" s="263"/>
      <c r="DX72" s="263"/>
      <c r="DY72" s="263"/>
      <c r="DZ72" s="263"/>
      <c r="EA72" s="263"/>
      <c r="EB72" s="263"/>
      <c r="EC72" s="263"/>
      <c r="ED72" s="263"/>
      <c r="EE72" s="263"/>
      <c r="EF72" s="263"/>
      <c r="EG72" s="263"/>
      <c r="EH72" s="263"/>
      <c r="EI72" s="263"/>
      <c r="EJ72" s="263"/>
      <c r="EK72" s="263"/>
      <c r="EL72" s="263"/>
      <c r="EM72" s="263"/>
      <c r="EN72" s="166"/>
      <c r="EO72" s="260"/>
      <c r="EP72" s="260"/>
      <c r="EQ72" s="260"/>
      <c r="ER72" s="260"/>
      <c r="ES72" s="263" t="s">
        <v>1887</v>
      </c>
      <c r="ET72" s="263" t="s">
        <v>1895</v>
      </c>
      <c r="EU72" s="263" t="s">
        <v>1896</v>
      </c>
      <c r="EV72" s="263" t="s">
        <v>1897</v>
      </c>
      <c r="EW72" s="263" t="s">
        <v>1898</v>
      </c>
      <c r="EX72" s="263" t="s">
        <v>1899</v>
      </c>
      <c r="EY72" s="260"/>
      <c r="EZ72" s="260"/>
      <c r="FA72" s="260"/>
      <c r="FB72" s="260"/>
      <c r="FC72" s="260"/>
      <c r="FD72" s="260"/>
      <c r="FE72" s="260"/>
      <c r="FF72" s="260"/>
      <c r="FG72" s="260"/>
      <c r="FH72" s="260"/>
      <c r="FI72" s="260"/>
      <c r="FJ72" s="260"/>
      <c r="FK72" s="260"/>
      <c r="FL72" s="260"/>
      <c r="FM72" s="260"/>
      <c r="FN72" s="260"/>
      <c r="FO72" s="260"/>
      <c r="FP72" s="260"/>
      <c r="FQ72" s="260"/>
      <c r="FR72" s="260"/>
      <c r="FS72" s="260"/>
      <c r="FT72" s="260"/>
      <c r="FU72" s="263" t="s">
        <v>1926</v>
      </c>
      <c r="FV72" s="263" t="s">
        <v>1933</v>
      </c>
      <c r="FW72" s="263" t="s">
        <v>1934</v>
      </c>
      <c r="FX72" s="263" t="s">
        <v>1935</v>
      </c>
      <c r="FY72" s="263" t="s">
        <v>1936</v>
      </c>
      <c r="FZ72" s="263" t="s">
        <v>1937</v>
      </c>
      <c r="GA72" s="263"/>
      <c r="GB72" s="260"/>
      <c r="GC72" s="260"/>
      <c r="GD72" s="260"/>
      <c r="GE72" s="260"/>
      <c r="GF72" s="260"/>
      <c r="GG72" s="260"/>
      <c r="GH72" s="260"/>
      <c r="GI72" s="260"/>
      <c r="GJ72" s="260"/>
      <c r="GK72" s="260"/>
      <c r="GL72" s="260"/>
      <c r="GM72" s="260"/>
      <c r="GN72" s="260"/>
      <c r="GO72" s="260"/>
      <c r="GP72" s="260"/>
      <c r="GQ72" s="260"/>
      <c r="GR72" s="260"/>
      <c r="GS72" s="260"/>
      <c r="GT72" s="260"/>
      <c r="GU72" s="260"/>
      <c r="GV72" s="260"/>
      <c r="GW72" s="264" t="s">
        <v>2000</v>
      </c>
      <c r="GX72" s="264" t="s">
        <v>1683</v>
      </c>
      <c r="GY72" s="264" t="s">
        <v>1991</v>
      </c>
      <c r="GZ72" s="264" t="s">
        <v>1992</v>
      </c>
      <c r="HA72" s="264" t="s">
        <v>1993</v>
      </c>
      <c r="HB72" s="264" t="s">
        <v>1994</v>
      </c>
      <c r="HC72" s="263"/>
      <c r="HD72" s="260"/>
      <c r="HE72" s="260"/>
      <c r="HF72" s="260"/>
      <c r="HG72" s="260"/>
      <c r="HH72" s="260"/>
      <c r="HI72" s="260"/>
      <c r="HJ72" s="260"/>
      <c r="HK72" s="260"/>
      <c r="HL72" s="260"/>
      <c r="HM72" s="260"/>
      <c r="HN72" s="260"/>
      <c r="HO72" s="260"/>
      <c r="HP72" s="260"/>
      <c r="HQ72" s="260"/>
      <c r="HR72" s="260"/>
      <c r="HS72" s="260"/>
      <c r="HT72" s="260"/>
      <c r="HU72" s="260"/>
      <c r="HV72" s="260"/>
      <c r="HW72" s="260"/>
      <c r="HX72" s="260"/>
    </row>
    <row r="73" spans="1:232" s="20" customFormat="1">
      <c r="A73" s="261" t="s">
        <v>109</v>
      </c>
      <c r="B73" s="260" t="s">
        <v>110</v>
      </c>
      <c r="C73" s="260"/>
      <c r="D73" s="260"/>
      <c r="E73" s="260"/>
      <c r="F73" s="260" t="s">
        <v>111</v>
      </c>
      <c r="G73" s="260" t="s">
        <v>562</v>
      </c>
      <c r="H73" s="156"/>
      <c r="I73" s="261" t="s">
        <v>563</v>
      </c>
      <c r="J73" s="263" t="s">
        <v>494</v>
      </c>
      <c r="K73" s="263" t="s">
        <v>495</v>
      </c>
      <c r="L73" s="263" t="s">
        <v>496</v>
      </c>
      <c r="M73" s="263" t="s">
        <v>497</v>
      </c>
      <c r="N73" s="263" t="s">
        <v>498</v>
      </c>
      <c r="O73" s="263"/>
      <c r="P73" s="263"/>
      <c r="Q73" s="260"/>
      <c r="R73" s="260"/>
      <c r="S73" s="260"/>
      <c r="T73" s="260"/>
      <c r="U73" s="260"/>
      <c r="V73" s="260"/>
      <c r="W73" s="260"/>
      <c r="X73" s="260"/>
      <c r="Y73" s="260"/>
      <c r="Z73" s="260"/>
      <c r="AA73" s="260"/>
      <c r="AB73" s="260"/>
      <c r="AC73" s="260"/>
      <c r="AD73" s="260"/>
      <c r="AE73" s="260"/>
      <c r="AF73" s="260"/>
      <c r="AG73" s="260" t="s">
        <v>522</v>
      </c>
      <c r="AH73" s="260" t="s">
        <v>107</v>
      </c>
      <c r="AI73" s="260"/>
      <c r="AJ73" s="160"/>
      <c r="AK73" s="261" t="s">
        <v>564</v>
      </c>
      <c r="AL73" s="263" t="s">
        <v>528</v>
      </c>
      <c r="AM73" s="263" t="s">
        <v>529</v>
      </c>
      <c r="AN73" s="263" t="s">
        <v>530</v>
      </c>
      <c r="AO73" s="263" t="s">
        <v>531</v>
      </c>
      <c r="AP73" s="263" t="s">
        <v>532</v>
      </c>
      <c r="AQ73" s="260"/>
      <c r="AR73" s="260"/>
      <c r="AS73" s="260"/>
      <c r="AT73" s="260"/>
      <c r="AU73" s="260"/>
      <c r="AV73" s="260"/>
      <c r="AW73" s="260"/>
      <c r="AX73" s="260"/>
      <c r="AY73" s="260"/>
      <c r="AZ73" s="260"/>
      <c r="BA73" s="260"/>
      <c r="BB73" s="260"/>
      <c r="BC73" s="260"/>
      <c r="BD73" s="260"/>
      <c r="BE73" s="260"/>
      <c r="BF73" s="260"/>
      <c r="BG73" s="260"/>
      <c r="BH73" s="260"/>
      <c r="BI73" s="260"/>
      <c r="BJ73" s="260"/>
      <c r="BK73" s="260"/>
      <c r="BL73" s="160"/>
      <c r="BM73" s="262" t="s">
        <v>1797</v>
      </c>
      <c r="BN73" s="85" t="s">
        <v>1781</v>
      </c>
      <c r="BO73" s="85" t="s">
        <v>1782</v>
      </c>
      <c r="BP73" s="85" t="s">
        <v>1783</v>
      </c>
      <c r="BQ73" s="85" t="s">
        <v>1784</v>
      </c>
      <c r="BR73" s="85" t="s">
        <v>1799</v>
      </c>
      <c r="BS73" s="263"/>
      <c r="BT73" s="263"/>
      <c r="BU73" s="263"/>
      <c r="BV73" s="263"/>
      <c r="BW73" s="263"/>
      <c r="BX73" s="263"/>
      <c r="BY73" s="263"/>
      <c r="BZ73" s="263"/>
      <c r="CA73" s="263"/>
      <c r="CB73" s="263"/>
      <c r="CC73" s="263"/>
      <c r="CD73" s="263"/>
      <c r="CE73" s="263"/>
      <c r="CF73" s="263"/>
      <c r="CG73" s="263"/>
      <c r="CH73" s="263"/>
      <c r="CI73" s="263"/>
      <c r="CJ73" s="263"/>
      <c r="CK73" s="260"/>
      <c r="CL73" s="260"/>
      <c r="CM73" s="260"/>
      <c r="CN73" s="160"/>
      <c r="CO73" s="262" t="s">
        <v>1825</v>
      </c>
      <c r="CP73" s="263" t="s">
        <v>1098</v>
      </c>
      <c r="CQ73" s="263" t="s">
        <v>1099</v>
      </c>
      <c r="CR73" s="263" t="s">
        <v>1827</v>
      </c>
      <c r="CS73" s="263" t="s">
        <v>1828</v>
      </c>
      <c r="CT73" s="263" t="s">
        <v>1829</v>
      </c>
      <c r="CU73" s="263"/>
      <c r="CV73" s="263"/>
      <c r="CW73" s="263"/>
      <c r="CX73" s="263"/>
      <c r="CY73" s="263"/>
      <c r="CZ73" s="263"/>
      <c r="DA73" s="263"/>
      <c r="DB73" s="263"/>
      <c r="DC73" s="263"/>
      <c r="DD73" s="263"/>
      <c r="DE73" s="263"/>
      <c r="DF73" s="263"/>
      <c r="DG73" s="263"/>
      <c r="DH73" s="263"/>
      <c r="DI73" s="263"/>
      <c r="DJ73" s="263"/>
      <c r="DK73" s="263"/>
      <c r="DL73" s="263"/>
      <c r="DQ73" s="146" t="s">
        <v>1862</v>
      </c>
      <c r="DR73" s="263" t="s">
        <v>1266</v>
      </c>
      <c r="DS73" s="263" t="s">
        <v>1864</v>
      </c>
      <c r="DT73" s="263" t="s">
        <v>1865</v>
      </c>
      <c r="DU73" s="263" t="s">
        <v>1866</v>
      </c>
      <c r="DV73" s="263" t="s">
        <v>1867</v>
      </c>
      <c r="DW73" s="263"/>
      <c r="DX73" s="263"/>
      <c r="DY73" s="263"/>
      <c r="DZ73" s="263"/>
      <c r="EA73" s="263"/>
      <c r="EB73" s="263"/>
      <c r="EC73" s="263"/>
      <c r="ED73" s="263"/>
      <c r="EE73" s="263"/>
      <c r="EF73" s="263"/>
      <c r="EG73" s="263"/>
      <c r="EH73" s="263"/>
      <c r="EI73" s="263"/>
      <c r="EJ73" s="263"/>
      <c r="EK73" s="263"/>
      <c r="EL73" s="263"/>
      <c r="EM73" s="263"/>
      <c r="EN73" s="166"/>
      <c r="EO73" s="260"/>
      <c r="EP73" s="260"/>
      <c r="EQ73" s="260"/>
      <c r="ER73" s="260"/>
      <c r="ES73" s="263" t="s">
        <v>1888</v>
      </c>
      <c r="ET73" s="113" t="s">
        <v>1890</v>
      </c>
      <c r="EU73" s="113" t="s">
        <v>1891</v>
      </c>
      <c r="EV73" s="113" t="s">
        <v>1892</v>
      </c>
      <c r="EW73" s="113" t="s">
        <v>1893</v>
      </c>
      <c r="EX73" s="113" t="s">
        <v>1894</v>
      </c>
      <c r="EY73" s="260"/>
      <c r="EZ73" s="260"/>
      <c r="FA73" s="260"/>
      <c r="FB73" s="260"/>
      <c r="FC73" s="260"/>
      <c r="FD73" s="260"/>
      <c r="FE73" s="260"/>
      <c r="FF73" s="260"/>
      <c r="FG73" s="260"/>
      <c r="FH73" s="260"/>
      <c r="FI73" s="260"/>
      <c r="FJ73" s="260"/>
      <c r="FK73" s="260"/>
      <c r="FL73" s="260"/>
      <c r="FM73" s="260"/>
      <c r="FN73" s="260"/>
      <c r="FO73" s="260"/>
      <c r="FP73" s="260"/>
      <c r="FQ73" s="260"/>
      <c r="FR73" s="260"/>
      <c r="FS73" s="260"/>
      <c r="FT73" s="260"/>
      <c r="FU73" s="263" t="s">
        <v>1927</v>
      </c>
      <c r="FV73" s="263" t="s">
        <v>1929</v>
      </c>
      <c r="FW73" s="263" t="s">
        <v>1596</v>
      </c>
      <c r="FX73" s="263" t="s">
        <v>1930</v>
      </c>
      <c r="FY73" s="263" t="s">
        <v>1931</v>
      </c>
      <c r="FZ73" s="263" t="s">
        <v>1932</v>
      </c>
      <c r="GA73" s="263"/>
      <c r="GB73" s="260"/>
      <c r="GC73" s="260"/>
      <c r="GD73" s="260"/>
      <c r="GE73" s="260"/>
      <c r="GF73" s="260"/>
      <c r="GG73" s="260"/>
      <c r="GH73" s="260"/>
      <c r="GI73" s="260"/>
      <c r="GJ73" s="260"/>
      <c r="GK73" s="260"/>
      <c r="GL73" s="260"/>
      <c r="GM73" s="260"/>
      <c r="GN73" s="260"/>
      <c r="GO73" s="260"/>
      <c r="GP73" s="260"/>
      <c r="GQ73" s="260"/>
      <c r="GR73" s="260"/>
      <c r="GS73" s="260"/>
      <c r="GT73" s="260"/>
      <c r="GU73" s="260"/>
      <c r="GV73" s="260"/>
      <c r="GW73" s="264" t="s">
        <v>2001</v>
      </c>
      <c r="GX73" s="264" t="s">
        <v>1987</v>
      </c>
      <c r="GY73" s="264" t="s">
        <v>1988</v>
      </c>
      <c r="GZ73" s="264" t="s">
        <v>1752</v>
      </c>
      <c r="HA73" s="264" t="s">
        <v>1766</v>
      </c>
      <c r="HB73" s="264" t="s">
        <v>1989</v>
      </c>
      <c r="HC73" s="263"/>
      <c r="HD73" s="260"/>
      <c r="HE73" s="260"/>
      <c r="HF73" s="260"/>
      <c r="HG73" s="260"/>
      <c r="HH73" s="260"/>
      <c r="HI73" s="260"/>
      <c r="HJ73" s="260"/>
      <c r="HK73" s="260"/>
      <c r="HL73" s="260"/>
      <c r="HM73" s="260"/>
      <c r="HN73" s="260"/>
      <c r="HO73" s="260"/>
      <c r="HP73" s="260"/>
      <c r="HQ73" s="260"/>
      <c r="HR73" s="260"/>
      <c r="HS73" s="260"/>
      <c r="HT73" s="260"/>
      <c r="HU73" s="260"/>
      <c r="HV73" s="260"/>
      <c r="HW73" s="260"/>
      <c r="HX73" s="260"/>
    </row>
    <row r="74" spans="1:232" s="79" customFormat="1" ht="16.5" thickBot="1">
      <c r="A74" s="157" t="s">
        <v>109</v>
      </c>
      <c r="B74" s="158" t="s">
        <v>110</v>
      </c>
      <c r="C74" s="158"/>
      <c r="D74" s="158"/>
      <c r="E74" s="158"/>
      <c r="F74" s="158" t="s">
        <v>111</v>
      </c>
      <c r="G74" s="158" t="s">
        <v>565</v>
      </c>
      <c r="H74" s="159"/>
      <c r="I74" s="157" t="s">
        <v>566</v>
      </c>
      <c r="J74" s="89" t="s">
        <v>535</v>
      </c>
      <c r="K74" s="89" t="s">
        <v>536</v>
      </c>
      <c r="L74" s="89" t="s">
        <v>537</v>
      </c>
      <c r="M74" s="89" t="s">
        <v>538</v>
      </c>
      <c r="N74" s="89" t="s">
        <v>539</v>
      </c>
      <c r="O74" s="89"/>
      <c r="P74" s="89"/>
      <c r="Q74" s="158"/>
      <c r="R74" s="158"/>
      <c r="S74" s="158"/>
      <c r="T74" s="158"/>
      <c r="U74" s="158"/>
      <c r="V74" s="158"/>
      <c r="W74" s="158"/>
      <c r="X74" s="158"/>
      <c r="Y74" s="158"/>
      <c r="Z74" s="158"/>
      <c r="AA74" s="158"/>
      <c r="AB74" s="158"/>
      <c r="AC74" s="158"/>
      <c r="AD74" s="158"/>
      <c r="AE74" s="158"/>
      <c r="AF74" s="158"/>
      <c r="AG74" s="158" t="s">
        <v>522</v>
      </c>
      <c r="AH74" s="158" t="s">
        <v>107</v>
      </c>
      <c r="AI74" s="158"/>
      <c r="AJ74" s="163"/>
      <c r="AK74" s="157" t="s">
        <v>567</v>
      </c>
      <c r="AL74" s="89" t="s">
        <v>500</v>
      </c>
      <c r="AM74" s="89" t="s">
        <v>541</v>
      </c>
      <c r="AN74" s="89" t="s">
        <v>542</v>
      </c>
      <c r="AO74" s="89" t="s">
        <v>543</v>
      </c>
      <c r="AP74" s="89" t="s">
        <v>504</v>
      </c>
      <c r="AQ74" s="158"/>
      <c r="AR74" s="158"/>
      <c r="AS74" s="158"/>
      <c r="AT74" s="158"/>
      <c r="AU74" s="158"/>
      <c r="AV74" s="158"/>
      <c r="AW74" s="158"/>
      <c r="AX74" s="158"/>
      <c r="AY74" s="158"/>
      <c r="AZ74" s="158"/>
      <c r="BA74" s="158"/>
      <c r="BB74" s="158"/>
      <c r="BC74" s="158"/>
      <c r="BD74" s="158"/>
      <c r="BE74" s="158"/>
      <c r="BF74" s="158"/>
      <c r="BG74" s="158"/>
      <c r="BH74" s="158"/>
      <c r="BI74" s="158"/>
      <c r="BJ74" s="158"/>
      <c r="BK74" s="158"/>
      <c r="BL74" s="163"/>
      <c r="BM74" s="219" t="s">
        <v>1798</v>
      </c>
      <c r="BN74" s="89" t="s">
        <v>1786</v>
      </c>
      <c r="BO74" s="89" t="s">
        <v>1787</v>
      </c>
      <c r="BP74" s="89" t="s">
        <v>1788</v>
      </c>
      <c r="BQ74" s="89" t="s">
        <v>1789</v>
      </c>
      <c r="BR74" s="89" t="s">
        <v>1790</v>
      </c>
      <c r="BS74" s="89"/>
      <c r="BT74" s="89"/>
      <c r="BU74" s="89"/>
      <c r="BV74" s="89"/>
      <c r="BW74" s="89"/>
      <c r="BX74" s="89"/>
      <c r="BY74" s="89"/>
      <c r="BZ74" s="89"/>
      <c r="CA74" s="89"/>
      <c r="CB74" s="89"/>
      <c r="CC74" s="89"/>
      <c r="CD74" s="89"/>
      <c r="CE74" s="89"/>
      <c r="CF74" s="89"/>
      <c r="CG74" s="89"/>
      <c r="CH74" s="89"/>
      <c r="CI74" s="89"/>
      <c r="CJ74" s="89"/>
      <c r="CK74" s="158"/>
      <c r="CL74" s="158"/>
      <c r="CM74" s="158"/>
      <c r="CN74" s="163"/>
      <c r="CO74" s="219" t="s">
        <v>1826</v>
      </c>
      <c r="CP74" s="89" t="s">
        <v>1830</v>
      </c>
      <c r="CQ74" s="89" t="s">
        <v>1831</v>
      </c>
      <c r="CR74" s="89" t="s">
        <v>1832</v>
      </c>
      <c r="CS74" s="89" t="s">
        <v>1833</v>
      </c>
      <c r="CT74" s="89" t="s">
        <v>1834</v>
      </c>
      <c r="CU74" s="89"/>
      <c r="CV74" s="89"/>
      <c r="CW74" s="89"/>
      <c r="CX74" s="89"/>
      <c r="CY74" s="89"/>
      <c r="CZ74" s="89"/>
      <c r="DA74" s="89"/>
      <c r="DB74" s="89"/>
      <c r="DC74" s="89"/>
      <c r="DD74" s="89"/>
      <c r="DE74" s="89"/>
      <c r="DF74" s="89"/>
      <c r="DG74" s="89"/>
      <c r="DH74" s="89"/>
      <c r="DI74" s="89"/>
      <c r="DJ74" s="89"/>
      <c r="DK74" s="89"/>
      <c r="DL74" s="89"/>
      <c r="DQ74" s="88" t="s">
        <v>1863</v>
      </c>
      <c r="DR74" s="89" t="s">
        <v>1868</v>
      </c>
      <c r="DS74" s="89" t="s">
        <v>1869</v>
      </c>
      <c r="DT74" s="89" t="s">
        <v>1870</v>
      </c>
      <c r="DU74" s="89" t="s">
        <v>1871</v>
      </c>
      <c r="DV74" s="89" t="s">
        <v>1872</v>
      </c>
      <c r="DW74" s="89"/>
      <c r="DX74" s="89"/>
      <c r="DY74" s="89"/>
      <c r="DZ74" s="89"/>
      <c r="EA74" s="89"/>
      <c r="EB74" s="89"/>
      <c r="EC74" s="89"/>
      <c r="ED74" s="89"/>
      <c r="EE74" s="89"/>
      <c r="EF74" s="89"/>
      <c r="EG74" s="89"/>
      <c r="EH74" s="89"/>
      <c r="EI74" s="89"/>
      <c r="EJ74" s="89"/>
      <c r="EK74" s="89"/>
      <c r="EL74" s="89"/>
      <c r="EM74" s="89"/>
      <c r="EN74" s="168"/>
      <c r="EO74" s="158"/>
      <c r="EP74" s="158"/>
      <c r="EQ74" s="158"/>
      <c r="ER74" s="158"/>
      <c r="ES74" s="89" t="s">
        <v>1889</v>
      </c>
      <c r="ET74" s="89" t="s">
        <v>1895</v>
      </c>
      <c r="EU74" s="89" t="s">
        <v>1896</v>
      </c>
      <c r="EV74" s="89" t="s">
        <v>1897</v>
      </c>
      <c r="EW74" s="89" t="s">
        <v>1898</v>
      </c>
      <c r="EX74" s="89" t="s">
        <v>1899</v>
      </c>
      <c r="EY74" s="158"/>
      <c r="EZ74" s="158"/>
      <c r="FA74" s="158"/>
      <c r="FB74" s="158"/>
      <c r="FC74" s="158"/>
      <c r="FD74" s="158"/>
      <c r="FE74" s="158"/>
      <c r="FF74" s="158"/>
      <c r="FG74" s="158"/>
      <c r="FH74" s="158"/>
      <c r="FI74" s="158"/>
      <c r="FJ74" s="158"/>
      <c r="FK74" s="158"/>
      <c r="FL74" s="158"/>
      <c r="FM74" s="158"/>
      <c r="FN74" s="158"/>
      <c r="FO74" s="158"/>
      <c r="FP74" s="158"/>
      <c r="FQ74" s="158"/>
      <c r="FR74" s="158"/>
      <c r="FS74" s="158"/>
      <c r="FT74" s="158"/>
      <c r="FU74" s="89" t="s">
        <v>1928</v>
      </c>
      <c r="FV74" s="89" t="s">
        <v>1933</v>
      </c>
      <c r="FW74" s="89" t="s">
        <v>1934</v>
      </c>
      <c r="FX74" s="89" t="s">
        <v>1935</v>
      </c>
      <c r="FY74" s="89" t="s">
        <v>1936</v>
      </c>
      <c r="FZ74" s="89" t="s">
        <v>1937</v>
      </c>
      <c r="GA74" s="89"/>
      <c r="GB74" s="158"/>
      <c r="GC74" s="158"/>
      <c r="GD74" s="158"/>
      <c r="GE74" s="158"/>
      <c r="GF74" s="158"/>
      <c r="GG74" s="158"/>
      <c r="GH74" s="158"/>
      <c r="GI74" s="158"/>
      <c r="GJ74" s="158"/>
      <c r="GK74" s="158"/>
      <c r="GL74" s="158"/>
      <c r="GM74" s="158"/>
      <c r="GN74" s="158"/>
      <c r="GO74" s="158"/>
      <c r="GP74" s="158"/>
      <c r="GQ74" s="158"/>
      <c r="GR74" s="158"/>
      <c r="GS74" s="158"/>
      <c r="GT74" s="158"/>
      <c r="GU74" s="158"/>
      <c r="GV74" s="158"/>
      <c r="GW74" s="265" t="s">
        <v>2002</v>
      </c>
      <c r="GX74" s="265" t="s">
        <v>1683</v>
      </c>
      <c r="GY74" s="265" t="s">
        <v>1991</v>
      </c>
      <c r="GZ74" s="265" t="s">
        <v>1992</v>
      </c>
      <c r="HA74" s="265" t="s">
        <v>1993</v>
      </c>
      <c r="HB74" s="265" t="s">
        <v>1994</v>
      </c>
      <c r="HC74" s="89"/>
      <c r="HD74" s="158"/>
      <c r="HE74" s="158"/>
      <c r="HF74" s="158"/>
      <c r="HG74" s="158"/>
      <c r="HH74" s="158"/>
      <c r="HI74" s="158"/>
      <c r="HJ74" s="158"/>
      <c r="HK74" s="158"/>
      <c r="HL74" s="158"/>
      <c r="HM74" s="158"/>
      <c r="HN74" s="158"/>
      <c r="HO74" s="158"/>
      <c r="HP74" s="158"/>
      <c r="HQ74" s="158"/>
      <c r="HR74" s="158"/>
      <c r="HS74" s="158"/>
      <c r="HT74" s="158"/>
      <c r="HU74" s="158"/>
      <c r="HV74" s="158"/>
      <c r="HW74" s="158"/>
      <c r="HX74" s="158"/>
    </row>
    <row r="75" spans="1:232" s="243" customFormat="1" ht="16.5" thickBot="1">
      <c r="A75" s="172" t="s">
        <v>103</v>
      </c>
      <c r="B75" s="171"/>
      <c r="C75" s="171"/>
      <c r="D75" s="171"/>
      <c r="E75" s="171"/>
      <c r="F75" s="171"/>
      <c r="G75" s="171"/>
      <c r="H75" s="229"/>
      <c r="I75" s="172"/>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230"/>
      <c r="AK75" s="172"/>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230"/>
      <c r="BM75" s="172"/>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230"/>
      <c r="CO75" s="172"/>
      <c r="CP75" s="171"/>
      <c r="CQ75" s="171"/>
      <c r="CR75" s="171"/>
      <c r="CS75" s="171"/>
      <c r="CT75" s="171"/>
      <c r="CU75" s="171"/>
      <c r="CV75" s="171"/>
      <c r="CW75" s="171"/>
      <c r="CX75" s="171"/>
      <c r="CY75" s="171"/>
      <c r="CZ75" s="171"/>
      <c r="DA75" s="171"/>
      <c r="DB75" s="171"/>
      <c r="DC75" s="171"/>
      <c r="DD75" s="171"/>
      <c r="DE75" s="171"/>
      <c r="DF75" s="171"/>
      <c r="DG75" s="171"/>
      <c r="DH75" s="171"/>
      <c r="DI75" s="171"/>
      <c r="DJ75" s="171"/>
      <c r="DK75" s="171"/>
      <c r="DL75" s="171"/>
      <c r="DQ75" s="164"/>
      <c r="DR75" s="85"/>
      <c r="DS75" s="85"/>
      <c r="DT75" s="85"/>
      <c r="DU75" s="85"/>
      <c r="DV75" s="85"/>
      <c r="DW75" s="85"/>
      <c r="DX75" s="85"/>
      <c r="DY75" s="85"/>
      <c r="DZ75" s="85"/>
      <c r="EA75" s="85"/>
      <c r="EB75" s="85"/>
      <c r="EC75" s="85"/>
      <c r="ED75" s="85"/>
      <c r="EE75" s="85"/>
      <c r="EF75" s="85"/>
      <c r="EG75" s="85"/>
      <c r="EH75" s="85"/>
      <c r="EI75" s="85"/>
      <c r="EJ75" s="85"/>
      <c r="EK75" s="85"/>
      <c r="EL75" s="85"/>
      <c r="EM75" s="85"/>
      <c r="EN75" s="165"/>
      <c r="EO75" s="85"/>
      <c r="EP75" s="85"/>
      <c r="EQ75" s="85"/>
      <c r="ER75" s="85"/>
      <c r="ES75" s="85"/>
      <c r="ET75" s="85"/>
      <c r="EU75" s="85"/>
      <c r="EV75" s="85"/>
      <c r="EW75" s="85"/>
      <c r="EX75" s="85"/>
      <c r="EY75" s="85"/>
      <c r="EZ75" s="85"/>
      <c r="FA75" s="85"/>
      <c r="FB75" s="85"/>
      <c r="FC75" s="85"/>
      <c r="FD75" s="85"/>
      <c r="FE75" s="85"/>
      <c r="FF75" s="85"/>
      <c r="FG75" s="85"/>
      <c r="FH75" s="85"/>
      <c r="FI75" s="85"/>
      <c r="FJ75" s="85"/>
      <c r="FK75" s="85"/>
      <c r="FL75" s="85"/>
      <c r="FM75" s="85"/>
      <c r="FN75" s="85"/>
      <c r="FO75" s="85"/>
      <c r="FP75" s="85"/>
      <c r="FQ75" s="85"/>
      <c r="FR75" s="85"/>
      <c r="FS75" s="85"/>
      <c r="FT75" s="85"/>
      <c r="FU75" s="85"/>
      <c r="FV75" s="85"/>
      <c r="FW75" s="85"/>
      <c r="FX75" s="85"/>
      <c r="FY75" s="85"/>
      <c r="FZ75" s="85"/>
      <c r="GA75" s="85"/>
      <c r="GB75" s="85"/>
      <c r="GC75" s="85"/>
      <c r="GD75" s="85"/>
      <c r="GE75" s="85"/>
      <c r="GF75" s="85"/>
      <c r="GG75" s="85"/>
      <c r="GH75" s="85"/>
      <c r="GI75" s="85"/>
      <c r="GJ75" s="85"/>
      <c r="GK75" s="85"/>
      <c r="GL75" s="85"/>
      <c r="GM75" s="85"/>
      <c r="GN75" s="85"/>
      <c r="GO75" s="85"/>
      <c r="GP75" s="85"/>
      <c r="GQ75" s="85"/>
      <c r="GR75" s="85"/>
      <c r="GS75" s="85"/>
      <c r="GT75" s="85"/>
      <c r="GU75" s="85"/>
      <c r="GV75" s="85"/>
      <c r="GW75" s="85"/>
      <c r="GX75" s="85"/>
      <c r="GY75" s="85"/>
      <c r="GZ75" s="85"/>
      <c r="HA75" s="85"/>
      <c r="HB75" s="85"/>
      <c r="HC75" s="85"/>
      <c r="HD75" s="85"/>
      <c r="HE75" s="85"/>
      <c r="HF75" s="85"/>
      <c r="HG75" s="85"/>
      <c r="HH75" s="85"/>
      <c r="HI75" s="85"/>
      <c r="HJ75" s="85"/>
      <c r="HK75" s="85"/>
      <c r="HL75" s="85"/>
      <c r="HM75" s="85"/>
      <c r="HN75" s="85"/>
      <c r="HO75" s="85"/>
      <c r="HP75" s="85"/>
      <c r="HQ75" s="85"/>
      <c r="HR75" s="85"/>
      <c r="HS75" s="85"/>
      <c r="HT75" s="85"/>
      <c r="HU75" s="85"/>
      <c r="HV75" s="85"/>
      <c r="HW75" s="85"/>
      <c r="HX75" s="85"/>
    </row>
    <row r="76" spans="1:232" s="241" customFormat="1" ht="32.25" thickBot="1">
      <c r="A76" s="231" t="s">
        <v>98</v>
      </c>
      <c r="B76" s="121"/>
      <c r="C76" s="121"/>
      <c r="D76" s="121"/>
      <c r="E76" s="121"/>
      <c r="F76" s="121"/>
      <c r="G76" s="120"/>
      <c r="H76" s="232"/>
      <c r="I76" s="119" t="s">
        <v>568</v>
      </c>
      <c r="J76" s="120"/>
      <c r="K76" s="120"/>
      <c r="L76" s="120"/>
      <c r="M76" s="120"/>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233"/>
      <c r="AK76" s="119" t="s">
        <v>569</v>
      </c>
      <c r="AL76" s="120"/>
      <c r="AM76" s="120"/>
      <c r="AN76" s="120"/>
      <c r="AO76" s="120"/>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233"/>
      <c r="BM76" s="119" t="s">
        <v>943</v>
      </c>
      <c r="BN76" s="120"/>
      <c r="BO76" s="120"/>
      <c r="BP76" s="120"/>
      <c r="BQ76" s="120"/>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233"/>
      <c r="CO76" s="119" t="s">
        <v>1109</v>
      </c>
      <c r="CP76" s="253"/>
      <c r="CQ76" s="253"/>
      <c r="CR76" s="253"/>
      <c r="CS76" s="253"/>
      <c r="CT76" s="254"/>
      <c r="CU76" s="121"/>
      <c r="CV76" s="121"/>
      <c r="CW76" s="121"/>
      <c r="CX76" s="121"/>
      <c r="CY76" s="121"/>
      <c r="CZ76" s="121"/>
      <c r="DA76" s="121"/>
      <c r="DB76" s="121"/>
      <c r="DC76" s="121"/>
      <c r="DD76" s="121"/>
      <c r="DE76" s="121"/>
      <c r="DF76" s="121"/>
      <c r="DG76" s="121"/>
      <c r="DH76" s="121"/>
      <c r="DI76" s="121"/>
      <c r="DJ76" s="121"/>
      <c r="DK76" s="121"/>
      <c r="DL76" s="121"/>
      <c r="DQ76" s="174" t="s">
        <v>1278</v>
      </c>
      <c r="DR76" s="175"/>
      <c r="DS76" s="175"/>
      <c r="DT76" s="175"/>
      <c r="DU76" s="175"/>
      <c r="DV76" s="106"/>
      <c r="DW76" s="106"/>
      <c r="DX76" s="106"/>
      <c r="DY76" s="106"/>
      <c r="DZ76" s="106"/>
      <c r="EA76" s="106"/>
      <c r="EB76" s="106"/>
      <c r="EC76" s="106"/>
      <c r="ED76" s="106"/>
      <c r="EE76" s="106"/>
      <c r="EF76" s="106"/>
      <c r="EG76" s="106"/>
      <c r="EH76" s="106"/>
      <c r="EI76" s="106"/>
      <c r="EJ76" s="106"/>
      <c r="EK76" s="106"/>
      <c r="EL76" s="106"/>
      <c r="EM76" s="106"/>
      <c r="EN76" s="169"/>
      <c r="EO76" s="106"/>
      <c r="EP76" s="106"/>
      <c r="EQ76" s="106"/>
      <c r="ER76" s="106"/>
      <c r="ES76" s="106" t="s">
        <v>1444</v>
      </c>
      <c r="ET76" s="106"/>
      <c r="EU76" s="106"/>
      <c r="EV76" s="106"/>
      <c r="EW76" s="106"/>
      <c r="EX76" s="106"/>
      <c r="EY76" s="106"/>
      <c r="EZ76" s="106"/>
      <c r="FA76" s="106"/>
      <c r="FB76" s="106"/>
      <c r="FC76" s="106"/>
      <c r="FD76" s="106"/>
      <c r="FE76" s="106"/>
      <c r="FF76" s="106"/>
      <c r="FG76" s="106"/>
      <c r="FH76" s="106"/>
      <c r="FI76" s="106"/>
      <c r="FJ76" s="106"/>
      <c r="FK76" s="106"/>
      <c r="FL76" s="106"/>
      <c r="FM76" s="106"/>
      <c r="FN76" s="106"/>
      <c r="FO76" s="106"/>
      <c r="FP76" s="106"/>
      <c r="FQ76" s="106"/>
      <c r="FR76" s="106"/>
      <c r="FS76" s="106"/>
      <c r="FT76" s="106"/>
      <c r="FU76" s="106" t="s">
        <v>1607</v>
      </c>
      <c r="FV76" s="106"/>
      <c r="FW76" s="106"/>
      <c r="FX76" s="106"/>
      <c r="FY76" s="106"/>
      <c r="FZ76" s="106"/>
      <c r="GA76" s="106"/>
      <c r="GB76" s="106"/>
      <c r="GC76" s="106"/>
      <c r="GD76" s="106"/>
      <c r="GE76" s="106"/>
      <c r="GF76" s="106"/>
      <c r="GG76" s="106"/>
      <c r="GH76" s="106"/>
      <c r="GI76" s="106"/>
      <c r="GJ76" s="106"/>
      <c r="GK76" s="106"/>
      <c r="GL76" s="106"/>
      <c r="GM76" s="106"/>
      <c r="GN76" s="106"/>
      <c r="GO76" s="106"/>
      <c r="GP76" s="106"/>
      <c r="GQ76" s="106"/>
      <c r="GR76" s="106"/>
      <c r="GS76" s="106"/>
      <c r="GT76" s="106"/>
      <c r="GU76" s="106"/>
      <c r="GV76" s="106"/>
      <c r="GW76" s="121" t="s">
        <v>1773</v>
      </c>
      <c r="GX76" s="106"/>
      <c r="GY76" s="106"/>
      <c r="GZ76" s="106"/>
      <c r="HA76" s="106"/>
      <c r="HB76" s="106"/>
      <c r="HC76" s="106"/>
      <c r="HD76" s="106"/>
      <c r="HE76" s="106"/>
      <c r="HF76" s="106"/>
      <c r="HG76" s="106"/>
      <c r="HH76" s="106"/>
      <c r="HI76" s="106"/>
      <c r="HJ76" s="106"/>
      <c r="HK76" s="106"/>
      <c r="HL76" s="106"/>
      <c r="HM76" s="106"/>
      <c r="HN76" s="106"/>
      <c r="HO76" s="106"/>
      <c r="HP76" s="106"/>
      <c r="HQ76" s="106"/>
      <c r="HR76" s="106"/>
      <c r="HS76" s="106"/>
      <c r="HT76" s="106"/>
      <c r="HU76" s="106"/>
      <c r="HV76" s="106"/>
      <c r="HW76" s="106"/>
      <c r="HX76" s="106"/>
    </row>
    <row r="77" spans="1:232" s="68" customFormat="1" ht="15.6" customHeight="1" thickBot="1">
      <c r="A77" s="110" t="s">
        <v>109</v>
      </c>
      <c r="B77" s="111" t="s">
        <v>110</v>
      </c>
      <c r="C77" s="111"/>
      <c r="D77" s="111"/>
      <c r="E77" s="111"/>
      <c r="F77" s="111" t="s">
        <v>111</v>
      </c>
      <c r="G77" s="122" t="s">
        <v>570</v>
      </c>
      <c r="H77" s="112" t="s">
        <v>571</v>
      </c>
      <c r="I77" s="123" t="s">
        <v>572</v>
      </c>
      <c r="J77" s="124" t="s">
        <v>573</v>
      </c>
      <c r="K77" s="124" t="s">
        <v>537</v>
      </c>
      <c r="L77" s="124" t="s">
        <v>574</v>
      </c>
      <c r="M77" s="124" t="s">
        <v>539</v>
      </c>
      <c r="N77" s="111"/>
      <c r="O77" s="111"/>
      <c r="P77" s="111"/>
      <c r="Q77" s="111"/>
      <c r="R77" s="111"/>
      <c r="S77" s="111"/>
      <c r="T77" s="111"/>
      <c r="U77" s="111"/>
      <c r="V77" s="111"/>
      <c r="W77" s="111"/>
      <c r="X77" s="111"/>
      <c r="Y77" s="111"/>
      <c r="Z77" s="111"/>
      <c r="AA77" s="111"/>
      <c r="AB77" s="111"/>
      <c r="AC77" s="111"/>
      <c r="AD77" s="111"/>
      <c r="AE77" s="111"/>
      <c r="AF77" s="111"/>
      <c r="AG77" s="122" t="s">
        <v>575</v>
      </c>
      <c r="AH77" s="111"/>
      <c r="AI77" s="111"/>
      <c r="AJ77" s="114"/>
      <c r="AK77" s="123" t="s">
        <v>576</v>
      </c>
      <c r="AL77" s="111" t="s">
        <v>302</v>
      </c>
      <c r="AM77" s="124" t="s">
        <v>577</v>
      </c>
      <c r="AN77" s="124" t="s">
        <v>578</v>
      </c>
      <c r="AO77" s="124" t="s">
        <v>504</v>
      </c>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4"/>
      <c r="BM77" s="220" t="s">
        <v>1800</v>
      </c>
      <c r="BN77" s="221" t="s">
        <v>1808</v>
      </c>
      <c r="BO77" s="221" t="s">
        <v>1809</v>
      </c>
      <c r="BP77" s="221" t="s">
        <v>1810</v>
      </c>
      <c r="BQ77" s="221" t="s">
        <v>1790</v>
      </c>
      <c r="BR77" s="113"/>
      <c r="BS77" s="113"/>
      <c r="BT77" s="113"/>
      <c r="BU77" s="113"/>
      <c r="BV77" s="113"/>
      <c r="BW77" s="113"/>
      <c r="BX77" s="113"/>
      <c r="BY77" s="113"/>
      <c r="BZ77" s="113"/>
      <c r="CA77" s="113"/>
      <c r="CB77" s="113"/>
      <c r="CC77" s="113"/>
      <c r="CD77" s="113"/>
      <c r="CE77" s="113"/>
      <c r="CF77" s="113"/>
      <c r="CG77" s="113"/>
      <c r="CH77" s="113"/>
      <c r="CI77" s="113"/>
      <c r="CJ77" s="113"/>
      <c r="CK77" s="111"/>
      <c r="CL77" s="111"/>
      <c r="CM77" s="111"/>
      <c r="CN77" s="114"/>
      <c r="CO77" s="220" t="s">
        <v>1835</v>
      </c>
      <c r="CP77" s="221" t="s">
        <v>1843</v>
      </c>
      <c r="CQ77" s="221" t="s">
        <v>1844</v>
      </c>
      <c r="CR77" s="221" t="s">
        <v>1845</v>
      </c>
      <c r="CS77" s="221" t="s">
        <v>1846</v>
      </c>
      <c r="CT77" s="113"/>
      <c r="CU77" s="113"/>
      <c r="CV77" s="113"/>
      <c r="CW77" s="113"/>
      <c r="CX77" s="113"/>
      <c r="CY77" s="113"/>
      <c r="CZ77" s="113"/>
      <c r="DA77" s="113"/>
      <c r="DB77" s="113"/>
      <c r="DC77" s="113"/>
      <c r="DD77" s="113"/>
      <c r="DE77" s="113"/>
      <c r="DF77" s="113"/>
      <c r="DG77" s="113"/>
      <c r="DH77" s="113"/>
      <c r="DI77" s="113"/>
      <c r="DJ77" s="113"/>
      <c r="DK77" s="113"/>
      <c r="DL77" s="113"/>
      <c r="DQ77" s="257" t="s">
        <v>1975</v>
      </c>
      <c r="DR77" s="221" t="s">
        <v>1976</v>
      </c>
      <c r="DS77" s="221" t="s">
        <v>1977</v>
      </c>
      <c r="DT77" s="221" t="s">
        <v>1978</v>
      </c>
      <c r="DU77" s="221" t="s">
        <v>1872</v>
      </c>
      <c r="DV77" s="113"/>
      <c r="DW77" s="113"/>
      <c r="DX77" s="113"/>
      <c r="DY77" s="113"/>
      <c r="DZ77" s="113"/>
      <c r="EA77" s="113"/>
      <c r="EB77" s="113"/>
      <c r="EC77" s="113"/>
      <c r="ED77" s="113"/>
      <c r="EE77" s="113"/>
      <c r="EF77" s="113"/>
      <c r="EG77" s="113"/>
      <c r="EH77" s="113"/>
      <c r="EI77" s="113"/>
      <c r="EJ77" s="113"/>
      <c r="EK77" s="113"/>
      <c r="EL77" s="113"/>
      <c r="EM77" s="113"/>
      <c r="EN77" s="173"/>
      <c r="EO77" s="111"/>
      <c r="EP77" s="111"/>
      <c r="EQ77" s="111"/>
      <c r="ER77" s="111"/>
      <c r="ES77" s="255" t="s">
        <v>1900</v>
      </c>
      <c r="ET77" s="113" t="s">
        <v>1908</v>
      </c>
      <c r="EU77" s="113" t="s">
        <v>1909</v>
      </c>
      <c r="EV77" s="113" t="s">
        <v>1910</v>
      </c>
      <c r="EW77" s="113" t="s">
        <v>1911</v>
      </c>
      <c r="EX77" s="113"/>
      <c r="EY77" s="113"/>
      <c r="EZ77" s="111"/>
      <c r="FA77" s="111"/>
      <c r="FB77" s="111"/>
      <c r="FC77" s="111"/>
      <c r="FD77" s="111"/>
      <c r="FE77" s="111"/>
      <c r="FF77" s="111"/>
      <c r="FG77" s="111"/>
      <c r="FH77" s="111"/>
      <c r="FI77" s="111"/>
      <c r="FJ77" s="111"/>
      <c r="FK77" s="111"/>
      <c r="FL77" s="111"/>
      <c r="FM77" s="111"/>
      <c r="FN77" s="111"/>
      <c r="FO77" s="111"/>
      <c r="FP77" s="111"/>
      <c r="FQ77" s="111"/>
      <c r="FR77" s="111"/>
      <c r="FS77" s="111"/>
      <c r="FT77" s="111"/>
      <c r="FU77" s="113" t="s">
        <v>1964</v>
      </c>
      <c r="FV77" s="113" t="s">
        <v>1520</v>
      </c>
      <c r="FW77" s="113" t="s">
        <v>1972</v>
      </c>
      <c r="FX77" s="113" t="s">
        <v>1973</v>
      </c>
      <c r="FY77" s="113" t="s">
        <v>1974</v>
      </c>
      <c r="FZ77" s="113"/>
      <c r="GA77" s="111"/>
      <c r="GB77" s="111"/>
      <c r="GC77" s="111"/>
      <c r="GD77" s="111"/>
      <c r="GE77" s="111"/>
      <c r="GF77" s="111"/>
      <c r="GG77" s="111"/>
      <c r="GH77" s="111"/>
      <c r="GI77" s="111"/>
      <c r="GJ77" s="111"/>
      <c r="GK77" s="111"/>
      <c r="GL77" s="111"/>
      <c r="GM77" s="111"/>
      <c r="GN77" s="111"/>
      <c r="GO77" s="111"/>
      <c r="GP77" s="111"/>
      <c r="GQ77" s="111"/>
      <c r="GR77" s="111"/>
      <c r="GS77" s="111"/>
      <c r="GT77" s="111"/>
      <c r="GU77" s="111"/>
      <c r="GV77" s="111"/>
      <c r="GW77" s="113" t="s">
        <v>1952</v>
      </c>
      <c r="GX77" s="113" t="s">
        <v>1960</v>
      </c>
      <c r="GY77" s="113" t="s">
        <v>1961</v>
      </c>
      <c r="GZ77" s="113" t="s">
        <v>1962</v>
      </c>
      <c r="HA77" s="113" t="s">
        <v>1963</v>
      </c>
      <c r="HB77" s="113"/>
      <c r="HC77" s="113"/>
      <c r="HD77" s="111"/>
      <c r="HE77" s="111"/>
      <c r="HF77" s="111"/>
      <c r="HG77" s="111"/>
      <c r="HH77" s="111"/>
      <c r="HI77" s="111"/>
      <c r="HJ77" s="111"/>
      <c r="HK77" s="111"/>
      <c r="HL77" s="111"/>
      <c r="HM77" s="111"/>
      <c r="HN77" s="111"/>
      <c r="HO77" s="111"/>
      <c r="HP77" s="111"/>
      <c r="HQ77" s="111"/>
      <c r="HR77" s="111"/>
      <c r="HS77" s="111"/>
      <c r="HT77" s="111"/>
      <c r="HU77" s="111"/>
      <c r="HV77" s="111"/>
      <c r="HW77" s="111"/>
      <c r="HX77" s="111"/>
    </row>
    <row r="78" spans="1:232" s="20" customFormat="1" ht="16.5" thickBot="1">
      <c r="A78" s="155" t="s">
        <v>109</v>
      </c>
      <c r="B78" s="154" t="s">
        <v>110</v>
      </c>
      <c r="C78" s="154"/>
      <c r="D78" s="154"/>
      <c r="E78" s="154"/>
      <c r="F78" s="154" t="s">
        <v>111</v>
      </c>
      <c r="G78" s="152" t="s">
        <v>579</v>
      </c>
      <c r="H78" s="156"/>
      <c r="I78" s="162" t="s">
        <v>580</v>
      </c>
      <c r="J78" s="151" t="s">
        <v>573</v>
      </c>
      <c r="K78" s="151" t="s">
        <v>537</v>
      </c>
      <c r="L78" s="151" t="s">
        <v>574</v>
      </c>
      <c r="M78" s="151" t="s">
        <v>539</v>
      </c>
      <c r="N78" s="154"/>
      <c r="O78" s="154"/>
      <c r="P78" s="154"/>
      <c r="Q78" s="154"/>
      <c r="R78" s="154"/>
      <c r="S78" s="154"/>
      <c r="T78" s="154"/>
      <c r="U78" s="154"/>
      <c r="V78" s="154"/>
      <c r="W78" s="154"/>
      <c r="X78" s="154"/>
      <c r="Y78" s="154"/>
      <c r="Z78" s="154"/>
      <c r="AA78" s="154"/>
      <c r="AB78" s="154"/>
      <c r="AC78" s="154"/>
      <c r="AD78" s="154"/>
      <c r="AE78" s="154"/>
      <c r="AF78" s="154"/>
      <c r="AG78" s="152" t="s">
        <v>575</v>
      </c>
      <c r="AH78" s="154"/>
      <c r="AI78" s="154"/>
      <c r="AJ78" s="160"/>
      <c r="AK78" s="162" t="s">
        <v>581</v>
      </c>
      <c r="AL78" s="154" t="s">
        <v>302</v>
      </c>
      <c r="AM78" s="151" t="s">
        <v>577</v>
      </c>
      <c r="AN78" s="151" t="s">
        <v>578</v>
      </c>
      <c r="AO78" s="151" t="s">
        <v>504</v>
      </c>
      <c r="AP78" s="154"/>
      <c r="AQ78" s="154"/>
      <c r="AR78" s="154"/>
      <c r="AS78" s="154"/>
      <c r="AT78" s="154"/>
      <c r="AU78" s="154"/>
      <c r="AV78" s="154"/>
      <c r="AW78" s="154"/>
      <c r="AX78" s="154"/>
      <c r="AY78" s="154"/>
      <c r="AZ78" s="154"/>
      <c r="BA78" s="154"/>
      <c r="BB78" s="154"/>
      <c r="BC78" s="154"/>
      <c r="BD78" s="154"/>
      <c r="BE78" s="154"/>
      <c r="BF78" s="154"/>
      <c r="BG78" s="154"/>
      <c r="BH78" s="154"/>
      <c r="BI78" s="154"/>
      <c r="BJ78" s="154"/>
      <c r="BK78" s="154"/>
      <c r="BL78" s="160"/>
      <c r="BM78" s="222" t="s">
        <v>1801</v>
      </c>
      <c r="BN78" s="144" t="s">
        <v>1808</v>
      </c>
      <c r="BO78" s="144" t="s">
        <v>1809</v>
      </c>
      <c r="BP78" s="144" t="s">
        <v>1810</v>
      </c>
      <c r="BQ78" s="144" t="s">
        <v>1790</v>
      </c>
      <c r="BR78" s="153"/>
      <c r="BS78" s="153"/>
      <c r="BT78" s="153"/>
      <c r="BU78" s="153"/>
      <c r="BV78" s="153"/>
      <c r="BW78" s="153"/>
      <c r="BX78" s="153"/>
      <c r="BY78" s="153"/>
      <c r="BZ78" s="153"/>
      <c r="CA78" s="153"/>
      <c r="CB78" s="153"/>
      <c r="CC78" s="153"/>
      <c r="CD78" s="153"/>
      <c r="CE78" s="153"/>
      <c r="CF78" s="153"/>
      <c r="CG78" s="153"/>
      <c r="CH78" s="153"/>
      <c r="CI78" s="153"/>
      <c r="CJ78" s="153"/>
      <c r="CK78" s="154"/>
      <c r="CL78" s="154"/>
      <c r="CM78" s="154"/>
      <c r="CN78" s="160"/>
      <c r="CO78" s="222" t="s">
        <v>1836</v>
      </c>
      <c r="CP78" s="144" t="s">
        <v>1843</v>
      </c>
      <c r="CQ78" s="144" t="s">
        <v>1844</v>
      </c>
      <c r="CR78" s="144" t="s">
        <v>1845</v>
      </c>
      <c r="CS78" s="144" t="s">
        <v>1846</v>
      </c>
      <c r="CT78" s="153"/>
      <c r="CU78" s="153"/>
      <c r="CV78" s="153"/>
      <c r="CW78" s="153"/>
      <c r="CX78" s="153"/>
      <c r="CY78" s="153"/>
      <c r="CZ78" s="153"/>
      <c r="DA78" s="153"/>
      <c r="DB78" s="153"/>
      <c r="DC78" s="153"/>
      <c r="DD78" s="153"/>
      <c r="DE78" s="153"/>
      <c r="DF78" s="153"/>
      <c r="DG78" s="153"/>
      <c r="DH78" s="153"/>
      <c r="DI78" s="153"/>
      <c r="DJ78" s="153"/>
      <c r="DK78" s="153"/>
      <c r="DL78" s="153"/>
      <c r="DQ78" s="148" t="s">
        <v>1979</v>
      </c>
      <c r="DR78" s="144" t="s">
        <v>1976</v>
      </c>
      <c r="DS78" s="144" t="s">
        <v>1977</v>
      </c>
      <c r="DT78" s="144" t="s">
        <v>1978</v>
      </c>
      <c r="DU78" s="144" t="s">
        <v>1872</v>
      </c>
      <c r="DV78" s="153"/>
      <c r="DW78" s="153"/>
      <c r="DX78" s="153"/>
      <c r="DY78" s="153"/>
      <c r="DZ78" s="153"/>
      <c r="EA78" s="153"/>
      <c r="EB78" s="153"/>
      <c r="EC78" s="153"/>
      <c r="ED78" s="153"/>
      <c r="EE78" s="153"/>
      <c r="EF78" s="153"/>
      <c r="EG78" s="153"/>
      <c r="EH78" s="153"/>
      <c r="EI78" s="153"/>
      <c r="EJ78" s="153"/>
      <c r="EK78" s="153"/>
      <c r="EL78" s="153"/>
      <c r="EM78" s="153"/>
      <c r="EN78" s="166"/>
      <c r="EO78" s="154"/>
      <c r="EP78" s="154"/>
      <c r="EQ78" s="154"/>
      <c r="ER78" s="154"/>
      <c r="ES78" s="244" t="s">
        <v>1901</v>
      </c>
      <c r="ET78" s="113" t="s">
        <v>1908</v>
      </c>
      <c r="EU78" s="113" t="s">
        <v>1909</v>
      </c>
      <c r="EV78" s="113" t="s">
        <v>1910</v>
      </c>
      <c r="EW78" s="113" t="s">
        <v>1911</v>
      </c>
      <c r="EX78" s="153"/>
      <c r="EY78" s="153"/>
      <c r="EZ78" s="154"/>
      <c r="FA78" s="154"/>
      <c r="FB78" s="154"/>
      <c r="FC78" s="154"/>
      <c r="FD78" s="154"/>
      <c r="FE78" s="154"/>
      <c r="FF78" s="154"/>
      <c r="FG78" s="154"/>
      <c r="FH78" s="154"/>
      <c r="FI78" s="154"/>
      <c r="FJ78" s="154"/>
      <c r="FK78" s="154"/>
      <c r="FL78" s="154"/>
      <c r="FM78" s="154"/>
      <c r="FN78" s="154"/>
      <c r="FO78" s="154"/>
      <c r="FP78" s="154"/>
      <c r="FQ78" s="154"/>
      <c r="FR78" s="154"/>
      <c r="FS78" s="154"/>
      <c r="FT78" s="154"/>
      <c r="FU78" s="153" t="s">
        <v>1965</v>
      </c>
      <c r="FV78" s="153" t="s">
        <v>1520</v>
      </c>
      <c r="FW78" s="153" t="s">
        <v>1972</v>
      </c>
      <c r="FX78" s="153" t="s">
        <v>1973</v>
      </c>
      <c r="FY78" s="153" t="s">
        <v>1974</v>
      </c>
      <c r="FZ78" s="153"/>
      <c r="GA78" s="154"/>
      <c r="GB78" s="154"/>
      <c r="GC78" s="154"/>
      <c r="GD78" s="154"/>
      <c r="GE78" s="154"/>
      <c r="GF78" s="154"/>
      <c r="GG78" s="154"/>
      <c r="GH78" s="154"/>
      <c r="GI78" s="154"/>
      <c r="GJ78" s="154"/>
      <c r="GK78" s="154"/>
      <c r="GL78" s="154"/>
      <c r="GM78" s="154"/>
      <c r="GN78" s="154"/>
      <c r="GO78" s="154"/>
      <c r="GP78" s="154"/>
      <c r="GQ78" s="154"/>
      <c r="GR78" s="154"/>
      <c r="GS78" s="154"/>
      <c r="GT78" s="154"/>
      <c r="GU78" s="154"/>
      <c r="GV78" s="154"/>
      <c r="GW78" s="153" t="s">
        <v>1953</v>
      </c>
      <c r="GX78" s="153" t="s">
        <v>1960</v>
      </c>
      <c r="GY78" s="153" t="s">
        <v>1961</v>
      </c>
      <c r="GZ78" s="153" t="s">
        <v>1962</v>
      </c>
      <c r="HA78" s="153" t="s">
        <v>1963</v>
      </c>
      <c r="HB78" s="153"/>
      <c r="HC78" s="153"/>
      <c r="HD78" s="154"/>
      <c r="HE78" s="154"/>
      <c r="HF78" s="154"/>
      <c r="HG78" s="154"/>
      <c r="HH78" s="154"/>
      <c r="HI78" s="154"/>
      <c r="HJ78" s="154"/>
      <c r="HK78" s="154"/>
      <c r="HL78" s="154"/>
      <c r="HM78" s="154"/>
      <c r="HN78" s="154"/>
      <c r="HO78" s="154"/>
      <c r="HP78" s="154"/>
      <c r="HQ78" s="154"/>
      <c r="HR78" s="154"/>
      <c r="HS78" s="154"/>
      <c r="HT78" s="154"/>
      <c r="HU78" s="154"/>
      <c r="HV78" s="154"/>
      <c r="HW78" s="154"/>
      <c r="HX78" s="154"/>
    </row>
    <row r="79" spans="1:232" s="20" customFormat="1" ht="16.5" thickBot="1">
      <c r="A79" s="155" t="s">
        <v>109</v>
      </c>
      <c r="B79" s="154" t="s">
        <v>110</v>
      </c>
      <c r="C79" s="154"/>
      <c r="D79" s="154"/>
      <c r="E79" s="154"/>
      <c r="F79" s="154" t="s">
        <v>111</v>
      </c>
      <c r="G79" s="152" t="s">
        <v>582</v>
      </c>
      <c r="H79" s="156"/>
      <c r="I79" s="162" t="s">
        <v>583</v>
      </c>
      <c r="J79" s="151" t="s">
        <v>573</v>
      </c>
      <c r="K79" s="151" t="s">
        <v>537</v>
      </c>
      <c r="L79" s="151" t="s">
        <v>574</v>
      </c>
      <c r="M79" s="151" t="s">
        <v>539</v>
      </c>
      <c r="N79" s="154"/>
      <c r="O79" s="154"/>
      <c r="P79" s="154"/>
      <c r="Q79" s="154"/>
      <c r="R79" s="154"/>
      <c r="S79" s="154"/>
      <c r="T79" s="154"/>
      <c r="U79" s="154"/>
      <c r="V79" s="154"/>
      <c r="W79" s="154"/>
      <c r="X79" s="154"/>
      <c r="Y79" s="154"/>
      <c r="Z79" s="154"/>
      <c r="AA79" s="154"/>
      <c r="AB79" s="154"/>
      <c r="AC79" s="154"/>
      <c r="AD79" s="154"/>
      <c r="AE79" s="154"/>
      <c r="AF79" s="154"/>
      <c r="AG79" s="152" t="s">
        <v>575</v>
      </c>
      <c r="AH79" s="154"/>
      <c r="AI79" s="154"/>
      <c r="AJ79" s="160"/>
      <c r="AK79" s="162" t="s">
        <v>584</v>
      </c>
      <c r="AL79" s="154" t="s">
        <v>302</v>
      </c>
      <c r="AM79" s="151" t="s">
        <v>577</v>
      </c>
      <c r="AN79" s="151" t="s">
        <v>578</v>
      </c>
      <c r="AO79" s="151" t="s">
        <v>504</v>
      </c>
      <c r="AP79" s="154"/>
      <c r="AQ79" s="154"/>
      <c r="AR79" s="154"/>
      <c r="AS79" s="154"/>
      <c r="AT79" s="154"/>
      <c r="AU79" s="154"/>
      <c r="AV79" s="154"/>
      <c r="AW79" s="154"/>
      <c r="AX79" s="154"/>
      <c r="AY79" s="154"/>
      <c r="AZ79" s="154"/>
      <c r="BA79" s="154"/>
      <c r="BB79" s="154"/>
      <c r="BC79" s="154"/>
      <c r="BD79" s="154"/>
      <c r="BE79" s="154"/>
      <c r="BF79" s="154"/>
      <c r="BG79" s="154"/>
      <c r="BH79" s="154"/>
      <c r="BI79" s="154"/>
      <c r="BJ79" s="154"/>
      <c r="BK79" s="154"/>
      <c r="BL79" s="160"/>
      <c r="BM79" s="222" t="s">
        <v>1802</v>
      </c>
      <c r="BN79" s="144" t="s">
        <v>1808</v>
      </c>
      <c r="BO79" s="144" t="s">
        <v>1809</v>
      </c>
      <c r="BP79" s="144" t="s">
        <v>1810</v>
      </c>
      <c r="BQ79" s="144" t="s">
        <v>1790</v>
      </c>
      <c r="BR79" s="153"/>
      <c r="BS79" s="153"/>
      <c r="BT79" s="153"/>
      <c r="BU79" s="153"/>
      <c r="BV79" s="153"/>
      <c r="BW79" s="153"/>
      <c r="BX79" s="153"/>
      <c r="BY79" s="153"/>
      <c r="BZ79" s="153"/>
      <c r="CA79" s="153"/>
      <c r="CB79" s="153"/>
      <c r="CC79" s="153"/>
      <c r="CD79" s="153"/>
      <c r="CE79" s="153"/>
      <c r="CF79" s="153"/>
      <c r="CG79" s="153"/>
      <c r="CH79" s="153"/>
      <c r="CI79" s="153"/>
      <c r="CJ79" s="153"/>
      <c r="CK79" s="154"/>
      <c r="CL79" s="154"/>
      <c r="CM79" s="154"/>
      <c r="CN79" s="160"/>
      <c r="CO79" s="222" t="s">
        <v>1837</v>
      </c>
      <c r="CP79" s="144" t="s">
        <v>1843</v>
      </c>
      <c r="CQ79" s="144" t="s">
        <v>1844</v>
      </c>
      <c r="CR79" s="144" t="s">
        <v>1845</v>
      </c>
      <c r="CS79" s="144" t="s">
        <v>1846</v>
      </c>
      <c r="CT79" s="153"/>
      <c r="CU79" s="153"/>
      <c r="CV79" s="153"/>
      <c r="CW79" s="153"/>
      <c r="CX79" s="153"/>
      <c r="CY79" s="153"/>
      <c r="CZ79" s="153"/>
      <c r="DA79" s="153"/>
      <c r="DB79" s="153"/>
      <c r="DC79" s="153"/>
      <c r="DD79" s="153"/>
      <c r="DE79" s="153"/>
      <c r="DF79" s="153"/>
      <c r="DG79" s="153"/>
      <c r="DH79" s="153"/>
      <c r="DI79" s="153"/>
      <c r="DJ79" s="153"/>
      <c r="DK79" s="153"/>
      <c r="DL79" s="153"/>
      <c r="DQ79" s="148" t="s">
        <v>1980</v>
      </c>
      <c r="DR79" s="144" t="s">
        <v>1976</v>
      </c>
      <c r="DS79" s="144" t="s">
        <v>1977</v>
      </c>
      <c r="DT79" s="144" t="s">
        <v>1978</v>
      </c>
      <c r="DU79" s="144" t="s">
        <v>1872</v>
      </c>
      <c r="DV79" s="153"/>
      <c r="DW79" s="153"/>
      <c r="DX79" s="153"/>
      <c r="DY79" s="153"/>
      <c r="DZ79" s="153"/>
      <c r="EA79" s="153"/>
      <c r="EB79" s="153"/>
      <c r="EC79" s="153"/>
      <c r="ED79" s="153"/>
      <c r="EE79" s="153"/>
      <c r="EF79" s="153"/>
      <c r="EG79" s="153"/>
      <c r="EH79" s="153"/>
      <c r="EI79" s="153"/>
      <c r="EJ79" s="153"/>
      <c r="EK79" s="153"/>
      <c r="EL79" s="153"/>
      <c r="EM79" s="153"/>
      <c r="EN79" s="166"/>
      <c r="EO79" s="154"/>
      <c r="EP79" s="154"/>
      <c r="EQ79" s="154"/>
      <c r="ER79" s="154"/>
      <c r="ES79" s="153" t="s">
        <v>1902</v>
      </c>
      <c r="ET79" s="113" t="s">
        <v>1908</v>
      </c>
      <c r="EU79" s="113" t="s">
        <v>1909</v>
      </c>
      <c r="EV79" s="113" t="s">
        <v>1910</v>
      </c>
      <c r="EW79" s="113" t="s">
        <v>1911</v>
      </c>
      <c r="EX79" s="153"/>
      <c r="EY79" s="153"/>
      <c r="EZ79" s="154"/>
      <c r="FA79" s="154"/>
      <c r="FB79" s="154"/>
      <c r="FC79" s="154"/>
      <c r="FD79" s="154"/>
      <c r="FE79" s="154"/>
      <c r="FF79" s="154"/>
      <c r="FG79" s="154"/>
      <c r="FH79" s="154"/>
      <c r="FI79" s="154"/>
      <c r="FJ79" s="154"/>
      <c r="FK79" s="154"/>
      <c r="FL79" s="154"/>
      <c r="FM79" s="154"/>
      <c r="FN79" s="154"/>
      <c r="FO79" s="154"/>
      <c r="FP79" s="154"/>
      <c r="FQ79" s="154"/>
      <c r="FR79" s="154"/>
      <c r="FS79" s="154"/>
      <c r="FT79" s="154"/>
      <c r="FU79" s="153" t="s">
        <v>1966</v>
      </c>
      <c r="FV79" s="153" t="s">
        <v>1520</v>
      </c>
      <c r="FW79" s="153" t="s">
        <v>1972</v>
      </c>
      <c r="FX79" s="153" t="s">
        <v>1973</v>
      </c>
      <c r="FY79" s="153" t="s">
        <v>1974</v>
      </c>
      <c r="FZ79" s="153"/>
      <c r="GA79" s="154"/>
      <c r="GB79" s="154"/>
      <c r="GC79" s="154"/>
      <c r="GD79" s="154"/>
      <c r="GE79" s="154"/>
      <c r="GF79" s="154"/>
      <c r="GG79" s="154"/>
      <c r="GH79" s="154"/>
      <c r="GI79" s="154"/>
      <c r="GJ79" s="154"/>
      <c r="GK79" s="154"/>
      <c r="GL79" s="154"/>
      <c r="GM79" s="154"/>
      <c r="GN79" s="154"/>
      <c r="GO79" s="154"/>
      <c r="GP79" s="154"/>
      <c r="GQ79" s="154"/>
      <c r="GR79" s="154"/>
      <c r="GS79" s="154"/>
      <c r="GT79" s="154"/>
      <c r="GU79" s="154"/>
      <c r="GV79" s="154"/>
      <c r="GW79" s="153" t="s">
        <v>1954</v>
      </c>
      <c r="GX79" s="153" t="s">
        <v>1960</v>
      </c>
      <c r="GY79" s="153" t="s">
        <v>1961</v>
      </c>
      <c r="GZ79" s="153" t="s">
        <v>1962</v>
      </c>
      <c r="HA79" s="153" t="s">
        <v>1963</v>
      </c>
      <c r="HB79" s="153"/>
      <c r="HC79" s="153"/>
      <c r="HD79" s="154"/>
      <c r="HE79" s="154"/>
      <c r="HF79" s="154"/>
      <c r="HG79" s="154"/>
      <c r="HH79" s="154"/>
      <c r="HI79" s="154"/>
      <c r="HJ79" s="154"/>
      <c r="HK79" s="154"/>
      <c r="HL79" s="154"/>
      <c r="HM79" s="154"/>
      <c r="HN79" s="154"/>
      <c r="HO79" s="154"/>
      <c r="HP79" s="154"/>
      <c r="HQ79" s="154"/>
      <c r="HR79" s="154"/>
      <c r="HS79" s="154"/>
      <c r="HT79" s="154"/>
      <c r="HU79" s="154"/>
      <c r="HV79" s="154"/>
      <c r="HW79" s="154"/>
      <c r="HX79" s="154"/>
    </row>
    <row r="80" spans="1:232" s="20" customFormat="1" ht="16.5" thickBot="1">
      <c r="A80" s="155" t="s">
        <v>109</v>
      </c>
      <c r="B80" s="154" t="s">
        <v>110</v>
      </c>
      <c r="C80" s="154"/>
      <c r="D80" s="154"/>
      <c r="E80" s="154"/>
      <c r="F80" s="154" t="s">
        <v>111</v>
      </c>
      <c r="G80" s="152" t="s">
        <v>585</v>
      </c>
      <c r="H80" s="156"/>
      <c r="I80" s="162" t="s">
        <v>586</v>
      </c>
      <c r="J80" s="151" t="s">
        <v>573</v>
      </c>
      <c r="K80" s="151" t="s">
        <v>537</v>
      </c>
      <c r="L80" s="151" t="s">
        <v>574</v>
      </c>
      <c r="M80" s="151" t="s">
        <v>539</v>
      </c>
      <c r="N80" s="154"/>
      <c r="O80" s="154"/>
      <c r="P80" s="154"/>
      <c r="Q80" s="154"/>
      <c r="R80" s="154"/>
      <c r="S80" s="154"/>
      <c r="T80" s="154"/>
      <c r="U80" s="154"/>
      <c r="V80" s="154"/>
      <c r="W80" s="154"/>
      <c r="X80" s="154"/>
      <c r="Y80" s="154"/>
      <c r="Z80" s="154"/>
      <c r="AA80" s="154"/>
      <c r="AB80" s="154"/>
      <c r="AC80" s="154"/>
      <c r="AD80" s="154"/>
      <c r="AE80" s="154"/>
      <c r="AF80" s="154"/>
      <c r="AG80" s="152" t="s">
        <v>575</v>
      </c>
      <c r="AH80" s="154"/>
      <c r="AI80" s="154"/>
      <c r="AJ80" s="160"/>
      <c r="AK80" s="162" t="s">
        <v>587</v>
      </c>
      <c r="AL80" s="154" t="s">
        <v>302</v>
      </c>
      <c r="AM80" s="151" t="s">
        <v>577</v>
      </c>
      <c r="AN80" s="151" t="s">
        <v>578</v>
      </c>
      <c r="AO80" s="151" t="s">
        <v>504</v>
      </c>
      <c r="AP80" s="154"/>
      <c r="AQ80" s="154"/>
      <c r="AR80" s="154"/>
      <c r="AS80" s="154"/>
      <c r="AT80" s="154"/>
      <c r="AU80" s="154"/>
      <c r="AV80" s="154"/>
      <c r="AW80" s="154"/>
      <c r="AX80" s="154"/>
      <c r="AY80" s="154"/>
      <c r="AZ80" s="154"/>
      <c r="BA80" s="154"/>
      <c r="BB80" s="154"/>
      <c r="BC80" s="154"/>
      <c r="BD80" s="154"/>
      <c r="BE80" s="154"/>
      <c r="BF80" s="154"/>
      <c r="BG80" s="154"/>
      <c r="BH80" s="154"/>
      <c r="BI80" s="154"/>
      <c r="BJ80" s="154"/>
      <c r="BK80" s="154"/>
      <c r="BL80" s="160"/>
      <c r="BM80" s="222" t="s">
        <v>1803</v>
      </c>
      <c r="BN80" s="144" t="s">
        <v>1808</v>
      </c>
      <c r="BO80" s="144" t="s">
        <v>1809</v>
      </c>
      <c r="BP80" s="144" t="s">
        <v>1810</v>
      </c>
      <c r="BQ80" s="144" t="s">
        <v>1790</v>
      </c>
      <c r="BR80" s="153"/>
      <c r="BS80" s="153"/>
      <c r="BT80" s="153"/>
      <c r="BU80" s="153"/>
      <c r="BV80" s="153"/>
      <c r="BW80" s="153"/>
      <c r="BX80" s="153"/>
      <c r="BY80" s="153"/>
      <c r="BZ80" s="153"/>
      <c r="CA80" s="153"/>
      <c r="CB80" s="153"/>
      <c r="CC80" s="153"/>
      <c r="CD80" s="153"/>
      <c r="CE80" s="153"/>
      <c r="CF80" s="153"/>
      <c r="CG80" s="153"/>
      <c r="CH80" s="153"/>
      <c r="CI80" s="153"/>
      <c r="CJ80" s="153"/>
      <c r="CK80" s="154"/>
      <c r="CL80" s="154"/>
      <c r="CM80" s="154"/>
      <c r="CN80" s="160"/>
      <c r="CO80" s="222" t="s">
        <v>1838</v>
      </c>
      <c r="CP80" s="144" t="s">
        <v>1843</v>
      </c>
      <c r="CQ80" s="144" t="s">
        <v>1844</v>
      </c>
      <c r="CR80" s="144" t="s">
        <v>1845</v>
      </c>
      <c r="CS80" s="144" t="s">
        <v>1846</v>
      </c>
      <c r="CT80" s="153"/>
      <c r="CU80" s="153"/>
      <c r="CV80" s="153"/>
      <c r="CW80" s="153"/>
      <c r="CX80" s="153"/>
      <c r="CY80" s="153"/>
      <c r="CZ80" s="153"/>
      <c r="DA80" s="153"/>
      <c r="DB80" s="153"/>
      <c r="DC80" s="153"/>
      <c r="DD80" s="153"/>
      <c r="DE80" s="153"/>
      <c r="DF80" s="153"/>
      <c r="DG80" s="153"/>
      <c r="DH80" s="153"/>
      <c r="DI80" s="153"/>
      <c r="DJ80" s="153"/>
      <c r="DK80" s="153"/>
      <c r="DL80" s="153"/>
      <c r="DQ80" s="148" t="s">
        <v>1981</v>
      </c>
      <c r="DR80" s="144" t="s">
        <v>1976</v>
      </c>
      <c r="DS80" s="144" t="s">
        <v>1977</v>
      </c>
      <c r="DT80" s="144" t="s">
        <v>1978</v>
      </c>
      <c r="DU80" s="144" t="s">
        <v>1872</v>
      </c>
      <c r="DV80" s="153"/>
      <c r="DW80" s="153"/>
      <c r="DX80" s="153"/>
      <c r="DY80" s="153"/>
      <c r="DZ80" s="153"/>
      <c r="EA80" s="153"/>
      <c r="EB80" s="153"/>
      <c r="EC80" s="153"/>
      <c r="ED80" s="153"/>
      <c r="EE80" s="153"/>
      <c r="EF80" s="153"/>
      <c r="EG80" s="153"/>
      <c r="EH80" s="153"/>
      <c r="EI80" s="153"/>
      <c r="EJ80" s="153"/>
      <c r="EK80" s="153"/>
      <c r="EL80" s="153"/>
      <c r="EM80" s="153"/>
      <c r="EN80" s="166"/>
      <c r="EO80" s="154"/>
      <c r="EP80" s="154"/>
      <c r="EQ80" s="154"/>
      <c r="ER80" s="154"/>
      <c r="ES80" s="256" t="s">
        <v>1903</v>
      </c>
      <c r="ET80" s="113" t="s">
        <v>1908</v>
      </c>
      <c r="EU80" s="113" t="s">
        <v>1909</v>
      </c>
      <c r="EV80" s="113" t="s">
        <v>1910</v>
      </c>
      <c r="EW80" s="113" t="s">
        <v>1911</v>
      </c>
      <c r="EX80" s="153"/>
      <c r="EY80" s="153"/>
      <c r="EZ80" s="154"/>
      <c r="FA80" s="154"/>
      <c r="FB80" s="154"/>
      <c r="FC80" s="154"/>
      <c r="FD80" s="154"/>
      <c r="FE80" s="154"/>
      <c r="FF80" s="154"/>
      <c r="FG80" s="154"/>
      <c r="FH80" s="154"/>
      <c r="FI80" s="154"/>
      <c r="FJ80" s="154"/>
      <c r="FK80" s="154"/>
      <c r="FL80" s="154"/>
      <c r="FM80" s="154"/>
      <c r="FN80" s="154"/>
      <c r="FO80" s="154"/>
      <c r="FP80" s="154"/>
      <c r="FQ80" s="154"/>
      <c r="FR80" s="154"/>
      <c r="FS80" s="154"/>
      <c r="FT80" s="154"/>
      <c r="FU80" s="153" t="s">
        <v>1967</v>
      </c>
      <c r="FV80" s="153" t="s">
        <v>1520</v>
      </c>
      <c r="FW80" s="153" t="s">
        <v>1972</v>
      </c>
      <c r="FX80" s="153" t="s">
        <v>1973</v>
      </c>
      <c r="FY80" s="153" t="s">
        <v>1974</v>
      </c>
      <c r="FZ80" s="153"/>
      <c r="GA80" s="154"/>
      <c r="GB80" s="154"/>
      <c r="GC80" s="154"/>
      <c r="GD80" s="154"/>
      <c r="GE80" s="154"/>
      <c r="GF80" s="154"/>
      <c r="GG80" s="154"/>
      <c r="GH80" s="154"/>
      <c r="GI80" s="154"/>
      <c r="GJ80" s="154"/>
      <c r="GK80" s="154"/>
      <c r="GL80" s="154"/>
      <c r="GM80" s="154"/>
      <c r="GN80" s="154"/>
      <c r="GO80" s="154"/>
      <c r="GP80" s="154"/>
      <c r="GQ80" s="154"/>
      <c r="GR80" s="154"/>
      <c r="GS80" s="154"/>
      <c r="GT80" s="154"/>
      <c r="GU80" s="154"/>
      <c r="GV80" s="154"/>
      <c r="GW80" s="153" t="s">
        <v>1955</v>
      </c>
      <c r="GX80" s="153" t="s">
        <v>1960</v>
      </c>
      <c r="GY80" s="153" t="s">
        <v>1961</v>
      </c>
      <c r="GZ80" s="153" t="s">
        <v>1962</v>
      </c>
      <c r="HA80" s="153" t="s">
        <v>1963</v>
      </c>
      <c r="HB80" s="153"/>
      <c r="HC80" s="153"/>
      <c r="HD80" s="154"/>
      <c r="HE80" s="154"/>
      <c r="HF80" s="154"/>
      <c r="HG80" s="154"/>
      <c r="HH80" s="154"/>
      <c r="HI80" s="154"/>
      <c r="HJ80" s="154"/>
      <c r="HK80" s="154"/>
      <c r="HL80" s="154"/>
      <c r="HM80" s="154"/>
      <c r="HN80" s="154"/>
      <c r="HO80" s="154"/>
      <c r="HP80" s="154"/>
      <c r="HQ80" s="154"/>
      <c r="HR80" s="154"/>
      <c r="HS80" s="154"/>
      <c r="HT80" s="154"/>
      <c r="HU80" s="154"/>
      <c r="HV80" s="154"/>
      <c r="HW80" s="154"/>
      <c r="HX80" s="154"/>
    </row>
    <row r="81" spans="1:232" s="20" customFormat="1" ht="16.5" thickBot="1">
      <c r="A81" s="155" t="s">
        <v>109</v>
      </c>
      <c r="B81" s="154" t="s">
        <v>110</v>
      </c>
      <c r="C81" s="154"/>
      <c r="D81" s="154"/>
      <c r="E81" s="154"/>
      <c r="F81" s="154" t="s">
        <v>111</v>
      </c>
      <c r="G81" s="152" t="s">
        <v>588</v>
      </c>
      <c r="H81" s="156"/>
      <c r="I81" s="162" t="s">
        <v>589</v>
      </c>
      <c r="J81" s="151" t="s">
        <v>573</v>
      </c>
      <c r="K81" s="151" t="s">
        <v>537</v>
      </c>
      <c r="L81" s="151" t="s">
        <v>574</v>
      </c>
      <c r="M81" s="151" t="s">
        <v>539</v>
      </c>
      <c r="N81" s="154"/>
      <c r="O81" s="154"/>
      <c r="P81" s="154"/>
      <c r="Q81" s="154"/>
      <c r="R81" s="154"/>
      <c r="S81" s="154"/>
      <c r="T81" s="154"/>
      <c r="U81" s="154"/>
      <c r="V81" s="154"/>
      <c r="W81" s="154"/>
      <c r="X81" s="154"/>
      <c r="Y81" s="154"/>
      <c r="Z81" s="154"/>
      <c r="AA81" s="154"/>
      <c r="AB81" s="154"/>
      <c r="AC81" s="154"/>
      <c r="AD81" s="154"/>
      <c r="AE81" s="154"/>
      <c r="AF81" s="154"/>
      <c r="AG81" s="152" t="s">
        <v>575</v>
      </c>
      <c r="AH81" s="154"/>
      <c r="AI81" s="154"/>
      <c r="AJ81" s="160"/>
      <c r="AK81" s="162" t="s">
        <v>590</v>
      </c>
      <c r="AL81" s="154" t="s">
        <v>302</v>
      </c>
      <c r="AM81" s="151" t="s">
        <v>577</v>
      </c>
      <c r="AN81" s="151" t="s">
        <v>578</v>
      </c>
      <c r="AO81" s="151" t="s">
        <v>504</v>
      </c>
      <c r="AP81" s="154"/>
      <c r="AQ81" s="154"/>
      <c r="AR81" s="154"/>
      <c r="AS81" s="154"/>
      <c r="AT81" s="154"/>
      <c r="AU81" s="154"/>
      <c r="AV81" s="154"/>
      <c r="AW81" s="154"/>
      <c r="AX81" s="154"/>
      <c r="AY81" s="154"/>
      <c r="AZ81" s="154"/>
      <c r="BA81" s="154"/>
      <c r="BB81" s="154"/>
      <c r="BC81" s="154"/>
      <c r="BD81" s="154"/>
      <c r="BE81" s="154"/>
      <c r="BF81" s="154"/>
      <c r="BG81" s="154"/>
      <c r="BH81" s="154"/>
      <c r="BI81" s="154"/>
      <c r="BJ81" s="154"/>
      <c r="BK81" s="154"/>
      <c r="BL81" s="160"/>
      <c r="BM81" s="222" t="s">
        <v>1804</v>
      </c>
      <c r="BN81" s="144" t="s">
        <v>1808</v>
      </c>
      <c r="BO81" s="144" t="s">
        <v>1809</v>
      </c>
      <c r="BP81" s="144" t="s">
        <v>1810</v>
      </c>
      <c r="BQ81" s="144" t="s">
        <v>1790</v>
      </c>
      <c r="BR81" s="153"/>
      <c r="BS81" s="153"/>
      <c r="BT81" s="153"/>
      <c r="BU81" s="153"/>
      <c r="BV81" s="153"/>
      <c r="BW81" s="153"/>
      <c r="BX81" s="153"/>
      <c r="BY81" s="153"/>
      <c r="BZ81" s="153"/>
      <c r="CA81" s="153"/>
      <c r="CB81" s="153"/>
      <c r="CC81" s="153"/>
      <c r="CD81" s="153"/>
      <c r="CE81" s="153"/>
      <c r="CF81" s="153"/>
      <c r="CG81" s="153"/>
      <c r="CH81" s="153"/>
      <c r="CI81" s="153"/>
      <c r="CJ81" s="153"/>
      <c r="CK81" s="154"/>
      <c r="CL81" s="154"/>
      <c r="CM81" s="154"/>
      <c r="CN81" s="160"/>
      <c r="CO81" s="222" t="s">
        <v>1839</v>
      </c>
      <c r="CP81" s="144" t="s">
        <v>1843</v>
      </c>
      <c r="CQ81" s="144" t="s">
        <v>1844</v>
      </c>
      <c r="CR81" s="144" t="s">
        <v>1845</v>
      </c>
      <c r="CS81" s="144" t="s">
        <v>1846</v>
      </c>
      <c r="CT81" s="153"/>
      <c r="CU81" s="153"/>
      <c r="CV81" s="153"/>
      <c r="CW81" s="153"/>
      <c r="CX81" s="153"/>
      <c r="CY81" s="153"/>
      <c r="CZ81" s="153"/>
      <c r="DA81" s="153"/>
      <c r="DB81" s="153"/>
      <c r="DC81" s="153"/>
      <c r="DD81" s="153"/>
      <c r="DE81" s="153"/>
      <c r="DF81" s="153"/>
      <c r="DG81" s="153"/>
      <c r="DH81" s="153"/>
      <c r="DI81" s="153"/>
      <c r="DJ81" s="153"/>
      <c r="DK81" s="153"/>
      <c r="DL81" s="153"/>
      <c r="DQ81" s="148" t="s">
        <v>1982</v>
      </c>
      <c r="DR81" s="144" t="s">
        <v>1976</v>
      </c>
      <c r="DS81" s="144" t="s">
        <v>1977</v>
      </c>
      <c r="DT81" s="144" t="s">
        <v>1978</v>
      </c>
      <c r="DU81" s="144" t="s">
        <v>1872</v>
      </c>
      <c r="DV81" s="153"/>
      <c r="DW81" s="153"/>
      <c r="DX81" s="153"/>
      <c r="DY81" s="153"/>
      <c r="DZ81" s="153"/>
      <c r="EA81" s="153"/>
      <c r="EB81" s="153"/>
      <c r="EC81" s="153"/>
      <c r="ED81" s="153"/>
      <c r="EE81" s="153"/>
      <c r="EF81" s="153"/>
      <c r="EG81" s="153"/>
      <c r="EH81" s="153"/>
      <c r="EI81" s="153"/>
      <c r="EJ81" s="153"/>
      <c r="EK81" s="153"/>
      <c r="EL81" s="153"/>
      <c r="EM81" s="153"/>
      <c r="EN81" s="166"/>
      <c r="EO81" s="154"/>
      <c r="EP81" s="154"/>
      <c r="EQ81" s="154"/>
      <c r="ER81" s="154"/>
      <c r="ES81" s="256" t="s">
        <v>1904</v>
      </c>
      <c r="ET81" s="113" t="s">
        <v>1908</v>
      </c>
      <c r="EU81" s="113" t="s">
        <v>1909</v>
      </c>
      <c r="EV81" s="113" t="s">
        <v>1910</v>
      </c>
      <c r="EW81" s="113" t="s">
        <v>1911</v>
      </c>
      <c r="EX81" s="153"/>
      <c r="EY81" s="153"/>
      <c r="EZ81" s="154"/>
      <c r="FA81" s="154"/>
      <c r="FB81" s="154"/>
      <c r="FC81" s="154"/>
      <c r="FD81" s="154"/>
      <c r="FE81" s="154"/>
      <c r="FF81" s="154"/>
      <c r="FG81" s="154"/>
      <c r="FH81" s="154"/>
      <c r="FI81" s="154"/>
      <c r="FJ81" s="154"/>
      <c r="FK81" s="154"/>
      <c r="FL81" s="154"/>
      <c r="FM81" s="154"/>
      <c r="FN81" s="154"/>
      <c r="FO81" s="154"/>
      <c r="FP81" s="154"/>
      <c r="FQ81" s="154"/>
      <c r="FR81" s="154"/>
      <c r="FS81" s="154"/>
      <c r="FT81" s="154"/>
      <c r="FU81" s="153" t="s">
        <v>1968</v>
      </c>
      <c r="FV81" s="153" t="s">
        <v>1520</v>
      </c>
      <c r="FW81" s="153" t="s">
        <v>1972</v>
      </c>
      <c r="FX81" s="153" t="s">
        <v>1973</v>
      </c>
      <c r="FY81" s="153" t="s">
        <v>1974</v>
      </c>
      <c r="FZ81" s="153"/>
      <c r="GA81" s="154"/>
      <c r="GB81" s="154"/>
      <c r="GC81" s="154"/>
      <c r="GD81" s="154"/>
      <c r="GE81" s="154"/>
      <c r="GF81" s="154"/>
      <c r="GG81" s="154"/>
      <c r="GH81" s="154"/>
      <c r="GI81" s="154"/>
      <c r="GJ81" s="154"/>
      <c r="GK81" s="154"/>
      <c r="GL81" s="154"/>
      <c r="GM81" s="154"/>
      <c r="GN81" s="154"/>
      <c r="GO81" s="154"/>
      <c r="GP81" s="154"/>
      <c r="GQ81" s="154"/>
      <c r="GR81" s="154"/>
      <c r="GS81" s="154"/>
      <c r="GT81" s="154"/>
      <c r="GU81" s="154"/>
      <c r="GV81" s="154"/>
      <c r="GW81" s="153" t="s">
        <v>1956</v>
      </c>
      <c r="GX81" s="153" t="s">
        <v>1960</v>
      </c>
      <c r="GY81" s="153" t="s">
        <v>1961</v>
      </c>
      <c r="GZ81" s="153" t="s">
        <v>1962</v>
      </c>
      <c r="HA81" s="153" t="s">
        <v>1963</v>
      </c>
      <c r="HB81" s="153"/>
      <c r="HC81" s="153"/>
      <c r="HD81" s="154"/>
      <c r="HE81" s="154"/>
      <c r="HF81" s="154"/>
      <c r="HG81" s="154"/>
      <c r="HH81" s="154"/>
      <c r="HI81" s="154"/>
      <c r="HJ81" s="154"/>
      <c r="HK81" s="154"/>
      <c r="HL81" s="154"/>
      <c r="HM81" s="154"/>
      <c r="HN81" s="154"/>
      <c r="HO81" s="154"/>
      <c r="HP81" s="154"/>
      <c r="HQ81" s="154"/>
      <c r="HR81" s="154"/>
      <c r="HS81" s="154"/>
      <c r="HT81" s="154"/>
      <c r="HU81" s="154"/>
      <c r="HV81" s="154"/>
      <c r="HW81" s="154"/>
      <c r="HX81" s="154"/>
    </row>
    <row r="82" spans="1:232" s="20" customFormat="1" ht="16.5" thickBot="1">
      <c r="A82" s="155" t="s">
        <v>109</v>
      </c>
      <c r="B82" s="154" t="s">
        <v>110</v>
      </c>
      <c r="C82" s="154"/>
      <c r="D82" s="154"/>
      <c r="E82" s="154"/>
      <c r="F82" s="154" t="s">
        <v>111</v>
      </c>
      <c r="G82" s="152" t="s">
        <v>591</v>
      </c>
      <c r="H82" s="156"/>
      <c r="I82" s="162" t="s">
        <v>592</v>
      </c>
      <c r="J82" s="151" t="s">
        <v>573</v>
      </c>
      <c r="K82" s="151" t="s">
        <v>537</v>
      </c>
      <c r="L82" s="151" t="s">
        <v>574</v>
      </c>
      <c r="M82" s="151" t="s">
        <v>539</v>
      </c>
      <c r="N82" s="154"/>
      <c r="O82" s="154"/>
      <c r="P82" s="154"/>
      <c r="Q82" s="154"/>
      <c r="R82" s="154"/>
      <c r="S82" s="154"/>
      <c r="T82" s="154"/>
      <c r="U82" s="154"/>
      <c r="V82" s="154"/>
      <c r="W82" s="154"/>
      <c r="X82" s="154"/>
      <c r="Y82" s="154"/>
      <c r="Z82" s="154"/>
      <c r="AA82" s="154"/>
      <c r="AB82" s="154"/>
      <c r="AC82" s="154"/>
      <c r="AD82" s="154"/>
      <c r="AE82" s="154"/>
      <c r="AF82" s="154"/>
      <c r="AG82" s="152" t="s">
        <v>575</v>
      </c>
      <c r="AH82" s="154"/>
      <c r="AI82" s="154"/>
      <c r="AJ82" s="160"/>
      <c r="AK82" s="162" t="s">
        <v>593</v>
      </c>
      <c r="AL82" s="154" t="s">
        <v>302</v>
      </c>
      <c r="AM82" s="151" t="s">
        <v>577</v>
      </c>
      <c r="AN82" s="151" t="s">
        <v>578</v>
      </c>
      <c r="AO82" s="151" t="s">
        <v>504</v>
      </c>
      <c r="AP82" s="154"/>
      <c r="AQ82" s="154"/>
      <c r="AR82" s="154"/>
      <c r="AS82" s="154"/>
      <c r="AT82" s="154"/>
      <c r="AU82" s="154"/>
      <c r="AV82" s="154"/>
      <c r="AW82" s="154"/>
      <c r="AX82" s="154"/>
      <c r="AY82" s="154"/>
      <c r="AZ82" s="154"/>
      <c r="BA82" s="154"/>
      <c r="BB82" s="154"/>
      <c r="BC82" s="154"/>
      <c r="BD82" s="154"/>
      <c r="BE82" s="154"/>
      <c r="BF82" s="154"/>
      <c r="BG82" s="154"/>
      <c r="BH82" s="154"/>
      <c r="BI82" s="154"/>
      <c r="BJ82" s="154"/>
      <c r="BK82" s="154"/>
      <c r="BL82" s="160"/>
      <c r="BM82" s="222" t="s">
        <v>1805</v>
      </c>
      <c r="BN82" s="144" t="s">
        <v>1808</v>
      </c>
      <c r="BO82" s="144" t="s">
        <v>1809</v>
      </c>
      <c r="BP82" s="144" t="s">
        <v>1810</v>
      </c>
      <c r="BQ82" s="144" t="s">
        <v>1790</v>
      </c>
      <c r="BR82" s="153"/>
      <c r="BS82" s="153"/>
      <c r="BT82" s="153"/>
      <c r="BU82" s="153"/>
      <c r="BV82" s="153"/>
      <c r="BW82" s="153"/>
      <c r="BX82" s="153"/>
      <c r="BY82" s="153"/>
      <c r="BZ82" s="153"/>
      <c r="CA82" s="153"/>
      <c r="CB82" s="153"/>
      <c r="CC82" s="153"/>
      <c r="CD82" s="153"/>
      <c r="CE82" s="153"/>
      <c r="CF82" s="153"/>
      <c r="CG82" s="153"/>
      <c r="CH82" s="153"/>
      <c r="CI82" s="153"/>
      <c r="CJ82" s="153"/>
      <c r="CK82" s="154"/>
      <c r="CL82" s="154"/>
      <c r="CM82" s="154"/>
      <c r="CN82" s="160"/>
      <c r="CO82" s="222" t="s">
        <v>1840</v>
      </c>
      <c r="CP82" s="144" t="s">
        <v>1843</v>
      </c>
      <c r="CQ82" s="144" t="s">
        <v>1844</v>
      </c>
      <c r="CR82" s="144" t="s">
        <v>1845</v>
      </c>
      <c r="CS82" s="144" t="s">
        <v>1846</v>
      </c>
      <c r="CT82" s="153"/>
      <c r="CU82" s="153"/>
      <c r="CV82" s="153"/>
      <c r="CW82" s="153"/>
      <c r="CX82" s="153"/>
      <c r="CY82" s="153"/>
      <c r="CZ82" s="153"/>
      <c r="DA82" s="153"/>
      <c r="DB82" s="153"/>
      <c r="DC82" s="153"/>
      <c r="DD82" s="153"/>
      <c r="DE82" s="153"/>
      <c r="DF82" s="153"/>
      <c r="DG82" s="153"/>
      <c r="DH82" s="153"/>
      <c r="DI82" s="153"/>
      <c r="DJ82" s="153"/>
      <c r="DK82" s="153"/>
      <c r="DL82" s="153"/>
      <c r="DQ82" s="148" t="s">
        <v>1983</v>
      </c>
      <c r="DR82" s="144" t="s">
        <v>1976</v>
      </c>
      <c r="DS82" s="144" t="s">
        <v>1977</v>
      </c>
      <c r="DT82" s="144" t="s">
        <v>1978</v>
      </c>
      <c r="DU82" s="144" t="s">
        <v>1872</v>
      </c>
      <c r="DV82" s="153"/>
      <c r="DW82" s="153"/>
      <c r="DX82" s="153"/>
      <c r="DY82" s="153"/>
      <c r="DZ82" s="153"/>
      <c r="EA82" s="153"/>
      <c r="EB82" s="153"/>
      <c r="EC82" s="153"/>
      <c r="ED82" s="153"/>
      <c r="EE82" s="153"/>
      <c r="EF82" s="153"/>
      <c r="EG82" s="153"/>
      <c r="EH82" s="153"/>
      <c r="EI82" s="153"/>
      <c r="EJ82" s="153"/>
      <c r="EK82" s="153"/>
      <c r="EL82" s="153"/>
      <c r="EM82" s="153"/>
      <c r="EN82" s="166"/>
      <c r="EO82" s="154"/>
      <c r="EP82" s="154"/>
      <c r="EQ82" s="154"/>
      <c r="ER82" s="154"/>
      <c r="ES82" s="153" t="s">
        <v>1905</v>
      </c>
      <c r="ET82" s="113" t="s">
        <v>1908</v>
      </c>
      <c r="EU82" s="113" t="s">
        <v>1909</v>
      </c>
      <c r="EV82" s="113" t="s">
        <v>1910</v>
      </c>
      <c r="EW82" s="113" t="s">
        <v>1911</v>
      </c>
      <c r="EX82" s="153"/>
      <c r="EY82" s="153"/>
      <c r="EZ82" s="154"/>
      <c r="FA82" s="154"/>
      <c r="FB82" s="154"/>
      <c r="FC82" s="154"/>
      <c r="FD82" s="154"/>
      <c r="FE82" s="154"/>
      <c r="FF82" s="154"/>
      <c r="FG82" s="154"/>
      <c r="FH82" s="154"/>
      <c r="FI82" s="154"/>
      <c r="FJ82" s="154"/>
      <c r="FK82" s="154"/>
      <c r="FL82" s="154"/>
      <c r="FM82" s="154"/>
      <c r="FN82" s="154"/>
      <c r="FO82" s="154"/>
      <c r="FP82" s="154"/>
      <c r="FQ82" s="154"/>
      <c r="FR82" s="154"/>
      <c r="FS82" s="154"/>
      <c r="FT82" s="154"/>
      <c r="FU82" s="153" t="s">
        <v>1969</v>
      </c>
      <c r="FV82" s="153" t="s">
        <v>1520</v>
      </c>
      <c r="FW82" s="153" t="s">
        <v>1972</v>
      </c>
      <c r="FX82" s="153" t="s">
        <v>1973</v>
      </c>
      <c r="FY82" s="153" t="s">
        <v>1974</v>
      </c>
      <c r="FZ82" s="153"/>
      <c r="GA82" s="154"/>
      <c r="GB82" s="154"/>
      <c r="GC82" s="154"/>
      <c r="GD82" s="154"/>
      <c r="GE82" s="154"/>
      <c r="GF82" s="154"/>
      <c r="GG82" s="154"/>
      <c r="GH82" s="154"/>
      <c r="GI82" s="154"/>
      <c r="GJ82" s="154"/>
      <c r="GK82" s="154"/>
      <c r="GL82" s="154"/>
      <c r="GM82" s="154"/>
      <c r="GN82" s="154"/>
      <c r="GO82" s="154"/>
      <c r="GP82" s="154"/>
      <c r="GQ82" s="154"/>
      <c r="GR82" s="154"/>
      <c r="GS82" s="154"/>
      <c r="GT82" s="154"/>
      <c r="GU82" s="154"/>
      <c r="GV82" s="154"/>
      <c r="GW82" s="153" t="s">
        <v>1957</v>
      </c>
      <c r="GX82" s="153" t="s">
        <v>1960</v>
      </c>
      <c r="GY82" s="153" t="s">
        <v>1961</v>
      </c>
      <c r="GZ82" s="153" t="s">
        <v>1962</v>
      </c>
      <c r="HA82" s="153" t="s">
        <v>1963</v>
      </c>
      <c r="HB82" s="153"/>
      <c r="HC82" s="153"/>
      <c r="HD82" s="154"/>
      <c r="HE82" s="154"/>
      <c r="HF82" s="154"/>
      <c r="HG82" s="154"/>
      <c r="HH82" s="154"/>
      <c r="HI82" s="154"/>
      <c r="HJ82" s="154"/>
      <c r="HK82" s="154"/>
      <c r="HL82" s="154"/>
      <c r="HM82" s="154"/>
      <c r="HN82" s="154"/>
      <c r="HO82" s="154"/>
      <c r="HP82" s="154"/>
      <c r="HQ82" s="154"/>
      <c r="HR82" s="154"/>
      <c r="HS82" s="154"/>
      <c r="HT82" s="154"/>
      <c r="HU82" s="154"/>
      <c r="HV82" s="154"/>
      <c r="HW82" s="154"/>
      <c r="HX82" s="154"/>
    </row>
    <row r="83" spans="1:232" s="20" customFormat="1" ht="16.5" thickBot="1">
      <c r="A83" s="155" t="s">
        <v>109</v>
      </c>
      <c r="B83" s="154" t="s">
        <v>110</v>
      </c>
      <c r="C83" s="154"/>
      <c r="D83" s="154"/>
      <c r="E83" s="154"/>
      <c r="F83" s="154" t="s">
        <v>111</v>
      </c>
      <c r="G83" s="152" t="s">
        <v>594</v>
      </c>
      <c r="H83" s="156"/>
      <c r="I83" s="162" t="s">
        <v>595</v>
      </c>
      <c r="J83" s="151" t="s">
        <v>573</v>
      </c>
      <c r="K83" s="151" t="s">
        <v>537</v>
      </c>
      <c r="L83" s="151" t="s">
        <v>574</v>
      </c>
      <c r="M83" s="151" t="s">
        <v>539</v>
      </c>
      <c r="N83" s="154"/>
      <c r="O83" s="154"/>
      <c r="P83" s="154"/>
      <c r="Q83" s="154"/>
      <c r="R83" s="154"/>
      <c r="S83" s="154"/>
      <c r="T83" s="154"/>
      <c r="U83" s="154"/>
      <c r="V83" s="154"/>
      <c r="W83" s="154"/>
      <c r="X83" s="154"/>
      <c r="Y83" s="154"/>
      <c r="Z83" s="154"/>
      <c r="AA83" s="154"/>
      <c r="AB83" s="154"/>
      <c r="AC83" s="154"/>
      <c r="AD83" s="154"/>
      <c r="AE83" s="154"/>
      <c r="AF83" s="154"/>
      <c r="AG83" s="152" t="s">
        <v>575</v>
      </c>
      <c r="AH83" s="154"/>
      <c r="AI83" s="154"/>
      <c r="AJ83" s="160"/>
      <c r="AK83" s="162" t="s">
        <v>596</v>
      </c>
      <c r="AL83" s="154" t="s">
        <v>302</v>
      </c>
      <c r="AM83" s="151" t="s">
        <v>577</v>
      </c>
      <c r="AN83" s="151" t="s">
        <v>578</v>
      </c>
      <c r="AO83" s="151" t="s">
        <v>504</v>
      </c>
      <c r="AP83" s="154"/>
      <c r="AQ83" s="154"/>
      <c r="AR83" s="154"/>
      <c r="AS83" s="154"/>
      <c r="AT83" s="154"/>
      <c r="AU83" s="154"/>
      <c r="AV83" s="154"/>
      <c r="AW83" s="154"/>
      <c r="AX83" s="154"/>
      <c r="AY83" s="154"/>
      <c r="AZ83" s="154"/>
      <c r="BA83" s="154"/>
      <c r="BB83" s="154"/>
      <c r="BC83" s="154"/>
      <c r="BD83" s="154"/>
      <c r="BE83" s="154"/>
      <c r="BF83" s="154"/>
      <c r="BG83" s="154"/>
      <c r="BH83" s="154"/>
      <c r="BI83" s="154"/>
      <c r="BJ83" s="154"/>
      <c r="BK83" s="154"/>
      <c r="BL83" s="160"/>
      <c r="BM83" s="222" t="s">
        <v>1806</v>
      </c>
      <c r="BN83" s="144" t="s">
        <v>1808</v>
      </c>
      <c r="BO83" s="144" t="s">
        <v>1809</v>
      </c>
      <c r="BP83" s="144" t="s">
        <v>1810</v>
      </c>
      <c r="BQ83" s="144" t="s">
        <v>1790</v>
      </c>
      <c r="BR83" s="153"/>
      <c r="BS83" s="153"/>
      <c r="BT83" s="153"/>
      <c r="BU83" s="153"/>
      <c r="BV83" s="153"/>
      <c r="BW83" s="153"/>
      <c r="BX83" s="153"/>
      <c r="BY83" s="153"/>
      <c r="BZ83" s="153"/>
      <c r="CA83" s="153"/>
      <c r="CB83" s="153"/>
      <c r="CC83" s="153"/>
      <c r="CD83" s="153"/>
      <c r="CE83" s="153"/>
      <c r="CF83" s="153"/>
      <c r="CG83" s="153"/>
      <c r="CH83" s="153"/>
      <c r="CI83" s="153"/>
      <c r="CJ83" s="153"/>
      <c r="CK83" s="154"/>
      <c r="CL83" s="154"/>
      <c r="CM83" s="154"/>
      <c r="CN83" s="160"/>
      <c r="CO83" s="222" t="s">
        <v>1841</v>
      </c>
      <c r="CP83" s="144" t="s">
        <v>1843</v>
      </c>
      <c r="CQ83" s="144" t="s">
        <v>1844</v>
      </c>
      <c r="CR83" s="144" t="s">
        <v>1845</v>
      </c>
      <c r="CS83" s="144" t="s">
        <v>1846</v>
      </c>
      <c r="CT83" s="153"/>
      <c r="CU83" s="153"/>
      <c r="CV83" s="153"/>
      <c r="CW83" s="153"/>
      <c r="CX83" s="153"/>
      <c r="CY83" s="153"/>
      <c r="CZ83" s="153"/>
      <c r="DA83" s="153"/>
      <c r="DB83" s="153"/>
      <c r="DC83" s="153"/>
      <c r="DD83" s="153"/>
      <c r="DE83" s="153"/>
      <c r="DF83" s="153"/>
      <c r="DG83" s="153"/>
      <c r="DH83" s="153"/>
      <c r="DI83" s="153"/>
      <c r="DJ83" s="153"/>
      <c r="DK83" s="153"/>
      <c r="DL83" s="153"/>
      <c r="DQ83" s="148" t="s">
        <v>1984</v>
      </c>
      <c r="DR83" s="144" t="s">
        <v>1976</v>
      </c>
      <c r="DS83" s="144" t="s">
        <v>1977</v>
      </c>
      <c r="DT83" s="144" t="s">
        <v>1978</v>
      </c>
      <c r="DU83" s="144" t="s">
        <v>1872</v>
      </c>
      <c r="DV83" s="153"/>
      <c r="DW83" s="153"/>
      <c r="DX83" s="153"/>
      <c r="DY83" s="153"/>
      <c r="DZ83" s="153"/>
      <c r="EA83" s="153"/>
      <c r="EB83" s="153"/>
      <c r="EC83" s="153"/>
      <c r="ED83" s="153"/>
      <c r="EE83" s="153"/>
      <c r="EF83" s="153"/>
      <c r="EG83" s="153"/>
      <c r="EH83" s="153"/>
      <c r="EI83" s="153"/>
      <c r="EJ83" s="153"/>
      <c r="EK83" s="153"/>
      <c r="EL83" s="153"/>
      <c r="EM83" s="153"/>
      <c r="EN83" s="166"/>
      <c r="EO83" s="154"/>
      <c r="EP83" s="154"/>
      <c r="EQ83" s="154"/>
      <c r="ER83" s="154"/>
      <c r="ES83" s="153" t="s">
        <v>1906</v>
      </c>
      <c r="ET83" s="113" t="s">
        <v>1908</v>
      </c>
      <c r="EU83" s="113" t="s">
        <v>1909</v>
      </c>
      <c r="EV83" s="113" t="s">
        <v>1910</v>
      </c>
      <c r="EW83" s="113" t="s">
        <v>1911</v>
      </c>
      <c r="EX83" s="153"/>
      <c r="EY83" s="153"/>
      <c r="EZ83" s="154"/>
      <c r="FA83" s="154"/>
      <c r="FB83" s="154"/>
      <c r="FC83" s="154"/>
      <c r="FD83" s="154"/>
      <c r="FE83" s="154"/>
      <c r="FF83" s="154"/>
      <c r="FG83" s="154"/>
      <c r="FH83" s="154"/>
      <c r="FI83" s="154"/>
      <c r="FJ83" s="154"/>
      <c r="FK83" s="154"/>
      <c r="FL83" s="154"/>
      <c r="FM83" s="154"/>
      <c r="FN83" s="154"/>
      <c r="FO83" s="154"/>
      <c r="FP83" s="154"/>
      <c r="FQ83" s="154"/>
      <c r="FR83" s="154"/>
      <c r="FS83" s="154"/>
      <c r="FT83" s="154"/>
      <c r="FU83" s="153" t="s">
        <v>1970</v>
      </c>
      <c r="FV83" s="153" t="s">
        <v>1520</v>
      </c>
      <c r="FW83" s="153" t="s">
        <v>1972</v>
      </c>
      <c r="FX83" s="153" t="s">
        <v>1973</v>
      </c>
      <c r="FY83" s="153" t="s">
        <v>1974</v>
      </c>
      <c r="FZ83" s="153"/>
      <c r="GA83" s="154"/>
      <c r="GB83" s="154"/>
      <c r="GC83" s="154"/>
      <c r="GD83" s="154"/>
      <c r="GE83" s="154"/>
      <c r="GF83" s="154"/>
      <c r="GG83" s="154"/>
      <c r="GH83" s="154"/>
      <c r="GI83" s="154"/>
      <c r="GJ83" s="154"/>
      <c r="GK83" s="154"/>
      <c r="GL83" s="154"/>
      <c r="GM83" s="154"/>
      <c r="GN83" s="154"/>
      <c r="GO83" s="154"/>
      <c r="GP83" s="154"/>
      <c r="GQ83" s="154"/>
      <c r="GR83" s="154"/>
      <c r="GS83" s="154"/>
      <c r="GT83" s="154"/>
      <c r="GU83" s="154"/>
      <c r="GV83" s="154"/>
      <c r="GW83" s="153" t="s">
        <v>1958</v>
      </c>
      <c r="GX83" s="153" t="s">
        <v>1960</v>
      </c>
      <c r="GY83" s="153" t="s">
        <v>1961</v>
      </c>
      <c r="GZ83" s="153" t="s">
        <v>1962</v>
      </c>
      <c r="HA83" s="153" t="s">
        <v>1963</v>
      </c>
      <c r="HB83" s="153"/>
      <c r="HC83" s="153"/>
      <c r="HD83" s="154"/>
      <c r="HE83" s="154"/>
      <c r="HF83" s="154"/>
      <c r="HG83" s="154"/>
      <c r="HH83" s="154"/>
      <c r="HI83" s="154"/>
      <c r="HJ83" s="154"/>
      <c r="HK83" s="154"/>
      <c r="HL83" s="154"/>
      <c r="HM83" s="154"/>
      <c r="HN83" s="154"/>
      <c r="HO83" s="154"/>
      <c r="HP83" s="154"/>
      <c r="HQ83" s="154"/>
      <c r="HR83" s="154"/>
      <c r="HS83" s="154"/>
      <c r="HT83" s="154"/>
      <c r="HU83" s="154"/>
      <c r="HV83" s="154"/>
      <c r="HW83" s="154"/>
      <c r="HX83" s="154"/>
    </row>
    <row r="84" spans="1:232" s="79" customFormat="1" ht="16.5" thickBot="1">
      <c r="A84" s="157" t="s">
        <v>109</v>
      </c>
      <c r="B84" s="158" t="s">
        <v>110</v>
      </c>
      <c r="C84" s="158"/>
      <c r="D84" s="158"/>
      <c r="E84" s="158"/>
      <c r="F84" s="158" t="s">
        <v>111</v>
      </c>
      <c r="G84" s="125" t="s">
        <v>597</v>
      </c>
      <c r="H84" s="159"/>
      <c r="I84" s="126" t="s">
        <v>598</v>
      </c>
      <c r="J84" s="127" t="s">
        <v>573</v>
      </c>
      <c r="K84" s="127" t="s">
        <v>537</v>
      </c>
      <c r="L84" s="127" t="s">
        <v>574</v>
      </c>
      <c r="M84" s="127" t="s">
        <v>539</v>
      </c>
      <c r="N84" s="158"/>
      <c r="O84" s="158"/>
      <c r="P84" s="158"/>
      <c r="Q84" s="158"/>
      <c r="R84" s="158"/>
      <c r="S84" s="158"/>
      <c r="T84" s="158"/>
      <c r="U84" s="158"/>
      <c r="V84" s="158"/>
      <c r="W84" s="158"/>
      <c r="X84" s="158"/>
      <c r="Y84" s="158"/>
      <c r="Z84" s="158"/>
      <c r="AA84" s="158"/>
      <c r="AB84" s="158"/>
      <c r="AC84" s="158"/>
      <c r="AD84" s="158"/>
      <c r="AE84" s="158"/>
      <c r="AF84" s="158"/>
      <c r="AG84" s="125" t="s">
        <v>575</v>
      </c>
      <c r="AH84" s="158"/>
      <c r="AI84" s="158"/>
      <c r="AJ84" s="163"/>
      <c r="AK84" s="126" t="s">
        <v>599</v>
      </c>
      <c r="AL84" s="158" t="s">
        <v>302</v>
      </c>
      <c r="AM84" s="127" t="s">
        <v>577</v>
      </c>
      <c r="AN84" s="127" t="s">
        <v>578</v>
      </c>
      <c r="AO84" s="127" t="s">
        <v>504</v>
      </c>
      <c r="AP84" s="158"/>
      <c r="AQ84" s="158"/>
      <c r="AR84" s="158"/>
      <c r="AS84" s="158"/>
      <c r="AT84" s="158"/>
      <c r="AU84" s="158"/>
      <c r="AV84" s="158"/>
      <c r="AW84" s="158"/>
      <c r="AX84" s="158"/>
      <c r="AY84" s="158"/>
      <c r="AZ84" s="158"/>
      <c r="BA84" s="158"/>
      <c r="BB84" s="158"/>
      <c r="BC84" s="158"/>
      <c r="BD84" s="158"/>
      <c r="BE84" s="158"/>
      <c r="BF84" s="158"/>
      <c r="BG84" s="158"/>
      <c r="BH84" s="158"/>
      <c r="BI84" s="158"/>
      <c r="BJ84" s="158"/>
      <c r="BK84" s="158"/>
      <c r="BL84" s="163"/>
      <c r="BM84" s="223" t="s">
        <v>1807</v>
      </c>
      <c r="BN84" s="224" t="s">
        <v>1808</v>
      </c>
      <c r="BO84" s="224" t="s">
        <v>1809</v>
      </c>
      <c r="BP84" s="224" t="s">
        <v>1810</v>
      </c>
      <c r="BQ84" s="224" t="s">
        <v>1790</v>
      </c>
      <c r="BR84" s="89"/>
      <c r="BS84" s="89"/>
      <c r="BT84" s="89"/>
      <c r="BU84" s="89"/>
      <c r="BV84" s="89"/>
      <c r="BW84" s="89"/>
      <c r="BX84" s="89"/>
      <c r="BY84" s="89"/>
      <c r="BZ84" s="89"/>
      <c r="CA84" s="89"/>
      <c r="CB84" s="89"/>
      <c r="CC84" s="89"/>
      <c r="CD84" s="89"/>
      <c r="CE84" s="89"/>
      <c r="CF84" s="89"/>
      <c r="CG84" s="89"/>
      <c r="CH84" s="89"/>
      <c r="CI84" s="89"/>
      <c r="CJ84" s="89"/>
      <c r="CK84" s="158"/>
      <c r="CL84" s="158"/>
      <c r="CM84" s="158"/>
      <c r="CN84" s="163"/>
      <c r="CO84" s="223" t="s">
        <v>1842</v>
      </c>
      <c r="CP84" s="224" t="s">
        <v>1843</v>
      </c>
      <c r="CQ84" s="224" t="s">
        <v>1844</v>
      </c>
      <c r="CR84" s="224" t="s">
        <v>1845</v>
      </c>
      <c r="CS84" s="224" t="s">
        <v>1846</v>
      </c>
      <c r="CT84" s="89"/>
      <c r="CU84" s="89"/>
      <c r="CV84" s="89"/>
      <c r="CW84" s="89"/>
      <c r="CX84" s="89"/>
      <c r="CY84" s="89"/>
      <c r="CZ84" s="89"/>
      <c r="DA84" s="89"/>
      <c r="DB84" s="89"/>
      <c r="DC84" s="89"/>
      <c r="DD84" s="89"/>
      <c r="DE84" s="89"/>
      <c r="DF84" s="89"/>
      <c r="DG84" s="89"/>
      <c r="DH84" s="89"/>
      <c r="DI84" s="89"/>
      <c r="DJ84" s="89"/>
      <c r="DK84" s="89"/>
      <c r="DL84" s="89"/>
      <c r="DQ84" s="258" t="s">
        <v>1985</v>
      </c>
      <c r="DR84" s="224" t="s">
        <v>1976</v>
      </c>
      <c r="DS84" s="224" t="s">
        <v>1977</v>
      </c>
      <c r="DT84" s="224" t="s">
        <v>1978</v>
      </c>
      <c r="DU84" s="224" t="s">
        <v>1872</v>
      </c>
      <c r="DV84" s="89"/>
      <c r="DW84" s="89"/>
      <c r="DX84" s="89"/>
      <c r="DY84" s="89"/>
      <c r="DZ84" s="89"/>
      <c r="EA84" s="89"/>
      <c r="EB84" s="89"/>
      <c r="EC84" s="89"/>
      <c r="ED84" s="89"/>
      <c r="EE84" s="89"/>
      <c r="EF84" s="89"/>
      <c r="EG84" s="89"/>
      <c r="EH84" s="89"/>
      <c r="EI84" s="89"/>
      <c r="EJ84" s="89"/>
      <c r="EK84" s="89"/>
      <c r="EL84" s="89"/>
      <c r="EM84" s="89"/>
      <c r="EN84" s="168"/>
      <c r="EO84" s="158"/>
      <c r="EP84" s="158"/>
      <c r="EQ84" s="158"/>
      <c r="ER84" s="158"/>
      <c r="ES84" s="89" t="s">
        <v>1907</v>
      </c>
      <c r="ET84" s="138" t="s">
        <v>1908</v>
      </c>
      <c r="EU84" s="138" t="s">
        <v>1909</v>
      </c>
      <c r="EV84" s="138" t="s">
        <v>1910</v>
      </c>
      <c r="EW84" s="138" t="s">
        <v>1911</v>
      </c>
      <c r="EX84" s="89"/>
      <c r="EY84" s="89"/>
      <c r="EZ84" s="158"/>
      <c r="FA84" s="158"/>
      <c r="FB84" s="158"/>
      <c r="FC84" s="158"/>
      <c r="FD84" s="158"/>
      <c r="FE84" s="158"/>
      <c r="FF84" s="158"/>
      <c r="FG84" s="158"/>
      <c r="FH84" s="158"/>
      <c r="FI84" s="158"/>
      <c r="FJ84" s="158"/>
      <c r="FK84" s="158"/>
      <c r="FL84" s="158"/>
      <c r="FM84" s="158"/>
      <c r="FN84" s="158"/>
      <c r="FO84" s="158"/>
      <c r="FP84" s="158"/>
      <c r="FQ84" s="158"/>
      <c r="FR84" s="158"/>
      <c r="FS84" s="158"/>
      <c r="FT84" s="158"/>
      <c r="FU84" s="89" t="s">
        <v>1971</v>
      </c>
      <c r="FV84" s="89" t="s">
        <v>1520</v>
      </c>
      <c r="FW84" s="89" t="s">
        <v>1972</v>
      </c>
      <c r="FX84" s="89" t="s">
        <v>1973</v>
      </c>
      <c r="FY84" s="89" t="s">
        <v>1974</v>
      </c>
      <c r="FZ84" s="89"/>
      <c r="GA84" s="158"/>
      <c r="GB84" s="158"/>
      <c r="GC84" s="158"/>
      <c r="GD84" s="158"/>
      <c r="GE84" s="158"/>
      <c r="GF84" s="158"/>
      <c r="GG84" s="158"/>
      <c r="GH84" s="158"/>
      <c r="GI84" s="158"/>
      <c r="GJ84" s="158"/>
      <c r="GK84" s="158"/>
      <c r="GL84" s="158"/>
      <c r="GM84" s="158"/>
      <c r="GN84" s="158"/>
      <c r="GO84" s="158"/>
      <c r="GP84" s="158"/>
      <c r="GQ84" s="158"/>
      <c r="GR84" s="158"/>
      <c r="GS84" s="158"/>
      <c r="GT84" s="158"/>
      <c r="GU84" s="158"/>
      <c r="GV84" s="158"/>
      <c r="GW84" s="89" t="s">
        <v>1959</v>
      </c>
      <c r="GX84" s="89" t="s">
        <v>1960</v>
      </c>
      <c r="GY84" s="89" t="s">
        <v>1961</v>
      </c>
      <c r="GZ84" s="89" t="s">
        <v>1962</v>
      </c>
      <c r="HA84" s="89" t="s">
        <v>1963</v>
      </c>
      <c r="HB84" s="89"/>
      <c r="HC84" s="89"/>
      <c r="HD84" s="158"/>
      <c r="HE84" s="158"/>
      <c r="HF84" s="158"/>
      <c r="HG84" s="158"/>
      <c r="HH84" s="158"/>
      <c r="HI84" s="158"/>
      <c r="HJ84" s="158"/>
      <c r="HK84" s="158"/>
      <c r="HL84" s="158"/>
      <c r="HM84" s="158"/>
      <c r="HN84" s="158"/>
      <c r="HO84" s="158"/>
      <c r="HP84" s="158"/>
      <c r="HQ84" s="158"/>
      <c r="HR84" s="158"/>
      <c r="HS84" s="158"/>
      <c r="HT84" s="158"/>
      <c r="HU84" s="158"/>
      <c r="HV84" s="158"/>
      <c r="HW84" s="158"/>
      <c r="HX84" s="158"/>
    </row>
    <row r="85" spans="1:232" ht="43.9" customHeight="1" thickBot="1">
      <c r="A85" s="115" t="s">
        <v>98</v>
      </c>
      <c r="B85" s="116"/>
      <c r="C85" s="116"/>
      <c r="D85" s="116"/>
      <c r="E85" s="116"/>
      <c r="F85" s="116"/>
      <c r="G85" s="116"/>
      <c r="H85" s="117"/>
      <c r="I85" s="128" t="s">
        <v>600</v>
      </c>
      <c r="J85" s="116"/>
      <c r="K85" s="116"/>
      <c r="L85" s="116"/>
      <c r="M85" s="116"/>
      <c r="N85" s="116"/>
      <c r="O85" s="116"/>
      <c r="P85" s="116"/>
      <c r="Q85" s="116"/>
      <c r="R85" s="116"/>
      <c r="S85" s="116"/>
      <c r="T85" s="116"/>
      <c r="U85" s="116"/>
      <c r="V85" s="116"/>
      <c r="W85" s="116"/>
      <c r="X85" s="116"/>
      <c r="Y85" s="116"/>
      <c r="Z85" s="116"/>
      <c r="AA85" s="116"/>
      <c r="AB85" s="116"/>
      <c r="AC85" s="116"/>
      <c r="AD85" s="116"/>
      <c r="AE85" s="116"/>
      <c r="AF85" s="116"/>
      <c r="AG85" s="116" t="s">
        <v>101</v>
      </c>
      <c r="AH85" s="116" t="s">
        <v>107</v>
      </c>
      <c r="AI85" s="116"/>
      <c r="AJ85" s="118"/>
      <c r="AK85" s="128" t="s">
        <v>601</v>
      </c>
      <c r="AL85" s="116"/>
      <c r="AM85" s="116"/>
      <c r="AN85" s="116"/>
      <c r="AO85" s="116"/>
      <c r="AP85" s="116"/>
      <c r="AQ85" s="116"/>
      <c r="AR85" s="116"/>
      <c r="AS85" s="116"/>
      <c r="AT85" s="116"/>
      <c r="AU85" s="116"/>
      <c r="AV85" s="116"/>
      <c r="AW85" s="116"/>
      <c r="AX85" s="116"/>
      <c r="AY85" s="116"/>
      <c r="AZ85" s="116"/>
      <c r="BA85" s="116"/>
      <c r="BB85" s="116"/>
      <c r="BC85" s="116"/>
      <c r="BD85" s="116"/>
      <c r="BE85" s="116"/>
      <c r="BF85" s="116"/>
      <c r="BG85" s="116"/>
      <c r="BH85" s="116"/>
      <c r="BI85" s="116"/>
      <c r="BJ85" s="116"/>
      <c r="BK85" s="116"/>
      <c r="BL85" s="118"/>
      <c r="BM85" s="129" t="s">
        <v>944</v>
      </c>
      <c r="BN85" s="121"/>
      <c r="BO85" s="121"/>
      <c r="BP85" s="121"/>
      <c r="BQ85" s="121"/>
      <c r="BR85" s="121"/>
      <c r="BS85" s="121"/>
      <c r="BT85" s="121"/>
      <c r="BU85" s="121"/>
      <c r="BV85" s="121"/>
      <c r="BW85" s="121"/>
      <c r="BX85" s="121"/>
      <c r="BY85" s="121"/>
      <c r="BZ85" s="121"/>
      <c r="CA85" s="121"/>
      <c r="CB85" s="121"/>
      <c r="CC85" s="121"/>
      <c r="CD85" s="121"/>
      <c r="CE85" s="121"/>
      <c r="CF85" s="121"/>
      <c r="CG85" s="121"/>
      <c r="CH85" s="121"/>
      <c r="CI85" s="121"/>
      <c r="CJ85" s="121"/>
      <c r="CK85" s="116"/>
      <c r="CL85" s="116"/>
      <c r="CM85" s="116"/>
      <c r="CN85" s="118"/>
      <c r="CO85" s="129" t="s">
        <v>1110</v>
      </c>
      <c r="CP85" s="121"/>
      <c r="CQ85" s="121"/>
      <c r="CR85" s="121"/>
      <c r="CS85" s="121"/>
      <c r="CT85" s="121"/>
      <c r="CU85" s="121"/>
      <c r="CV85" s="121"/>
      <c r="CW85" s="121"/>
      <c r="CX85" s="121"/>
      <c r="CY85" s="121"/>
      <c r="CZ85" s="121"/>
      <c r="DA85" s="121"/>
      <c r="DB85" s="121"/>
      <c r="DC85" s="121"/>
      <c r="DD85" s="121"/>
      <c r="DE85" s="121"/>
      <c r="DF85" s="121"/>
      <c r="DG85" s="121"/>
      <c r="DH85" s="121"/>
      <c r="DI85" s="121"/>
      <c r="DJ85" s="121"/>
      <c r="DK85" s="121"/>
      <c r="DL85" s="121"/>
      <c r="DQ85" s="129" t="s">
        <v>1279</v>
      </c>
      <c r="DR85" s="121"/>
      <c r="DS85" s="121"/>
      <c r="DT85" s="121"/>
      <c r="DU85" s="121"/>
      <c r="DV85" s="121"/>
      <c r="DW85" s="121"/>
      <c r="DX85" s="121"/>
      <c r="DY85" s="121"/>
      <c r="DZ85" s="121"/>
      <c r="EA85" s="121"/>
      <c r="EB85" s="121"/>
      <c r="EC85" s="121"/>
      <c r="ED85" s="121"/>
      <c r="EE85" s="121"/>
      <c r="EF85" s="121"/>
      <c r="EG85" s="121"/>
      <c r="EH85" s="121"/>
      <c r="EI85" s="121"/>
      <c r="EJ85" s="121"/>
      <c r="EK85" s="121"/>
      <c r="EL85" s="121"/>
      <c r="EM85" s="121"/>
      <c r="EN85" s="176"/>
      <c r="EO85" s="116"/>
      <c r="EP85" s="116"/>
      <c r="EQ85" s="116"/>
      <c r="ER85" s="116"/>
      <c r="ES85" s="116" t="s">
        <v>1445</v>
      </c>
      <c r="ET85" s="116"/>
      <c r="EU85" s="116"/>
      <c r="EV85" s="116"/>
      <c r="EW85" s="116"/>
      <c r="EX85" s="116"/>
      <c r="EY85" s="116"/>
      <c r="EZ85" s="116"/>
      <c r="FA85" s="116"/>
      <c r="FB85" s="116"/>
      <c r="FC85" s="116"/>
      <c r="FD85" s="116"/>
      <c r="FE85" s="116"/>
      <c r="FF85" s="116"/>
      <c r="FG85" s="116"/>
      <c r="FH85" s="116"/>
      <c r="FI85" s="116"/>
      <c r="FJ85" s="116"/>
      <c r="FK85" s="116"/>
      <c r="FL85" s="116"/>
      <c r="FM85" s="116"/>
      <c r="FN85" s="116"/>
      <c r="FO85" s="116"/>
      <c r="FP85" s="116"/>
      <c r="FQ85" s="116"/>
      <c r="FR85" s="116"/>
      <c r="FS85" s="116"/>
      <c r="FT85" s="116"/>
      <c r="FU85" s="116" t="s">
        <v>1608</v>
      </c>
      <c r="FV85" s="116"/>
      <c r="FW85" s="116"/>
      <c r="FX85" s="116"/>
      <c r="FY85" s="116"/>
      <c r="FZ85" s="116"/>
      <c r="GA85" s="116"/>
      <c r="GB85" s="116"/>
      <c r="GC85" s="116"/>
      <c r="GD85" s="116"/>
      <c r="GE85" s="116"/>
      <c r="GF85" s="116"/>
      <c r="GG85" s="116"/>
      <c r="GH85" s="116"/>
      <c r="GI85" s="116"/>
      <c r="GJ85" s="116"/>
      <c r="GK85" s="116"/>
      <c r="GL85" s="116"/>
      <c r="GM85" s="116"/>
      <c r="GN85" s="116"/>
      <c r="GO85" s="116"/>
      <c r="GP85" s="116"/>
      <c r="GQ85" s="116"/>
      <c r="GR85" s="116"/>
      <c r="GS85" s="116"/>
      <c r="GT85" s="116"/>
      <c r="GU85" s="116"/>
      <c r="GV85" s="116"/>
      <c r="GW85" s="116" t="s">
        <v>1774</v>
      </c>
      <c r="GX85" s="116"/>
      <c r="GY85" s="116"/>
      <c r="GZ85" s="116"/>
      <c r="HA85" s="116"/>
      <c r="HB85" s="116"/>
      <c r="HC85" s="116"/>
      <c r="HD85" s="116"/>
      <c r="HE85" s="116"/>
      <c r="HF85" s="116"/>
      <c r="HG85" s="116"/>
      <c r="HH85" s="116"/>
      <c r="HI85" s="116"/>
      <c r="HJ85" s="116"/>
      <c r="HK85" s="116"/>
      <c r="HL85" s="116"/>
      <c r="HM85" s="116"/>
      <c r="HN85" s="116"/>
      <c r="HO85" s="116"/>
      <c r="HP85" s="116"/>
      <c r="HQ85" s="116"/>
      <c r="HR85" s="116"/>
      <c r="HS85" s="116"/>
      <c r="HT85" s="116"/>
      <c r="HU85" s="116"/>
      <c r="HV85" s="116"/>
      <c r="HW85" s="116"/>
      <c r="HX85" s="116"/>
    </row>
    <row r="86" spans="1:232" s="68" customFormat="1" ht="16.5" thickBot="1">
      <c r="A86" s="110" t="s">
        <v>109</v>
      </c>
      <c r="B86" s="111" t="s">
        <v>110</v>
      </c>
      <c r="C86" s="111"/>
      <c r="D86" s="111"/>
      <c r="E86" s="111"/>
      <c r="F86" s="111" t="s">
        <v>111</v>
      </c>
      <c r="G86" s="122" t="s">
        <v>602</v>
      </c>
      <c r="H86" s="112"/>
      <c r="I86" s="131" t="s">
        <v>603</v>
      </c>
      <c r="J86" s="122" t="s">
        <v>494</v>
      </c>
      <c r="K86" s="122" t="s">
        <v>604</v>
      </c>
      <c r="L86" s="122" t="s">
        <v>605</v>
      </c>
      <c r="M86" s="122" t="s">
        <v>606</v>
      </c>
      <c r="N86" s="111"/>
      <c r="O86" s="111"/>
      <c r="P86" s="111"/>
      <c r="Q86" s="111"/>
      <c r="R86" s="111"/>
      <c r="S86" s="111"/>
      <c r="T86" s="111"/>
      <c r="U86" s="111"/>
      <c r="V86" s="111"/>
      <c r="W86" s="111"/>
      <c r="X86" s="111"/>
      <c r="Y86" s="111"/>
      <c r="Z86" s="111"/>
      <c r="AA86" s="111"/>
      <c r="AB86" s="111"/>
      <c r="AC86" s="111"/>
      <c r="AD86" s="111"/>
      <c r="AE86" s="111"/>
      <c r="AF86" s="111"/>
      <c r="AG86" s="122" t="s">
        <v>607</v>
      </c>
      <c r="AH86" s="111"/>
      <c r="AI86" s="111"/>
      <c r="AJ86" s="114"/>
      <c r="AK86" s="131" t="s">
        <v>608</v>
      </c>
      <c r="AL86" s="122" t="s">
        <v>528</v>
      </c>
      <c r="AM86" s="122" t="s">
        <v>609</v>
      </c>
      <c r="AN86" s="122" t="s">
        <v>610</v>
      </c>
      <c r="AO86" s="122" t="s">
        <v>611</v>
      </c>
      <c r="AP86" s="111"/>
      <c r="AQ86" s="111"/>
      <c r="AR86" s="111"/>
      <c r="AS86" s="111"/>
      <c r="AT86" s="111"/>
      <c r="AU86" s="111"/>
      <c r="AV86" s="111"/>
      <c r="AW86" s="111"/>
      <c r="AX86" s="111"/>
      <c r="AY86" s="111"/>
      <c r="AZ86" s="111"/>
      <c r="BA86" s="111"/>
      <c r="BB86" s="111"/>
      <c r="BC86" s="111"/>
      <c r="BD86" s="111"/>
      <c r="BE86" s="111"/>
      <c r="BF86" s="111"/>
      <c r="BG86" s="111"/>
      <c r="BH86" s="111"/>
      <c r="BI86" s="111"/>
      <c r="BJ86" s="111"/>
      <c r="BK86" s="111"/>
      <c r="BL86" s="114"/>
      <c r="BM86" s="220" t="s">
        <v>1811</v>
      </c>
      <c r="BN86" s="221" t="s">
        <v>1786</v>
      </c>
      <c r="BO86" s="221" t="s">
        <v>1814</v>
      </c>
      <c r="BP86" s="221" t="s">
        <v>1815</v>
      </c>
      <c r="BQ86" s="221" t="s">
        <v>1816</v>
      </c>
      <c r="BR86" s="113"/>
      <c r="BS86" s="113"/>
      <c r="BT86" s="113"/>
      <c r="BU86" s="113"/>
      <c r="BV86" s="113"/>
      <c r="BW86" s="113"/>
      <c r="BX86" s="113"/>
      <c r="BY86" s="113"/>
      <c r="BZ86" s="113"/>
      <c r="CA86" s="113"/>
      <c r="CB86" s="113"/>
      <c r="CC86" s="113"/>
      <c r="CD86" s="113"/>
      <c r="CE86" s="113"/>
      <c r="CF86" s="113"/>
      <c r="CG86" s="113"/>
      <c r="CH86" s="113"/>
      <c r="CI86" s="113"/>
      <c r="CJ86" s="113"/>
      <c r="CK86" s="111"/>
      <c r="CL86" s="111"/>
      <c r="CM86" s="111"/>
      <c r="CN86" s="114"/>
      <c r="CO86" s="225" t="s">
        <v>1847</v>
      </c>
      <c r="CP86" s="226" t="s">
        <v>1850</v>
      </c>
      <c r="CQ86" s="226" t="s">
        <v>1851</v>
      </c>
      <c r="CR86" s="226" t="s">
        <v>1852</v>
      </c>
      <c r="CS86" s="226" t="s">
        <v>1853</v>
      </c>
      <c r="CT86" s="113"/>
      <c r="CU86" s="113"/>
      <c r="CV86" s="113"/>
      <c r="CW86" s="113"/>
      <c r="CX86" s="113"/>
      <c r="CY86" s="113"/>
      <c r="CZ86" s="113"/>
      <c r="DA86" s="113"/>
      <c r="DB86" s="113"/>
      <c r="DC86" s="113"/>
      <c r="DD86" s="113"/>
      <c r="DE86" s="113"/>
      <c r="DF86" s="113"/>
      <c r="DG86" s="113"/>
      <c r="DH86" s="113"/>
      <c r="DI86" s="113"/>
      <c r="DJ86" s="113"/>
      <c r="DK86" s="113"/>
      <c r="DL86" s="113"/>
      <c r="DQ86" s="235" t="s">
        <v>1873</v>
      </c>
      <c r="DR86" s="226" t="s">
        <v>1876</v>
      </c>
      <c r="DS86" s="226" t="s">
        <v>1877</v>
      </c>
      <c r="DT86" s="226" t="s">
        <v>1878</v>
      </c>
      <c r="DU86" s="226" t="s">
        <v>1879</v>
      </c>
      <c r="DV86" s="113"/>
      <c r="DW86" s="113"/>
      <c r="DX86" s="113"/>
      <c r="DY86" s="113"/>
      <c r="DZ86" s="113"/>
      <c r="EA86" s="113"/>
      <c r="EB86" s="113"/>
      <c r="EC86" s="113"/>
      <c r="ED86" s="113"/>
      <c r="EE86" s="113"/>
      <c r="EF86" s="113"/>
      <c r="EG86" s="113"/>
      <c r="EH86" s="113"/>
      <c r="EI86" s="113"/>
      <c r="EJ86" s="113"/>
      <c r="EK86" s="113"/>
      <c r="EL86" s="113"/>
      <c r="EM86" s="113"/>
      <c r="EN86" s="173"/>
      <c r="EO86" s="111"/>
      <c r="EP86" s="111"/>
      <c r="EQ86" s="111"/>
      <c r="ER86" s="111"/>
      <c r="ES86" s="113" t="s">
        <v>1912</v>
      </c>
      <c r="ET86" s="113" t="s">
        <v>1915</v>
      </c>
      <c r="EU86" s="113" t="s">
        <v>1916</v>
      </c>
      <c r="EV86" s="113" t="s">
        <v>1917</v>
      </c>
      <c r="EW86" s="113" t="s">
        <v>1918</v>
      </c>
      <c r="EX86" s="113"/>
      <c r="EY86" s="111"/>
      <c r="EZ86" s="111"/>
      <c r="FA86" s="111"/>
      <c r="FB86" s="111"/>
      <c r="FC86" s="111"/>
      <c r="FD86" s="111"/>
      <c r="FE86" s="111"/>
      <c r="FF86" s="111"/>
      <c r="FG86" s="111"/>
      <c r="FH86" s="111"/>
      <c r="FI86" s="111"/>
      <c r="FJ86" s="111"/>
      <c r="FK86" s="111"/>
      <c r="FL86" s="111"/>
      <c r="FM86" s="111"/>
      <c r="FN86" s="111"/>
      <c r="FO86" s="111"/>
      <c r="FP86" s="111"/>
      <c r="FQ86" s="111"/>
      <c r="FR86" s="111"/>
      <c r="FS86" s="111"/>
      <c r="FT86" s="111"/>
      <c r="FU86" s="113" t="s">
        <v>1938</v>
      </c>
      <c r="FV86" s="113" t="s">
        <v>1941</v>
      </c>
      <c r="FW86" s="113" t="s">
        <v>1942</v>
      </c>
      <c r="FX86" s="113" t="s">
        <v>1943</v>
      </c>
      <c r="FY86" s="113" t="s">
        <v>1944</v>
      </c>
      <c r="FZ86" s="113"/>
      <c r="GA86" s="111"/>
      <c r="GB86" s="111"/>
      <c r="GC86" s="111"/>
      <c r="GD86" s="111"/>
      <c r="GE86" s="111"/>
      <c r="GF86" s="111"/>
      <c r="GG86" s="111"/>
      <c r="GH86" s="111"/>
      <c r="GI86" s="111"/>
      <c r="GJ86" s="111"/>
      <c r="GK86" s="111"/>
      <c r="GL86" s="111"/>
      <c r="GM86" s="111"/>
      <c r="GN86" s="111"/>
      <c r="GO86" s="111"/>
      <c r="GP86" s="111"/>
      <c r="GQ86" s="111"/>
      <c r="GR86" s="111"/>
      <c r="GS86" s="111"/>
      <c r="GT86" s="111"/>
      <c r="GU86" s="111"/>
      <c r="GV86" s="111"/>
      <c r="GW86" s="113" t="s">
        <v>1946</v>
      </c>
      <c r="GX86" s="113" t="s">
        <v>1948</v>
      </c>
      <c r="GY86" s="113" t="s">
        <v>1949</v>
      </c>
      <c r="GZ86" s="113" t="s">
        <v>1950</v>
      </c>
      <c r="HA86" s="113" t="s">
        <v>1951</v>
      </c>
      <c r="HB86" s="113"/>
      <c r="HC86" s="111"/>
      <c r="HD86" s="111"/>
      <c r="HE86" s="111"/>
      <c r="HF86" s="111"/>
      <c r="HG86" s="111"/>
      <c r="HH86" s="111"/>
      <c r="HI86" s="111"/>
      <c r="HJ86" s="111"/>
      <c r="HK86" s="111"/>
      <c r="HL86" s="111"/>
      <c r="HM86" s="111"/>
      <c r="HN86" s="111"/>
      <c r="HO86" s="111"/>
      <c r="HP86" s="111"/>
      <c r="HQ86" s="111"/>
      <c r="HR86" s="111"/>
      <c r="HS86" s="111"/>
      <c r="HT86" s="111"/>
      <c r="HU86" s="111"/>
      <c r="HV86" s="111"/>
      <c r="HW86" s="111"/>
      <c r="HX86" s="111"/>
    </row>
    <row r="87" spans="1:232" s="20" customFormat="1" ht="16.5" thickBot="1">
      <c r="A87" s="155" t="s">
        <v>109</v>
      </c>
      <c r="B87" s="154" t="s">
        <v>110</v>
      </c>
      <c r="C87" s="154"/>
      <c r="D87" s="154"/>
      <c r="E87" s="154"/>
      <c r="F87" s="154" t="s">
        <v>111</v>
      </c>
      <c r="G87" s="152" t="s">
        <v>612</v>
      </c>
      <c r="H87" s="156"/>
      <c r="I87" s="161" t="s">
        <v>613</v>
      </c>
      <c r="J87" s="152" t="s">
        <v>494</v>
      </c>
      <c r="K87" s="152" t="s">
        <v>604</v>
      </c>
      <c r="L87" s="152" t="s">
        <v>605</v>
      </c>
      <c r="M87" s="152" t="s">
        <v>606</v>
      </c>
      <c r="N87" s="154"/>
      <c r="O87" s="154"/>
      <c r="P87" s="154"/>
      <c r="Q87" s="154"/>
      <c r="R87" s="154"/>
      <c r="S87" s="154"/>
      <c r="T87" s="154"/>
      <c r="U87" s="154"/>
      <c r="V87" s="154"/>
      <c r="W87" s="154"/>
      <c r="X87" s="154"/>
      <c r="Y87" s="154"/>
      <c r="Z87" s="154"/>
      <c r="AA87" s="154"/>
      <c r="AB87" s="154"/>
      <c r="AC87" s="154"/>
      <c r="AD87" s="154"/>
      <c r="AE87" s="154"/>
      <c r="AF87" s="154"/>
      <c r="AG87" s="154" t="s">
        <v>607</v>
      </c>
      <c r="AH87" s="154"/>
      <c r="AI87" s="154"/>
      <c r="AJ87" s="160"/>
      <c r="AK87" s="161" t="s">
        <v>614</v>
      </c>
      <c r="AL87" s="152" t="s">
        <v>528</v>
      </c>
      <c r="AM87" s="152" t="s">
        <v>609</v>
      </c>
      <c r="AN87" s="152" t="s">
        <v>610</v>
      </c>
      <c r="AO87" s="152" t="s">
        <v>611</v>
      </c>
      <c r="AP87" s="154"/>
      <c r="AQ87" s="154"/>
      <c r="AR87" s="154"/>
      <c r="AS87" s="154"/>
      <c r="AT87" s="154"/>
      <c r="AU87" s="154"/>
      <c r="AV87" s="154"/>
      <c r="AW87" s="154"/>
      <c r="AX87" s="154"/>
      <c r="AY87" s="154"/>
      <c r="AZ87" s="154"/>
      <c r="BA87" s="154"/>
      <c r="BB87" s="154"/>
      <c r="BC87" s="154"/>
      <c r="BD87" s="154"/>
      <c r="BE87" s="154"/>
      <c r="BF87" s="154"/>
      <c r="BG87" s="154"/>
      <c r="BH87" s="154"/>
      <c r="BI87" s="154"/>
      <c r="BJ87" s="154"/>
      <c r="BK87" s="154"/>
      <c r="BL87" s="160"/>
      <c r="BM87" s="222" t="s">
        <v>1812</v>
      </c>
      <c r="BN87" s="144" t="s">
        <v>1786</v>
      </c>
      <c r="BO87" s="144" t="s">
        <v>1814</v>
      </c>
      <c r="BP87" s="144" t="s">
        <v>1815</v>
      </c>
      <c r="BQ87" s="144" t="s">
        <v>1816</v>
      </c>
      <c r="BR87" s="153"/>
      <c r="BS87" s="153"/>
      <c r="BT87" s="153"/>
      <c r="BU87" s="153"/>
      <c r="BV87" s="153"/>
      <c r="BW87" s="153"/>
      <c r="BX87" s="153"/>
      <c r="BY87" s="153"/>
      <c r="BZ87" s="153"/>
      <c r="CA87" s="153"/>
      <c r="CB87" s="153"/>
      <c r="CC87" s="153"/>
      <c r="CD87" s="153"/>
      <c r="CE87" s="153"/>
      <c r="CF87" s="153"/>
      <c r="CG87" s="153"/>
      <c r="CH87" s="153"/>
      <c r="CI87" s="153"/>
      <c r="CJ87" s="153"/>
      <c r="CK87" s="154"/>
      <c r="CL87" s="154"/>
      <c r="CM87" s="154"/>
      <c r="CN87" s="160"/>
      <c r="CO87" s="227" t="s">
        <v>1848</v>
      </c>
      <c r="CP87" s="226" t="s">
        <v>1850</v>
      </c>
      <c r="CQ87" s="226" t="s">
        <v>1851</v>
      </c>
      <c r="CR87" s="226" t="s">
        <v>1852</v>
      </c>
      <c r="CS87" s="226" t="s">
        <v>1853</v>
      </c>
      <c r="CT87" s="153"/>
      <c r="CU87" s="153"/>
      <c r="CV87" s="153"/>
      <c r="CW87" s="153"/>
      <c r="CX87" s="153"/>
      <c r="CY87" s="153"/>
      <c r="CZ87" s="153"/>
      <c r="DA87" s="153"/>
      <c r="DB87" s="153"/>
      <c r="DC87" s="153"/>
      <c r="DD87" s="153"/>
      <c r="DE87" s="153"/>
      <c r="DF87" s="153"/>
      <c r="DG87" s="153"/>
      <c r="DH87" s="153"/>
      <c r="DI87" s="153"/>
      <c r="DJ87" s="153"/>
      <c r="DK87" s="153"/>
      <c r="DL87" s="153"/>
      <c r="DQ87" s="147" t="s">
        <v>1874</v>
      </c>
      <c r="DR87" s="226" t="s">
        <v>1876</v>
      </c>
      <c r="DS87" s="226" t="s">
        <v>1877</v>
      </c>
      <c r="DT87" s="226" t="s">
        <v>1878</v>
      </c>
      <c r="DU87" s="226" t="s">
        <v>1879</v>
      </c>
      <c r="DV87" s="153"/>
      <c r="DW87" s="153"/>
      <c r="DX87" s="153"/>
      <c r="DY87" s="153"/>
      <c r="DZ87" s="153"/>
      <c r="EA87" s="153"/>
      <c r="EB87" s="153"/>
      <c r="EC87" s="153"/>
      <c r="ED87" s="153"/>
      <c r="EE87" s="153"/>
      <c r="EF87" s="153"/>
      <c r="EG87" s="153"/>
      <c r="EH87" s="153"/>
      <c r="EI87" s="153"/>
      <c r="EJ87" s="153"/>
      <c r="EK87" s="153"/>
      <c r="EL87" s="153"/>
      <c r="EM87" s="153"/>
      <c r="EN87" s="166"/>
      <c r="EO87" s="154"/>
      <c r="EP87" s="154"/>
      <c r="EQ87" s="154"/>
      <c r="ER87" s="154"/>
      <c r="ES87" s="153" t="s">
        <v>1913</v>
      </c>
      <c r="ET87" s="153" t="s">
        <v>942</v>
      </c>
      <c r="EU87" s="153" t="s">
        <v>945</v>
      </c>
      <c r="EV87" s="153" t="s">
        <v>946</v>
      </c>
      <c r="EW87" s="153" t="s">
        <v>947</v>
      </c>
      <c r="EX87" s="153"/>
      <c r="EY87" s="154"/>
      <c r="EZ87" s="154"/>
      <c r="FA87" s="154"/>
      <c r="FB87" s="154"/>
      <c r="FC87" s="154"/>
      <c r="FD87" s="154"/>
      <c r="FE87" s="154"/>
      <c r="FF87" s="154"/>
      <c r="FG87" s="154"/>
      <c r="FH87" s="154"/>
      <c r="FI87" s="154"/>
      <c r="FJ87" s="154"/>
      <c r="FK87" s="154"/>
      <c r="FL87" s="154"/>
      <c r="FM87" s="154"/>
      <c r="FN87" s="154"/>
      <c r="FO87" s="154"/>
      <c r="FP87" s="154"/>
      <c r="FQ87" s="154"/>
      <c r="FR87" s="154"/>
      <c r="FS87" s="154"/>
      <c r="FT87" s="154"/>
      <c r="FU87" s="153" t="s">
        <v>1939</v>
      </c>
      <c r="FV87" s="153" t="s">
        <v>1941</v>
      </c>
      <c r="FW87" s="153" t="s">
        <v>1942</v>
      </c>
      <c r="FX87" s="153" t="s">
        <v>1943</v>
      </c>
      <c r="FY87" s="153" t="s">
        <v>1944</v>
      </c>
      <c r="FZ87" s="153"/>
      <c r="GA87" s="154"/>
      <c r="GB87" s="154"/>
      <c r="GC87" s="154"/>
      <c r="GD87" s="154"/>
      <c r="GE87" s="154"/>
      <c r="GF87" s="154"/>
      <c r="GG87" s="154"/>
      <c r="GH87" s="154"/>
      <c r="GI87" s="154"/>
      <c r="GJ87" s="154"/>
      <c r="GK87" s="154"/>
      <c r="GL87" s="154"/>
      <c r="GM87" s="154"/>
      <c r="GN87" s="154"/>
      <c r="GO87" s="154"/>
      <c r="GP87" s="154"/>
      <c r="GQ87" s="154"/>
      <c r="GR87" s="154"/>
      <c r="GS87" s="154"/>
      <c r="GT87" s="154"/>
      <c r="GU87" s="154"/>
      <c r="GV87" s="154"/>
      <c r="GW87" s="153" t="s">
        <v>1945</v>
      </c>
      <c r="GX87" s="113" t="s">
        <v>1948</v>
      </c>
      <c r="GY87" s="113" t="s">
        <v>1949</v>
      </c>
      <c r="GZ87" s="113" t="s">
        <v>1950</v>
      </c>
      <c r="HA87" s="113" t="s">
        <v>1951</v>
      </c>
      <c r="HB87" s="153"/>
      <c r="HC87" s="154"/>
      <c r="HD87" s="154"/>
      <c r="HE87" s="154"/>
      <c r="HF87" s="154"/>
      <c r="HG87" s="154"/>
      <c r="HH87" s="154"/>
      <c r="HI87" s="154"/>
      <c r="HJ87" s="154"/>
      <c r="HK87" s="154"/>
      <c r="HL87" s="154"/>
      <c r="HM87" s="154"/>
      <c r="HN87" s="154"/>
      <c r="HO87" s="154"/>
      <c r="HP87" s="154"/>
      <c r="HQ87" s="154"/>
      <c r="HR87" s="154"/>
      <c r="HS87" s="154"/>
      <c r="HT87" s="154"/>
      <c r="HU87" s="154"/>
      <c r="HV87" s="154"/>
      <c r="HW87" s="154"/>
      <c r="HX87" s="154"/>
    </row>
    <row r="88" spans="1:232" s="79" customFormat="1" ht="16.5" thickBot="1">
      <c r="A88" s="157" t="s">
        <v>109</v>
      </c>
      <c r="B88" s="158" t="s">
        <v>110</v>
      </c>
      <c r="C88" s="158"/>
      <c r="D88" s="158"/>
      <c r="E88" s="158"/>
      <c r="F88" s="158" t="s">
        <v>111</v>
      </c>
      <c r="G88" s="125" t="s">
        <v>615</v>
      </c>
      <c r="H88" s="159"/>
      <c r="I88" s="132" t="s">
        <v>616</v>
      </c>
      <c r="J88" s="125" t="s">
        <v>494</v>
      </c>
      <c r="K88" s="125" t="s">
        <v>604</v>
      </c>
      <c r="L88" s="125" t="s">
        <v>605</v>
      </c>
      <c r="M88" s="125" t="s">
        <v>606</v>
      </c>
      <c r="N88" s="158"/>
      <c r="O88" s="158"/>
      <c r="P88" s="158"/>
      <c r="Q88" s="158"/>
      <c r="R88" s="158"/>
      <c r="S88" s="158"/>
      <c r="T88" s="158"/>
      <c r="U88" s="158"/>
      <c r="V88" s="158"/>
      <c r="W88" s="158"/>
      <c r="X88" s="158"/>
      <c r="Y88" s="158"/>
      <c r="Z88" s="158"/>
      <c r="AA88" s="158"/>
      <c r="AB88" s="158"/>
      <c r="AC88" s="158"/>
      <c r="AD88" s="158"/>
      <c r="AE88" s="158"/>
      <c r="AF88" s="158"/>
      <c r="AG88" s="158" t="s">
        <v>617</v>
      </c>
      <c r="AH88" s="158"/>
      <c r="AI88" s="158"/>
      <c r="AJ88" s="163"/>
      <c r="AK88" s="132" t="s">
        <v>618</v>
      </c>
      <c r="AL88" s="125" t="s">
        <v>528</v>
      </c>
      <c r="AM88" s="125" t="s">
        <v>609</v>
      </c>
      <c r="AN88" s="125" t="s">
        <v>610</v>
      </c>
      <c r="AO88" s="125" t="s">
        <v>611</v>
      </c>
      <c r="AP88" s="158"/>
      <c r="AQ88" s="158"/>
      <c r="AR88" s="158"/>
      <c r="AS88" s="158"/>
      <c r="AT88" s="158"/>
      <c r="AU88" s="158"/>
      <c r="AV88" s="158"/>
      <c r="AW88" s="158"/>
      <c r="AX88" s="158"/>
      <c r="AY88" s="158"/>
      <c r="AZ88" s="158"/>
      <c r="BA88" s="158"/>
      <c r="BB88" s="158"/>
      <c r="BC88" s="158"/>
      <c r="BD88" s="158"/>
      <c r="BE88" s="158"/>
      <c r="BF88" s="158"/>
      <c r="BG88" s="158"/>
      <c r="BH88" s="158"/>
      <c r="BI88" s="158"/>
      <c r="BJ88" s="158"/>
      <c r="BK88" s="158"/>
      <c r="BL88" s="163"/>
      <c r="BM88" s="223" t="s">
        <v>1813</v>
      </c>
      <c r="BN88" s="224" t="s">
        <v>1786</v>
      </c>
      <c r="BO88" s="224" t="s">
        <v>1814</v>
      </c>
      <c r="BP88" s="224" t="s">
        <v>1815</v>
      </c>
      <c r="BQ88" s="224" t="s">
        <v>1816</v>
      </c>
      <c r="BR88" s="89"/>
      <c r="BS88" s="89"/>
      <c r="BT88" s="89"/>
      <c r="BU88" s="89"/>
      <c r="BV88" s="89"/>
      <c r="BW88" s="89"/>
      <c r="BX88" s="89"/>
      <c r="BY88" s="89"/>
      <c r="BZ88" s="89"/>
      <c r="CA88" s="89"/>
      <c r="CB88" s="89"/>
      <c r="CC88" s="89"/>
      <c r="CD88" s="89"/>
      <c r="CE88" s="89"/>
      <c r="CF88" s="89"/>
      <c r="CG88" s="89"/>
      <c r="CH88" s="89"/>
      <c r="CI88" s="89"/>
      <c r="CJ88" s="89"/>
      <c r="CK88" s="158"/>
      <c r="CL88" s="158"/>
      <c r="CM88" s="158"/>
      <c r="CN88" s="163"/>
      <c r="CO88" s="228" t="s">
        <v>1849</v>
      </c>
      <c r="CP88" s="226" t="s">
        <v>1850</v>
      </c>
      <c r="CQ88" s="226" t="s">
        <v>1851</v>
      </c>
      <c r="CR88" s="226" t="s">
        <v>1852</v>
      </c>
      <c r="CS88" s="226" t="s">
        <v>1853</v>
      </c>
      <c r="CT88" s="89"/>
      <c r="CU88" s="89"/>
      <c r="CV88" s="89"/>
      <c r="CW88" s="89"/>
      <c r="CX88" s="89"/>
      <c r="CY88" s="89"/>
      <c r="CZ88" s="89"/>
      <c r="DA88" s="89"/>
      <c r="DB88" s="89"/>
      <c r="DC88" s="89"/>
      <c r="DD88" s="89"/>
      <c r="DE88" s="89"/>
      <c r="DF88" s="89"/>
      <c r="DG88" s="89"/>
      <c r="DH88" s="89"/>
      <c r="DI88" s="89"/>
      <c r="DJ88" s="89"/>
      <c r="DK88" s="89"/>
      <c r="DL88" s="89"/>
      <c r="DQ88" s="236" t="s">
        <v>1875</v>
      </c>
      <c r="DR88" s="226" t="s">
        <v>1876</v>
      </c>
      <c r="DS88" s="226" t="s">
        <v>1877</v>
      </c>
      <c r="DT88" s="226" t="s">
        <v>1878</v>
      </c>
      <c r="DU88" s="226" t="s">
        <v>1879</v>
      </c>
      <c r="DV88" s="89"/>
      <c r="DW88" s="89"/>
      <c r="DX88" s="89"/>
      <c r="DY88" s="89"/>
      <c r="DZ88" s="89"/>
      <c r="EA88" s="89"/>
      <c r="EB88" s="89"/>
      <c r="EC88" s="89"/>
      <c r="ED88" s="89"/>
      <c r="EE88" s="89"/>
      <c r="EF88" s="89"/>
      <c r="EG88" s="89"/>
      <c r="EH88" s="89"/>
      <c r="EI88" s="89"/>
      <c r="EJ88" s="89"/>
      <c r="EK88" s="89"/>
      <c r="EL88" s="89"/>
      <c r="EM88" s="89"/>
      <c r="EN88" s="168"/>
      <c r="EO88" s="158"/>
      <c r="EP88" s="158"/>
      <c r="EQ88" s="158"/>
      <c r="ER88" s="158"/>
      <c r="ES88" s="89" t="s">
        <v>1914</v>
      </c>
      <c r="ET88" s="89" t="s">
        <v>942</v>
      </c>
      <c r="EU88" s="89" t="s">
        <v>945</v>
      </c>
      <c r="EV88" s="89" t="s">
        <v>946</v>
      </c>
      <c r="EW88" s="89" t="s">
        <v>947</v>
      </c>
      <c r="EX88" s="89"/>
      <c r="EY88" s="158"/>
      <c r="EZ88" s="158"/>
      <c r="FA88" s="158"/>
      <c r="FB88" s="158"/>
      <c r="FC88" s="158"/>
      <c r="FD88" s="158"/>
      <c r="FE88" s="158"/>
      <c r="FF88" s="158"/>
      <c r="FG88" s="158"/>
      <c r="FH88" s="158"/>
      <c r="FI88" s="158"/>
      <c r="FJ88" s="158"/>
      <c r="FK88" s="158"/>
      <c r="FL88" s="158"/>
      <c r="FM88" s="158"/>
      <c r="FN88" s="158"/>
      <c r="FO88" s="158"/>
      <c r="FP88" s="158"/>
      <c r="FQ88" s="158"/>
      <c r="FR88" s="158"/>
      <c r="FS88" s="158"/>
      <c r="FT88" s="158"/>
      <c r="FU88" s="89" t="s">
        <v>1940</v>
      </c>
      <c r="FV88" s="89" t="s">
        <v>1941</v>
      </c>
      <c r="FW88" s="89" t="s">
        <v>1942</v>
      </c>
      <c r="FX88" s="89" t="s">
        <v>1943</v>
      </c>
      <c r="FY88" s="89" t="s">
        <v>1944</v>
      </c>
      <c r="FZ88" s="89"/>
      <c r="GA88" s="158"/>
      <c r="GB88" s="158"/>
      <c r="GC88" s="158"/>
      <c r="GD88" s="158"/>
      <c r="GE88" s="158"/>
      <c r="GF88" s="158"/>
      <c r="GG88" s="158"/>
      <c r="GH88" s="158"/>
      <c r="GI88" s="158"/>
      <c r="GJ88" s="158"/>
      <c r="GK88" s="158"/>
      <c r="GL88" s="158"/>
      <c r="GM88" s="158"/>
      <c r="GN88" s="158"/>
      <c r="GO88" s="158"/>
      <c r="GP88" s="158"/>
      <c r="GQ88" s="158"/>
      <c r="GR88" s="158"/>
      <c r="GS88" s="158"/>
      <c r="GT88" s="158"/>
      <c r="GU88" s="158"/>
      <c r="GV88" s="158"/>
      <c r="GW88" s="89" t="s">
        <v>1947</v>
      </c>
      <c r="GX88" s="113" t="s">
        <v>1948</v>
      </c>
      <c r="GY88" s="113" t="s">
        <v>1949</v>
      </c>
      <c r="GZ88" s="113" t="s">
        <v>1950</v>
      </c>
      <c r="HA88" s="113" t="s">
        <v>1951</v>
      </c>
      <c r="HB88" s="89"/>
      <c r="HC88" s="158"/>
      <c r="HD88" s="158"/>
      <c r="HE88" s="158"/>
      <c r="HF88" s="158"/>
      <c r="HG88" s="158"/>
      <c r="HH88" s="158"/>
      <c r="HI88" s="158"/>
      <c r="HJ88" s="158"/>
      <c r="HK88" s="158"/>
      <c r="HL88" s="158"/>
      <c r="HM88" s="158"/>
      <c r="HN88" s="158"/>
      <c r="HO88" s="158"/>
      <c r="HP88" s="158"/>
      <c r="HQ88" s="158"/>
      <c r="HR88" s="158"/>
      <c r="HS88" s="158"/>
      <c r="HT88" s="158"/>
      <c r="HU88" s="158"/>
      <c r="HV88" s="158"/>
      <c r="HW88" s="158"/>
      <c r="HX88" s="158"/>
    </row>
    <row r="89" spans="1:232">
      <c r="A89" s="98" t="s">
        <v>103</v>
      </c>
      <c r="B89" s="97"/>
      <c r="C89" s="97"/>
      <c r="D89" s="97"/>
      <c r="E89" s="97"/>
      <c r="F89" s="97"/>
      <c r="G89" s="97"/>
      <c r="H89" s="99"/>
      <c r="I89" s="98"/>
      <c r="J89" s="97"/>
      <c r="K89" s="97"/>
      <c r="L89" s="97"/>
      <c r="M89" s="97"/>
      <c r="N89" s="97"/>
      <c r="O89" s="97"/>
      <c r="P89" s="97"/>
      <c r="Q89" s="97"/>
      <c r="R89" s="97"/>
      <c r="S89" s="97"/>
      <c r="T89" s="97"/>
      <c r="U89" s="97"/>
      <c r="V89" s="97"/>
      <c r="W89" s="97"/>
      <c r="X89" s="97"/>
      <c r="Y89" s="97"/>
      <c r="Z89" s="97"/>
      <c r="AA89" s="97"/>
      <c r="AB89" s="97"/>
      <c r="AC89" s="97"/>
      <c r="AD89" s="97"/>
      <c r="AE89" s="97"/>
      <c r="AF89" s="97"/>
      <c r="AG89" s="97"/>
      <c r="AH89" s="97"/>
      <c r="AI89" s="97"/>
      <c r="AJ89" s="109"/>
      <c r="AK89" s="98"/>
      <c r="AL89" s="97"/>
      <c r="AM89" s="97"/>
      <c r="AN89" s="97"/>
      <c r="AO89" s="97"/>
      <c r="AP89" s="97"/>
      <c r="AQ89" s="97"/>
      <c r="AR89" s="97"/>
      <c r="AS89" s="97"/>
      <c r="AT89" s="97"/>
      <c r="AU89" s="97"/>
      <c r="AV89" s="97"/>
      <c r="AW89" s="97"/>
      <c r="AX89" s="97"/>
      <c r="AY89" s="97"/>
      <c r="AZ89" s="97"/>
      <c r="BA89" s="97"/>
      <c r="BB89" s="97"/>
      <c r="BC89" s="97"/>
      <c r="BD89" s="97"/>
      <c r="BE89" s="97"/>
      <c r="BF89" s="97"/>
      <c r="BG89" s="97"/>
      <c r="BH89" s="97"/>
      <c r="BI89" s="97"/>
      <c r="BJ89" s="97"/>
      <c r="BK89" s="97"/>
      <c r="BL89" s="109"/>
      <c r="BM89" s="130"/>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97"/>
      <c r="CL89" s="97"/>
      <c r="CM89" s="97"/>
      <c r="CN89" s="109"/>
      <c r="CO89" s="130"/>
      <c r="CP89" s="85"/>
      <c r="CQ89" s="85"/>
      <c r="CR89" s="85"/>
      <c r="CS89" s="85"/>
      <c r="CT89" s="85"/>
      <c r="CU89" s="85"/>
      <c r="CV89" s="85"/>
      <c r="CW89" s="85"/>
      <c r="CX89" s="85"/>
      <c r="CY89" s="85"/>
      <c r="CZ89" s="85"/>
      <c r="DA89" s="85"/>
      <c r="DB89" s="85"/>
      <c r="DC89" s="85"/>
      <c r="DD89" s="85"/>
      <c r="DE89" s="85"/>
      <c r="DF89" s="85"/>
      <c r="DG89" s="85"/>
      <c r="DH89" s="85"/>
      <c r="DI89" s="85"/>
      <c r="DJ89" s="85"/>
      <c r="DK89" s="85"/>
      <c r="DL89" s="85"/>
      <c r="DQ89" s="164"/>
      <c r="DR89" s="85"/>
      <c r="DS89" s="85"/>
      <c r="DT89" s="85"/>
      <c r="DU89" s="85"/>
      <c r="DV89" s="85"/>
      <c r="DW89" s="85"/>
      <c r="DX89" s="85"/>
      <c r="DY89" s="85"/>
      <c r="DZ89" s="85"/>
      <c r="EA89" s="85"/>
      <c r="EB89" s="85"/>
      <c r="EC89" s="85"/>
      <c r="ED89" s="85"/>
      <c r="EE89" s="85"/>
      <c r="EF89" s="85"/>
      <c r="EG89" s="85"/>
      <c r="EH89" s="85"/>
      <c r="EI89" s="85"/>
      <c r="EJ89" s="85"/>
      <c r="EK89" s="85"/>
      <c r="EL89" s="85"/>
      <c r="EM89" s="85"/>
      <c r="EN89" s="165"/>
      <c r="EO89" s="97"/>
      <c r="EP89" s="97"/>
      <c r="EQ89" s="97"/>
      <c r="ER89" s="97"/>
      <c r="ES89" s="97"/>
      <c r="ET89" s="97"/>
      <c r="EU89" s="97"/>
      <c r="EV89" s="97"/>
      <c r="EW89" s="97"/>
      <c r="EX89" s="97"/>
      <c r="EY89" s="97"/>
      <c r="EZ89" s="97"/>
      <c r="FA89" s="97"/>
      <c r="FB89" s="97"/>
      <c r="FC89" s="97"/>
      <c r="FD89" s="97"/>
      <c r="FE89" s="97"/>
      <c r="FF89" s="97"/>
      <c r="FG89" s="97"/>
      <c r="FH89" s="97"/>
      <c r="FI89" s="97"/>
      <c r="FJ89" s="97"/>
      <c r="FK89" s="97"/>
      <c r="FL89" s="97"/>
      <c r="FM89" s="97"/>
      <c r="FN89" s="97"/>
      <c r="FO89" s="97"/>
      <c r="FP89" s="97"/>
      <c r="FQ89" s="97"/>
      <c r="FR89" s="97"/>
      <c r="FS89" s="97"/>
      <c r="FT89" s="97"/>
      <c r="FU89" s="97"/>
      <c r="FV89" s="97"/>
      <c r="FW89" s="97"/>
      <c r="FX89" s="97"/>
      <c r="FY89" s="97"/>
      <c r="FZ89" s="97"/>
      <c r="GA89" s="97"/>
      <c r="GB89" s="97"/>
      <c r="GC89" s="97"/>
      <c r="GD89" s="97"/>
      <c r="GE89" s="97"/>
      <c r="GF89" s="97"/>
      <c r="GG89" s="97"/>
      <c r="GH89" s="97"/>
      <c r="GI89" s="97"/>
      <c r="GJ89" s="97"/>
      <c r="GK89" s="97"/>
      <c r="GL89" s="97"/>
      <c r="GM89" s="97"/>
      <c r="GN89" s="97"/>
      <c r="GO89" s="97"/>
      <c r="GP89" s="97"/>
      <c r="GQ89" s="97"/>
      <c r="GR89" s="97"/>
      <c r="GS89" s="97"/>
      <c r="GT89" s="97"/>
      <c r="GU89" s="97"/>
      <c r="GV89" s="97"/>
      <c r="GW89" s="97"/>
      <c r="GX89" s="97"/>
      <c r="GY89" s="97"/>
      <c r="GZ89" s="97"/>
      <c r="HA89" s="97"/>
      <c r="HB89" s="97"/>
      <c r="HC89" s="97"/>
      <c r="HD89" s="97"/>
      <c r="HE89" s="97"/>
      <c r="HF89" s="97"/>
      <c r="HG89" s="97"/>
      <c r="HH89" s="97"/>
      <c r="HI89" s="97"/>
      <c r="HJ89" s="97"/>
      <c r="HK89" s="97"/>
      <c r="HL89" s="97"/>
      <c r="HM89" s="97"/>
      <c r="HN89" s="97"/>
      <c r="HO89" s="97"/>
      <c r="HP89" s="97"/>
      <c r="HQ89" s="97"/>
      <c r="HR89" s="97"/>
      <c r="HS89" s="97"/>
      <c r="HT89" s="97"/>
      <c r="HU89" s="97"/>
      <c r="HV89" s="97"/>
      <c r="HW89" s="97"/>
      <c r="HX89" s="97"/>
    </row>
    <row r="90" spans="1:232" s="245" customFormat="1" ht="142.5" thickBot="1">
      <c r="A90" s="157" t="s">
        <v>98</v>
      </c>
      <c r="B90" s="158"/>
      <c r="C90" s="158"/>
      <c r="D90" s="158"/>
      <c r="E90" s="158"/>
      <c r="F90" s="158"/>
      <c r="G90" s="158"/>
      <c r="H90" s="159" t="s">
        <v>619</v>
      </c>
      <c r="I90" s="34" t="s">
        <v>620</v>
      </c>
      <c r="J90" s="158"/>
      <c r="K90" s="158"/>
      <c r="L90" s="158"/>
      <c r="M90" s="158"/>
      <c r="N90" s="158"/>
      <c r="O90" s="158"/>
      <c r="P90" s="158"/>
      <c r="Q90" s="158"/>
      <c r="R90" s="158"/>
      <c r="S90" s="158"/>
      <c r="T90" s="158"/>
      <c r="U90" s="158"/>
      <c r="V90" s="158"/>
      <c r="W90" s="158"/>
      <c r="X90" s="158"/>
      <c r="Y90" s="158"/>
      <c r="Z90" s="158"/>
      <c r="AA90" s="158"/>
      <c r="AB90" s="158"/>
      <c r="AC90" s="158"/>
      <c r="AD90" s="158"/>
      <c r="AE90" s="158"/>
      <c r="AF90" s="158"/>
      <c r="AG90" s="158"/>
      <c r="AH90" s="158"/>
      <c r="AI90" s="158"/>
      <c r="AJ90" s="163"/>
      <c r="AK90" s="34" t="s">
        <v>621</v>
      </c>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c r="BK90" s="158"/>
      <c r="BL90" s="163"/>
      <c r="BM90" s="88" t="s">
        <v>948</v>
      </c>
      <c r="BN90" s="89"/>
      <c r="BO90" s="89"/>
      <c r="BP90" s="89"/>
      <c r="BQ90" s="89"/>
      <c r="BR90" s="89"/>
      <c r="BS90" s="89"/>
      <c r="BT90" s="89"/>
      <c r="BU90" s="89"/>
      <c r="BV90" s="89"/>
      <c r="BW90" s="89"/>
      <c r="BX90" s="89"/>
      <c r="BY90" s="89"/>
      <c r="BZ90" s="89"/>
      <c r="CA90" s="89"/>
      <c r="CB90" s="89"/>
      <c r="CC90" s="89"/>
      <c r="CD90" s="89"/>
      <c r="CE90" s="89"/>
      <c r="CF90" s="89"/>
      <c r="CG90" s="89"/>
      <c r="CH90" s="89"/>
      <c r="CI90" s="89"/>
      <c r="CJ90" s="89"/>
      <c r="CK90" s="158"/>
      <c r="CL90" s="158"/>
      <c r="CM90" s="158"/>
      <c r="CN90" s="163"/>
      <c r="CO90" s="88" t="s">
        <v>2038</v>
      </c>
      <c r="CP90" s="89"/>
      <c r="CQ90" s="89"/>
      <c r="CR90" s="89"/>
      <c r="CS90" s="89"/>
      <c r="CT90" s="89"/>
      <c r="CU90" s="89"/>
      <c r="CV90" s="89"/>
      <c r="CW90" s="89"/>
      <c r="CX90" s="89"/>
      <c r="CY90" s="89"/>
      <c r="CZ90" s="89"/>
      <c r="DA90" s="89"/>
      <c r="DB90" s="89"/>
      <c r="DC90" s="89"/>
      <c r="DD90" s="89"/>
      <c r="DE90" s="89"/>
      <c r="DF90" s="89"/>
      <c r="DG90" s="89"/>
      <c r="DH90" s="89"/>
      <c r="DI90" s="89"/>
      <c r="DJ90" s="89"/>
      <c r="DK90" s="89"/>
      <c r="DL90" s="89"/>
      <c r="DQ90" s="88" t="s">
        <v>1280</v>
      </c>
      <c r="DR90" s="89"/>
      <c r="DS90" s="89"/>
      <c r="DT90" s="89"/>
      <c r="DU90" s="89"/>
      <c r="DV90" s="89"/>
      <c r="DW90" s="89"/>
      <c r="DX90" s="89"/>
      <c r="DY90" s="89"/>
      <c r="DZ90" s="89"/>
      <c r="EA90" s="89"/>
      <c r="EB90" s="89"/>
      <c r="EC90" s="89"/>
      <c r="ED90" s="89"/>
      <c r="EE90" s="89"/>
      <c r="EF90" s="89"/>
      <c r="EG90" s="89"/>
      <c r="EH90" s="89"/>
      <c r="EI90" s="89"/>
      <c r="EJ90" s="89"/>
      <c r="EK90" s="89"/>
      <c r="EL90" s="89"/>
      <c r="EM90" s="89"/>
      <c r="EN90" s="168"/>
      <c r="EO90" s="154"/>
      <c r="EP90" s="154"/>
      <c r="EQ90" s="154"/>
      <c r="ER90" s="154"/>
      <c r="ES90" s="177" t="s">
        <v>1446</v>
      </c>
      <c r="ET90" s="154"/>
      <c r="EU90" s="154"/>
      <c r="EV90" s="154"/>
      <c r="EW90" s="154"/>
      <c r="EX90" s="154"/>
      <c r="EY90" s="154"/>
      <c r="EZ90" s="154"/>
      <c r="FA90" s="154"/>
      <c r="FB90" s="154"/>
      <c r="FC90" s="154"/>
      <c r="FD90" s="154"/>
      <c r="FE90" s="154"/>
      <c r="FF90" s="154"/>
      <c r="FG90" s="154"/>
      <c r="FH90" s="154"/>
      <c r="FI90" s="154"/>
      <c r="FJ90" s="154"/>
      <c r="FK90" s="154"/>
      <c r="FL90" s="154"/>
      <c r="FM90" s="154"/>
      <c r="FN90" s="154"/>
      <c r="FO90" s="154"/>
      <c r="FP90" s="154"/>
      <c r="FQ90" s="154"/>
      <c r="FR90" s="154"/>
      <c r="FS90" s="154"/>
      <c r="FT90" s="154"/>
      <c r="FU90" s="177" t="s">
        <v>1609</v>
      </c>
      <c r="FV90" s="154"/>
      <c r="FW90" s="154"/>
      <c r="FX90" s="154"/>
      <c r="FY90" s="154"/>
      <c r="FZ90" s="154"/>
      <c r="GA90" s="154"/>
      <c r="GB90" s="154"/>
      <c r="GC90" s="154"/>
      <c r="GD90" s="154"/>
      <c r="GE90" s="154"/>
      <c r="GF90" s="154"/>
      <c r="GG90" s="154"/>
      <c r="GH90" s="154"/>
      <c r="GI90" s="154"/>
      <c r="GJ90" s="154"/>
      <c r="GK90" s="154"/>
      <c r="GL90" s="154"/>
      <c r="GM90" s="154"/>
      <c r="GN90" s="154"/>
      <c r="GO90" s="154"/>
      <c r="GP90" s="154"/>
      <c r="GQ90" s="154"/>
      <c r="GR90" s="154"/>
      <c r="GS90" s="154"/>
      <c r="GT90" s="154"/>
      <c r="GU90" s="154"/>
      <c r="GV90" s="154"/>
      <c r="GW90" s="177" t="s">
        <v>1775</v>
      </c>
      <c r="GX90" s="154"/>
      <c r="GY90" s="154"/>
      <c r="GZ90" s="154"/>
      <c r="HA90" s="154"/>
      <c r="HB90" s="154"/>
      <c r="HC90" s="154"/>
      <c r="HD90" s="154"/>
      <c r="HE90" s="154"/>
      <c r="HF90" s="154"/>
      <c r="HG90" s="154"/>
      <c r="HH90" s="154"/>
      <c r="HI90" s="154"/>
      <c r="HJ90" s="154"/>
      <c r="HK90" s="154"/>
      <c r="HL90" s="154"/>
      <c r="HM90" s="154"/>
      <c r="HN90" s="154"/>
      <c r="HO90" s="154"/>
      <c r="HP90" s="154"/>
      <c r="HQ90" s="154"/>
      <c r="HR90" s="154"/>
      <c r="HS90" s="154"/>
      <c r="HT90" s="154"/>
      <c r="HU90" s="154"/>
      <c r="HV90" s="154"/>
      <c r="HW90" s="154"/>
      <c r="HX90" s="154"/>
    </row>
    <row r="91" spans="1:232" s="20" customFormat="1"/>
    <row r="92" spans="1:232" s="20" customFormat="1"/>
    <row r="93" spans="1:232" s="20" customFormat="1"/>
    <row r="94" spans="1:232" s="20" customFormat="1"/>
    <row r="95" spans="1:232" s="20" customFormat="1"/>
    <row r="96" spans="1:232" s="20" customFormat="1"/>
    <row r="97" spans="36:36" s="20" customFormat="1"/>
    <row r="98" spans="36:36" s="20" customFormat="1"/>
    <row r="99" spans="36:36" s="20" customFormat="1"/>
    <row r="100" spans="36:36" s="20" customFormat="1"/>
    <row r="101" spans="36:36" s="20" customFormat="1"/>
    <row r="102" spans="36:36" s="20" customFormat="1"/>
    <row r="103" spans="36:36" s="20" customFormat="1"/>
    <row r="104" spans="36:36" s="20" customFormat="1"/>
    <row r="105" spans="36:36" s="20" customFormat="1">
      <c r="AJ105" s="246"/>
    </row>
    <row r="106" spans="36:36" s="20" customFormat="1">
      <c r="AJ106" s="246"/>
    </row>
    <row r="107" spans="36:36" s="20" customFormat="1"/>
    <row r="108" spans="36:36" s="20" customFormat="1"/>
    <row r="109" spans="36:36" s="20" customFormat="1"/>
    <row r="110" spans="36:36" s="20" customFormat="1"/>
    <row r="111" spans="36:36" s="20" customFormat="1"/>
    <row r="112" spans="36:36" s="20" customFormat="1"/>
    <row r="113" s="20" customFormat="1"/>
    <row r="114" s="20" customFormat="1"/>
    <row r="115" s="20" customFormat="1"/>
    <row r="116" s="20" customFormat="1"/>
    <row r="117" s="20" customFormat="1"/>
    <row r="118" s="20" customFormat="1"/>
    <row r="119" s="20" customFormat="1"/>
    <row r="120" s="20" customFormat="1"/>
    <row r="121" s="20" customFormat="1"/>
    <row r="122" s="20" customFormat="1"/>
    <row r="123" s="20" customFormat="1"/>
    <row r="124" s="20" customFormat="1"/>
    <row r="125" s="20" customFormat="1"/>
    <row r="126" s="20" customFormat="1"/>
    <row r="127" s="20" customFormat="1"/>
    <row r="128" s="20" customFormat="1"/>
    <row r="129" spans="36:36" s="20" customFormat="1"/>
    <row r="130" spans="36:36" s="20" customFormat="1"/>
    <row r="131" spans="36:36" s="20" customFormat="1">
      <c r="AJ131" s="246"/>
    </row>
    <row r="132" spans="36:36" s="20" customFormat="1"/>
    <row r="133" spans="36:36" s="20" customFormat="1"/>
    <row r="134" spans="36:36" s="20" customFormat="1"/>
    <row r="135" spans="36:36" s="20" customFormat="1"/>
    <row r="136" spans="36:36" s="20" customFormat="1"/>
    <row r="137" spans="36:36" s="20" customFormat="1"/>
    <row r="138" spans="36:36" s="20" customFormat="1"/>
    <row r="139" spans="36:36" s="20" customFormat="1"/>
    <row r="140" spans="36:36" s="20" customFormat="1"/>
    <row r="141" spans="36:36" s="20" customFormat="1"/>
    <row r="142" spans="36:36" s="20" customFormat="1"/>
    <row r="143" spans="36:36" s="20" customFormat="1"/>
    <row r="144" spans="36:36" s="20" customFormat="1"/>
    <row r="145" s="20" customFormat="1"/>
    <row r="146" s="20" customFormat="1"/>
    <row r="147" s="20" customFormat="1"/>
    <row r="148" s="20" customFormat="1"/>
    <row r="149" s="20" customFormat="1"/>
    <row r="150" s="20" customFormat="1"/>
    <row r="151" s="20" customFormat="1"/>
    <row r="152" s="20" customFormat="1"/>
    <row r="153" s="20" customFormat="1"/>
    <row r="154" s="20" customFormat="1"/>
    <row r="155" s="20" customFormat="1"/>
    <row r="156" s="20" customFormat="1"/>
    <row r="157" s="20" customFormat="1"/>
    <row r="158" s="20" customFormat="1"/>
    <row r="159" s="20" customFormat="1"/>
    <row r="160" s="20" customFormat="1"/>
    <row r="161" spans="12:69" s="20" customFormat="1"/>
    <row r="162" spans="12:69" s="20" customFormat="1"/>
    <row r="163" spans="12:69" s="20" customFormat="1"/>
    <row r="164" spans="12:69" s="20" customFormat="1"/>
    <row r="165" spans="12:69" s="20" customFormat="1"/>
    <row r="166" spans="12:69" s="20" customFormat="1"/>
    <row r="167" spans="12:69" s="20" customFormat="1"/>
    <row r="168" spans="12:69" s="20" customFormat="1"/>
    <row r="169" spans="12:69" s="20" customFormat="1">
      <c r="AJ169" s="246"/>
    </row>
    <row r="170" spans="12:69" s="20" customFormat="1">
      <c r="AJ170" s="246"/>
    </row>
    <row r="171" spans="12:69" s="20" customFormat="1">
      <c r="AJ171" s="246"/>
    </row>
    <row r="172" spans="12:69" s="20" customFormat="1">
      <c r="AJ172" s="246"/>
    </row>
    <row r="173" spans="12:69" s="20" customFormat="1">
      <c r="AJ173" s="246"/>
    </row>
    <row r="174" spans="12:69" s="20" customFormat="1">
      <c r="AJ174" s="246"/>
    </row>
    <row r="175" spans="12:69" s="20" customFormat="1">
      <c r="AJ175" s="246"/>
    </row>
    <row r="176" spans="12:69" s="20" customFormat="1">
      <c r="L176" s="247"/>
      <c r="AJ176" s="248"/>
      <c r="AL176" s="237"/>
      <c r="AM176" s="237"/>
      <c r="AN176" s="237"/>
      <c r="AO176" s="237"/>
      <c r="BN176" s="237"/>
      <c r="BO176" s="237"/>
      <c r="BP176" s="237"/>
      <c r="BQ176" s="237"/>
    </row>
    <row r="177" spans="9:69" s="38" customFormat="1">
      <c r="L177" s="249"/>
      <c r="AJ177" s="250"/>
      <c r="AL177" s="238"/>
      <c r="AM177" s="238"/>
      <c r="AN177" s="238"/>
      <c r="AO177" s="238"/>
      <c r="BN177" s="238"/>
      <c r="BO177" s="238"/>
      <c r="BP177" s="238"/>
      <c r="BQ177" s="238"/>
    </row>
    <row r="178" spans="9:69" s="38" customFormat="1">
      <c r="AJ178" s="251"/>
    </row>
    <row r="179" spans="9:69" s="38" customFormat="1">
      <c r="AJ179" s="251"/>
    </row>
    <row r="180" spans="9:69" s="38" customFormat="1"/>
    <row r="181" spans="9:69" s="38" customFormat="1"/>
    <row r="182" spans="9:69" s="38" customFormat="1"/>
    <row r="183" spans="9:69" s="38" customFormat="1"/>
    <row r="184" spans="9:69" s="38" customFormat="1"/>
    <row r="185" spans="9:69" s="38" customFormat="1"/>
    <row r="186" spans="9:69" s="38" customFormat="1"/>
    <row r="187" spans="9:69" s="38" customFormat="1">
      <c r="I187" s="252"/>
      <c r="AK187" s="252"/>
      <c r="BM187" s="252"/>
    </row>
    <row r="188" spans="9:69" s="38" customFormat="1"/>
    <row r="189" spans="9:69" s="38" customFormat="1"/>
    <row r="190" spans="9:69" s="38" customFormat="1"/>
    <row r="191" spans="9:69" s="38" customFormat="1">
      <c r="I191" s="252"/>
      <c r="AK191" s="252"/>
      <c r="BM191" s="252"/>
    </row>
    <row r="192" spans="9:69" s="38" customFormat="1"/>
    <row r="193" s="38" customFormat="1"/>
    <row r="194" s="38" customFormat="1"/>
    <row r="195" s="38" customFormat="1"/>
    <row r="196" s="38" customFormat="1"/>
    <row r="197" s="38" customFormat="1"/>
    <row r="198" s="38" customFormat="1"/>
    <row r="199" s="38" customFormat="1"/>
    <row r="200" s="38" customFormat="1"/>
    <row r="201" s="38" customFormat="1"/>
    <row r="202" s="38" customFormat="1"/>
    <row r="203" s="38" customFormat="1"/>
    <row r="204" s="38" customFormat="1"/>
    <row r="205" s="38" customFormat="1"/>
    <row r="206" s="38" customFormat="1"/>
    <row r="207" s="38" customFormat="1"/>
    <row r="208" s="38" customFormat="1"/>
    <row r="209" s="20" customFormat="1"/>
    <row r="210" s="20" customFormat="1"/>
    <row r="211" s="20" customFormat="1"/>
    <row r="212" s="20" customFormat="1"/>
    <row r="213" s="20" customFormat="1"/>
    <row r="214" s="20" customFormat="1"/>
    <row r="215" s="20" customFormat="1"/>
    <row r="216" s="20" customFormat="1"/>
    <row r="217" s="20" customFormat="1"/>
    <row r="218" s="20" customFormat="1"/>
    <row r="219" s="20" customFormat="1"/>
    <row r="220" s="20" customFormat="1"/>
    <row r="221" s="20" customFormat="1"/>
    <row r="222" s="20" customFormat="1"/>
    <row r="223" s="20" customFormat="1"/>
    <row r="224" s="20" customFormat="1"/>
    <row r="225" s="20" customFormat="1"/>
    <row r="226" s="20" customFormat="1"/>
    <row r="227" s="20" customFormat="1"/>
    <row r="228" s="20" customFormat="1"/>
    <row r="229" s="20" customFormat="1"/>
    <row r="230" s="20" customFormat="1"/>
    <row r="231" s="20" customFormat="1"/>
    <row r="232" s="20" customFormat="1"/>
    <row r="233" s="20" customFormat="1"/>
    <row r="234" s="20" customFormat="1"/>
    <row r="235" s="20" customFormat="1"/>
    <row r="236" s="20" customFormat="1"/>
    <row r="237" s="20" customFormat="1"/>
    <row r="238" s="20" customFormat="1"/>
    <row r="239" s="20" customFormat="1"/>
    <row r="240"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20" customFormat="1"/>
    <row r="258" s="20" customFormat="1"/>
    <row r="259" s="20" customFormat="1"/>
    <row r="260" s="20" customFormat="1"/>
    <row r="261" s="20" customFormat="1"/>
    <row r="262" s="20" customFormat="1"/>
    <row r="263" s="20" customFormat="1"/>
    <row r="264" s="20" customFormat="1"/>
    <row r="265" s="20" customFormat="1"/>
    <row r="266" s="20" customFormat="1"/>
    <row r="267" s="20" customFormat="1"/>
    <row r="268" s="20" customFormat="1"/>
    <row r="269" s="20" customFormat="1"/>
    <row r="270" s="20" customFormat="1"/>
    <row r="271" s="20" customFormat="1"/>
    <row r="272" s="20" customFormat="1"/>
    <row r="273" s="20" customFormat="1"/>
    <row r="274" s="20" customFormat="1"/>
    <row r="275" s="20" customFormat="1"/>
    <row r="276" s="20" customFormat="1"/>
    <row r="277" s="20" customFormat="1"/>
    <row r="278" s="20" customFormat="1"/>
    <row r="279" s="20" customFormat="1"/>
    <row r="280" s="20" customFormat="1"/>
    <row r="281" s="20" customFormat="1"/>
    <row r="282" s="20" customFormat="1"/>
    <row r="283" s="20" customFormat="1"/>
    <row r="284" s="20" customFormat="1"/>
    <row r="285" s="20" customFormat="1"/>
    <row r="286" s="20" customFormat="1"/>
    <row r="287" s="20" customFormat="1"/>
    <row r="288" s="20" customFormat="1"/>
    <row r="289" s="20" customFormat="1"/>
    <row r="290" s="20" customFormat="1"/>
    <row r="291" s="20" customFormat="1"/>
    <row r="292" s="20" customFormat="1"/>
    <row r="293" s="20" customFormat="1"/>
    <row r="294" s="20" customFormat="1"/>
    <row r="295" s="20" customFormat="1"/>
    <row r="296" s="20" customFormat="1"/>
    <row r="297" s="20" customFormat="1"/>
    <row r="298" s="20" customFormat="1"/>
    <row r="299" s="20" customFormat="1"/>
    <row r="300" s="20" customFormat="1"/>
    <row r="301" s="20" customFormat="1"/>
    <row r="302" s="20" customFormat="1"/>
    <row r="303" s="20" customFormat="1"/>
    <row r="304" s="20" customFormat="1"/>
    <row r="305" s="20" customFormat="1"/>
    <row r="306" s="20" customFormat="1"/>
    <row r="307" s="20"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20" customFormat="1"/>
    <row r="319" s="20" customFormat="1"/>
    <row r="320" s="20" customFormat="1"/>
    <row r="321" s="20" customFormat="1"/>
    <row r="322" s="20" customFormat="1"/>
    <row r="323" s="20" customFormat="1"/>
    <row r="324" s="20" customFormat="1"/>
    <row r="325" s="20" customFormat="1"/>
    <row r="326" s="20" customFormat="1"/>
    <row r="327" s="20" customFormat="1"/>
  </sheetData>
  <phoneticPr fontId="9" type="noConversion"/>
  <conditionalFormatting sqref="A37 G51:AI53 A13:E13 AV13:BK13 AK91:BL175 G91:AJ104 O60:AI61 B46:E46 A55:E63 A20:E20 G38:AI43 A38:E39 T13:AI13 A23:E36 A76:E88 N86:AI88 AP86:BK88 AK86:AK88 AK77:AK84 AK13 A6:E10 AK10:BK10 AK85:BK85 AK20:BK20 AK76:BK76 G89:AI90 AK89:BK90 G10:AI10 G86:I88 G23:AI36 G13:I13 G6:BK9 G20:AI20 G55:AI59 G46:AI46 G60:I61 G62:AI63 G76:AI85 AK23:BK43 AK46:BK53 AK55:BK63 AM77:BK84">
    <cfRule type="expression" dxfId="1314" priority="984">
      <formula>"$A6 =""text"""</formula>
    </cfRule>
  </conditionalFormatting>
  <conditionalFormatting sqref="A6:A10 A50:A53 A76:A181 A55:A63 A20 A38:A43 A23:A36 A13:A15">
    <cfRule type="containsText" dxfId="1313" priority="1004" operator="containsText" text="question">
      <formula>NOT(ISERROR(SEARCH("question",A6)))</formula>
    </cfRule>
    <cfRule type="containsText" dxfId="1312" priority="1005" operator="containsText" text="text">
      <formula>NOT(ISERROR(SEARCH("text",A6)))</formula>
    </cfRule>
    <cfRule type="containsText" dxfId="1311" priority="1006" operator="containsText" text="pagebreak">
      <formula>NOT(ISERROR(SEARCH("pagebreak",A6)))</formula>
    </cfRule>
  </conditionalFormatting>
  <conditionalFormatting sqref="AK14 AV14:BK14 C182:E182 G169:AI175 A14:E15 G178:AI179 G180:AJ191 AK178:BL191 G107:AJ130 G132:AJ168 G131:AI131 A86:E181 B37:E37 C47:E50 A50 A51:E53 I15:AI15 T14:AI14 AL15:BK15 G47:AI50 G37:AI37 G176:BL177 G15 G14:I14">
    <cfRule type="expression" dxfId="1310" priority="999">
      <formula>"$A6 =""text"""</formula>
    </cfRule>
  </conditionalFormatting>
  <conditionalFormatting sqref="A192:A1048576 A1:A3 A6:A10 A50:A53 A76:A181 A55:A63 A20 A38:A43 A23:A36 A13:A15">
    <cfRule type="containsText" dxfId="1309" priority="998" operator="containsText" text="headline">
      <formula>NOT(ISERROR(SEARCH("headline",A1)))</formula>
    </cfRule>
  </conditionalFormatting>
  <conditionalFormatting sqref="G105:AI106">
    <cfRule type="expression" dxfId="1308" priority="996">
      <formula>"$A6 =""text"""</formula>
    </cfRule>
  </conditionalFormatting>
  <conditionalFormatting sqref="B190:E191 C183:E189">
    <cfRule type="expression" dxfId="1307" priority="994">
      <formula>"$A6 =""text"""</formula>
    </cfRule>
  </conditionalFormatting>
  <conditionalFormatting sqref="AJ105:AJ106">
    <cfRule type="expression" dxfId="1306" priority="992">
      <formula>"$A6 =""text"""</formula>
    </cfRule>
  </conditionalFormatting>
  <conditionalFormatting sqref="AJ169:AJ175">
    <cfRule type="expression" dxfId="1305" priority="991">
      <formula>"$A6 =""text"""</formula>
    </cfRule>
  </conditionalFormatting>
  <conditionalFormatting sqref="AJ178:AJ179">
    <cfRule type="expression" dxfId="1304" priority="989">
      <formula>"$A6 =""text"""</formula>
    </cfRule>
  </conditionalFormatting>
  <conditionalFormatting sqref="A37">
    <cfRule type="containsText" dxfId="1303" priority="985" operator="containsText" text="question">
      <formula>NOT(ISERROR(SEARCH("question",A37)))</formula>
    </cfRule>
    <cfRule type="containsText" dxfId="1302" priority="986" operator="containsText" text="text">
      <formula>NOT(ISERROR(SEARCH("text",A37)))</formula>
    </cfRule>
    <cfRule type="containsText" dxfId="1301" priority="987" operator="containsText" text="pagebreak">
      <formula>NOT(ISERROR(SEARCH("pagebreak",A37)))</formula>
    </cfRule>
  </conditionalFormatting>
  <conditionalFormatting sqref="A37">
    <cfRule type="containsText" dxfId="1300" priority="983" operator="containsText" text="headline">
      <formula>NOT(ISERROR(SEARCH("headline",A37)))</formula>
    </cfRule>
  </conditionalFormatting>
  <conditionalFormatting sqref="A182:A185 A188">
    <cfRule type="containsText" dxfId="1299" priority="899" operator="containsText" text="question">
      <formula>NOT(ISERROR(SEARCH("question",A182)))</formula>
    </cfRule>
    <cfRule type="containsText" dxfId="1298" priority="900" operator="containsText" text="text">
      <formula>NOT(ISERROR(SEARCH("text",A182)))</formula>
    </cfRule>
    <cfRule type="containsText" dxfId="1297" priority="901" operator="containsText" text="pagebreak">
      <formula>NOT(ISERROR(SEARCH("pagebreak",A182)))</formula>
    </cfRule>
  </conditionalFormatting>
  <conditionalFormatting sqref="A182:A185 A188">
    <cfRule type="expression" dxfId="1296" priority="898">
      <formula>"$A6 =""text"""</formula>
    </cfRule>
  </conditionalFormatting>
  <conditionalFormatting sqref="A182:A185 A188">
    <cfRule type="containsText" dxfId="1295" priority="897" operator="containsText" text="headline">
      <formula>NOT(ISERROR(SEARCH("headline",A182)))</formula>
    </cfRule>
  </conditionalFormatting>
  <conditionalFormatting sqref="A190:A191">
    <cfRule type="containsText" dxfId="1294" priority="849" operator="containsText" text="question">
      <formula>NOT(ISERROR(SEARCH("question",A190)))</formula>
    </cfRule>
    <cfRule type="containsText" dxfId="1293" priority="850" operator="containsText" text="text">
      <formula>NOT(ISERROR(SEARCH("text",A190)))</formula>
    </cfRule>
    <cfRule type="containsText" dxfId="1292" priority="851" operator="containsText" text="pagebreak">
      <formula>NOT(ISERROR(SEARCH("pagebreak",A190)))</formula>
    </cfRule>
  </conditionalFormatting>
  <conditionalFormatting sqref="A190:A191">
    <cfRule type="expression" dxfId="1291" priority="848">
      <formula>"$A6 =""text"""</formula>
    </cfRule>
  </conditionalFormatting>
  <conditionalFormatting sqref="A190:A191">
    <cfRule type="containsText" dxfId="1290" priority="847" operator="containsText" text="headline">
      <formula>NOT(ISERROR(SEARCH("headline",A190)))</formula>
    </cfRule>
  </conditionalFormatting>
  <conditionalFormatting sqref="B184">
    <cfRule type="expression" dxfId="1289" priority="801">
      <formula>"$A6 =""text"""</formula>
    </cfRule>
  </conditionalFormatting>
  <conditionalFormatting sqref="B183">
    <cfRule type="expression" dxfId="1288" priority="797">
      <formula>"$A6 =""text"""</formula>
    </cfRule>
  </conditionalFormatting>
  <conditionalFormatting sqref="B185:B189">
    <cfRule type="expression" dxfId="1287" priority="793">
      <formula>"$A6 =""text"""</formula>
    </cfRule>
  </conditionalFormatting>
  <conditionalFormatting sqref="B182">
    <cfRule type="expression" dxfId="1286" priority="791">
      <formula>"$A6 =""text"""</formula>
    </cfRule>
  </conditionalFormatting>
  <conditionalFormatting sqref="A186:A187">
    <cfRule type="containsText" dxfId="1285" priority="754" operator="containsText" text="question">
      <formula>NOT(ISERROR(SEARCH("question",A186)))</formula>
    </cfRule>
    <cfRule type="containsText" dxfId="1284" priority="755" operator="containsText" text="text">
      <formula>NOT(ISERROR(SEARCH("text",A186)))</formula>
    </cfRule>
    <cfRule type="containsText" dxfId="1283" priority="756" operator="containsText" text="pagebreak">
      <formula>NOT(ISERROR(SEARCH("pagebreak",A186)))</formula>
    </cfRule>
  </conditionalFormatting>
  <conditionalFormatting sqref="A186:A187">
    <cfRule type="expression" dxfId="1282" priority="753">
      <formula>"$A6 =""text"""</formula>
    </cfRule>
  </conditionalFormatting>
  <conditionalFormatting sqref="A186:A187">
    <cfRule type="containsText" dxfId="1281" priority="752" operator="containsText" text="headline">
      <formula>NOT(ISERROR(SEARCH("headline",A186)))</formula>
    </cfRule>
  </conditionalFormatting>
  <conditionalFormatting sqref="A189">
    <cfRule type="containsText" dxfId="1280" priority="719" operator="containsText" text="question">
      <formula>NOT(ISERROR(SEARCH("question",A189)))</formula>
    </cfRule>
    <cfRule type="containsText" dxfId="1279" priority="720" operator="containsText" text="text">
      <formula>NOT(ISERROR(SEARCH("text",A189)))</formula>
    </cfRule>
    <cfRule type="containsText" dxfId="1278" priority="721" operator="containsText" text="pagebreak">
      <formula>NOT(ISERROR(SEARCH("pagebreak",A189)))</formula>
    </cfRule>
  </conditionalFormatting>
  <conditionalFormatting sqref="A189">
    <cfRule type="expression" dxfId="1277" priority="718">
      <formula>"$A6 =""text"""</formula>
    </cfRule>
  </conditionalFormatting>
  <conditionalFormatting sqref="A189">
    <cfRule type="containsText" dxfId="1276" priority="717" operator="containsText" text="headline">
      <formula>NOT(ISERROR(SEARCH("headline",A189)))</formula>
    </cfRule>
  </conditionalFormatting>
  <conditionalFormatting sqref="AJ131">
    <cfRule type="expression" dxfId="1275" priority="690">
      <formula>"$A6 =""text"""</formula>
    </cfRule>
  </conditionalFormatting>
  <conditionalFormatting sqref="A19">
    <cfRule type="containsText" dxfId="1274" priority="662" operator="containsText" text="question">
      <formula>NOT(ISERROR(SEARCH("question",A19)))</formula>
    </cfRule>
    <cfRule type="containsText" dxfId="1273" priority="663" operator="containsText" text="text">
      <formula>NOT(ISERROR(SEARCH("text",A19)))</formula>
    </cfRule>
    <cfRule type="containsText" dxfId="1272" priority="664" operator="containsText" text="pagebreak">
      <formula>NOT(ISERROR(SEARCH("pagebreak",A19)))</formula>
    </cfRule>
  </conditionalFormatting>
  <conditionalFormatting sqref="A19:E19 AK19:BK19 G19:AI19">
    <cfRule type="expression" dxfId="1271" priority="661">
      <formula>"$A6 =""text"""</formula>
    </cfRule>
  </conditionalFormatting>
  <conditionalFormatting sqref="A19">
    <cfRule type="containsText" dxfId="1270" priority="660" operator="containsText" text="headline">
      <formula>NOT(ISERROR(SEARCH("headline",A19)))</formula>
    </cfRule>
  </conditionalFormatting>
  <conditionalFormatting sqref="A75:E75 AK75:BK75 G75:AI75">
    <cfRule type="expression" dxfId="1269" priority="653">
      <formula>"$A6 =""text"""</formula>
    </cfRule>
  </conditionalFormatting>
  <conditionalFormatting sqref="A75">
    <cfRule type="containsText" dxfId="1268" priority="655" operator="containsText" text="question">
      <formula>NOT(ISERROR(SEARCH("question",A75)))</formula>
    </cfRule>
    <cfRule type="containsText" dxfId="1267" priority="656" operator="containsText" text="text">
      <formula>NOT(ISERROR(SEARCH("text",A75)))</formula>
    </cfRule>
    <cfRule type="containsText" dxfId="1266" priority="657" operator="containsText" text="pagebreak">
      <formula>NOT(ISERROR(SEARCH("pagebreak",A75)))</formula>
    </cfRule>
  </conditionalFormatting>
  <conditionalFormatting sqref="A75">
    <cfRule type="containsText" dxfId="1265" priority="654" operator="containsText" text="headline">
      <formula>NOT(ISERROR(SEARCH("headline",A75)))</formula>
    </cfRule>
  </conditionalFormatting>
  <conditionalFormatting sqref="AL13:AU13">
    <cfRule type="expression" dxfId="1264" priority="648">
      <formula>"$A6 =""text"""</formula>
    </cfRule>
  </conditionalFormatting>
  <conditionalFormatting sqref="AL14:AU14">
    <cfRule type="expression" dxfId="1263" priority="649">
      <formula>"$A6 =""text"""</formula>
    </cfRule>
  </conditionalFormatting>
  <conditionalFormatting sqref="A46:A49">
    <cfRule type="containsText" dxfId="1262" priority="643" operator="containsText" text="question">
      <formula>NOT(ISERROR(SEARCH("question",A46)))</formula>
    </cfRule>
    <cfRule type="containsText" dxfId="1261" priority="644" operator="containsText" text="text">
      <formula>NOT(ISERROR(SEARCH("text",A46)))</formula>
    </cfRule>
    <cfRule type="containsText" dxfId="1260" priority="645" operator="containsText" text="pagebreak">
      <formula>NOT(ISERROR(SEARCH("pagebreak",A46)))</formula>
    </cfRule>
  </conditionalFormatting>
  <conditionalFormatting sqref="A46:A49">
    <cfRule type="expression" dxfId="1259" priority="642">
      <formula>"$A6 =""text"""</formula>
    </cfRule>
  </conditionalFormatting>
  <conditionalFormatting sqref="A46:A49">
    <cfRule type="containsText" dxfId="1258" priority="641" operator="containsText" text="headline">
      <formula>NOT(ISERROR(SEARCH("headline",A46)))</formula>
    </cfRule>
  </conditionalFormatting>
  <conditionalFormatting sqref="B47:B49">
    <cfRule type="expression" dxfId="1257" priority="635">
      <formula>"$A6 =""text"""</formula>
    </cfRule>
  </conditionalFormatting>
  <conditionalFormatting sqref="B50">
    <cfRule type="expression" dxfId="1256" priority="630">
      <formula>"$A6 =""text"""</formula>
    </cfRule>
  </conditionalFormatting>
  <conditionalFormatting sqref="A64:E64 AK64:BK64 G64:AI64">
    <cfRule type="expression" dxfId="1255" priority="578">
      <formula>"$A6 =""text"""</formula>
    </cfRule>
  </conditionalFormatting>
  <conditionalFormatting sqref="A64:A74">
    <cfRule type="containsText" dxfId="1254" priority="584" operator="containsText" text="question">
      <formula>NOT(ISERROR(SEARCH("question",A64)))</formula>
    </cfRule>
    <cfRule type="containsText" dxfId="1253" priority="585" operator="containsText" text="text">
      <formula>NOT(ISERROR(SEARCH("text",A64)))</formula>
    </cfRule>
    <cfRule type="containsText" dxfId="1252" priority="586" operator="containsText" text="pagebreak">
      <formula>NOT(ISERROR(SEARCH("pagebreak",A64)))</formula>
    </cfRule>
  </conditionalFormatting>
  <conditionalFormatting sqref="G65:AI66 A65:E74 G67:I68 O67:AI68 AQ67:BK72 AK67:AK72 AK65:BK66 J67:N72 AK73:BK74">
    <cfRule type="expression" dxfId="1251" priority="583">
      <formula>"$A6 =""text"""</formula>
    </cfRule>
  </conditionalFormatting>
  <conditionalFormatting sqref="A64:A74">
    <cfRule type="containsText" dxfId="1250" priority="582" operator="containsText" text="headline">
      <formula>NOT(ISERROR(SEARCH("headline",A64)))</formula>
    </cfRule>
  </conditionalFormatting>
  <conditionalFormatting sqref="G73:AI73 G69:I72 O69:AI72 G74:I74 O74:AI74">
    <cfRule type="expression" dxfId="1249" priority="580">
      <formula>"$A6 =""text"""</formula>
    </cfRule>
  </conditionalFormatting>
  <conditionalFormatting sqref="AK49:BK49">
    <cfRule type="expression" dxfId="1248" priority="563">
      <formula>"$A6 =""text"""</formula>
    </cfRule>
  </conditionalFormatting>
  <conditionalFormatting sqref="A49">
    <cfRule type="containsText" dxfId="1247" priority="566" operator="containsText" text="question">
      <formula>NOT(ISERROR(SEARCH("question",A49)))</formula>
    </cfRule>
    <cfRule type="containsText" dxfId="1246" priority="567" operator="containsText" text="text">
      <formula>NOT(ISERROR(SEARCH("text",A49)))</formula>
    </cfRule>
    <cfRule type="containsText" dxfId="1245" priority="568" operator="containsText" text="pagebreak">
      <formula>NOT(ISERROR(SEARCH("pagebreak",A49)))</formula>
    </cfRule>
  </conditionalFormatting>
  <conditionalFormatting sqref="G49:AI49 C49:E49 A49">
    <cfRule type="expression" dxfId="1244" priority="565">
      <formula>"$A6 =""text"""</formula>
    </cfRule>
  </conditionalFormatting>
  <conditionalFormatting sqref="A49">
    <cfRule type="containsText" dxfId="1243" priority="564" operator="containsText" text="headline">
      <formula>NOT(ISERROR(SEARCH("headline",A49)))</formula>
    </cfRule>
  </conditionalFormatting>
  <conditionalFormatting sqref="B49">
    <cfRule type="expression" dxfId="1242" priority="562">
      <formula>"$A6 =""text"""</formula>
    </cfRule>
  </conditionalFormatting>
  <conditionalFormatting sqref="J60:N60">
    <cfRule type="expression" dxfId="1241" priority="559">
      <formula>"$A6 =""text"""</formula>
    </cfRule>
  </conditionalFormatting>
  <conditionalFormatting sqref="N61">
    <cfRule type="expression" dxfId="1240" priority="555">
      <formula>"$A6 =""text"""</formula>
    </cfRule>
  </conditionalFormatting>
  <conditionalFormatting sqref="A54">
    <cfRule type="containsText" dxfId="1239" priority="547" operator="containsText" text="question">
      <formula>NOT(ISERROR(SEARCH("question",A54)))</formula>
    </cfRule>
    <cfRule type="containsText" dxfId="1238" priority="548" operator="containsText" text="text">
      <formula>NOT(ISERROR(SEARCH("text",A54)))</formula>
    </cfRule>
    <cfRule type="containsText" dxfId="1237" priority="549" operator="containsText" text="pagebreak">
      <formula>NOT(ISERROR(SEARCH("pagebreak",A54)))</formula>
    </cfRule>
  </conditionalFormatting>
  <conditionalFormatting sqref="AK54 A54:E54 G54:AI54 AN54:BK54">
    <cfRule type="expression" dxfId="1236" priority="546">
      <formula>"$A6 =""text"""</formula>
    </cfRule>
  </conditionalFormatting>
  <conditionalFormatting sqref="A54">
    <cfRule type="containsText" dxfId="1235" priority="545" operator="containsText" text="headline">
      <formula>NOT(ISERROR(SEARCH("headline",A54)))</formula>
    </cfRule>
  </conditionalFormatting>
  <conditionalFormatting sqref="A54">
    <cfRule type="containsText" dxfId="1234" priority="533" operator="containsText" text="question">
      <formula>NOT(ISERROR(SEARCH("question",A54)))</formula>
    </cfRule>
    <cfRule type="containsText" dxfId="1233" priority="534" operator="containsText" text="text">
      <formula>NOT(ISERROR(SEARCH("text",A54)))</formula>
    </cfRule>
    <cfRule type="containsText" dxfId="1232" priority="535" operator="containsText" text="pagebreak">
      <formula>NOT(ISERROR(SEARCH("pagebreak",A54)))</formula>
    </cfRule>
  </conditionalFormatting>
  <conditionalFormatting sqref="AK54 A54 C54:E54 AN54:BK54 G54:AI54">
    <cfRule type="expression" dxfId="1231" priority="532">
      <formula>"$A6 =""text"""</formula>
    </cfRule>
  </conditionalFormatting>
  <conditionalFormatting sqref="A54">
    <cfRule type="containsText" dxfId="1230" priority="531" operator="containsText" text="headline">
      <formula>NOT(ISERROR(SEARCH("headline",A54)))</formula>
    </cfRule>
  </conditionalFormatting>
  <conditionalFormatting sqref="B54">
    <cfRule type="expression" dxfId="1229" priority="526">
      <formula>"$A6 =""text"""</formula>
    </cfRule>
  </conditionalFormatting>
  <conditionalFormatting sqref="A42:E43">
    <cfRule type="expression" dxfId="1228" priority="506">
      <formula>"$A6 =""text"""</formula>
    </cfRule>
  </conditionalFormatting>
  <conditionalFormatting sqref="A41:E43 A40 C40:E40">
    <cfRule type="expression" dxfId="1227" priority="508">
      <formula>"$A6 =""text"""</formula>
    </cfRule>
  </conditionalFormatting>
  <conditionalFormatting sqref="B40">
    <cfRule type="expression" dxfId="1226" priority="503">
      <formula>"$A6 =""text"""</formula>
    </cfRule>
  </conditionalFormatting>
  <conditionalFormatting sqref="A16:E18 AK16:BK18 G16:AI18">
    <cfRule type="expression" dxfId="1225" priority="493">
      <formula>"$A6 =""text"""</formula>
    </cfRule>
  </conditionalFormatting>
  <conditionalFormatting sqref="A16:A18">
    <cfRule type="containsText" dxfId="1224" priority="495" operator="containsText" text="question">
      <formula>NOT(ISERROR(SEARCH("question",A16)))</formula>
    </cfRule>
    <cfRule type="containsText" dxfId="1223" priority="496" operator="containsText" text="text">
      <formula>NOT(ISERROR(SEARCH("text",A16)))</formula>
    </cfRule>
    <cfRule type="containsText" dxfId="1222" priority="497" operator="containsText" text="pagebreak">
      <formula>NOT(ISERROR(SEARCH("pagebreak",A16)))</formula>
    </cfRule>
  </conditionalFormatting>
  <conditionalFormatting sqref="A16:A18">
    <cfRule type="containsText" dxfId="1221" priority="494" operator="containsText" text="headline">
      <formula>NOT(ISERROR(SEARCH("headline",A16)))</formula>
    </cfRule>
  </conditionalFormatting>
  <conditionalFormatting sqref="A21:E21 AK21:BK21 G21:AI21">
    <cfRule type="expression" dxfId="1220" priority="486">
      <formula>"$A6 =""text"""</formula>
    </cfRule>
  </conditionalFormatting>
  <conditionalFormatting sqref="A21">
    <cfRule type="containsText" dxfId="1219" priority="488" operator="containsText" text="question">
      <formula>NOT(ISERROR(SEARCH("question",A21)))</formula>
    </cfRule>
    <cfRule type="containsText" dxfId="1218" priority="489" operator="containsText" text="text">
      <formula>NOT(ISERROR(SEARCH("text",A21)))</formula>
    </cfRule>
    <cfRule type="containsText" dxfId="1217" priority="490" operator="containsText" text="pagebreak">
      <formula>NOT(ISERROR(SEARCH("pagebreak",A21)))</formula>
    </cfRule>
  </conditionalFormatting>
  <conditionalFormatting sqref="A21">
    <cfRule type="containsText" dxfId="1216" priority="487" operator="containsText" text="headline">
      <formula>NOT(ISERROR(SEARCH("headline",A21)))</formula>
    </cfRule>
  </conditionalFormatting>
  <conditionalFormatting sqref="A22:E22 AK22:BK22 G22:AI22">
    <cfRule type="expression" dxfId="1215" priority="480">
      <formula>"$A6 =""text"""</formula>
    </cfRule>
  </conditionalFormatting>
  <conditionalFormatting sqref="A22">
    <cfRule type="containsText" dxfId="1214" priority="482" operator="containsText" text="question">
      <formula>NOT(ISERROR(SEARCH("question",A22)))</formula>
    </cfRule>
    <cfRule type="containsText" dxfId="1213" priority="483" operator="containsText" text="text">
      <formula>NOT(ISERROR(SEARCH("text",A22)))</formula>
    </cfRule>
    <cfRule type="containsText" dxfId="1212" priority="484" operator="containsText" text="pagebreak">
      <formula>NOT(ISERROR(SEARCH("pagebreak",A22)))</formula>
    </cfRule>
  </conditionalFormatting>
  <conditionalFormatting sqref="A22">
    <cfRule type="containsText" dxfId="1211" priority="481" operator="containsText" text="headline">
      <formula>NOT(ISERROR(SEARCH("headline",A22)))</formula>
    </cfRule>
  </conditionalFormatting>
  <conditionalFormatting sqref="A45 AK45:BK45">
    <cfRule type="expression" dxfId="1210" priority="455">
      <formula>"$A6 =""text"""</formula>
    </cfRule>
  </conditionalFormatting>
  <conditionalFormatting sqref="B45:E45 G45:AI45">
    <cfRule type="expression" dxfId="1209" priority="459">
      <formula>"$A6 =""text"""</formula>
    </cfRule>
  </conditionalFormatting>
  <conditionalFormatting sqref="A45">
    <cfRule type="containsText" dxfId="1208" priority="456" operator="containsText" text="question">
      <formula>NOT(ISERROR(SEARCH("question",A45)))</formula>
    </cfRule>
    <cfRule type="containsText" dxfId="1207" priority="457" operator="containsText" text="text">
      <formula>NOT(ISERROR(SEARCH("text",A45)))</formula>
    </cfRule>
    <cfRule type="containsText" dxfId="1206" priority="458" operator="containsText" text="pagebreak">
      <formula>NOT(ISERROR(SEARCH("pagebreak",A45)))</formula>
    </cfRule>
  </conditionalFormatting>
  <conditionalFormatting sqref="A45">
    <cfRule type="containsText" dxfId="1205" priority="454" operator="containsText" text="headline">
      <formula>NOT(ISERROR(SEARCH("headline",A45)))</formula>
    </cfRule>
  </conditionalFormatting>
  <conditionalFormatting sqref="A44:E44 AK44:BK44 G44:AI44">
    <cfRule type="expression" dxfId="1204" priority="430">
      <formula>"$A6 =""text"""</formula>
    </cfRule>
  </conditionalFormatting>
  <conditionalFormatting sqref="A44">
    <cfRule type="containsText" dxfId="1203" priority="432" operator="containsText" text="question">
      <formula>NOT(ISERROR(SEARCH("question",A44)))</formula>
    </cfRule>
    <cfRule type="containsText" dxfId="1202" priority="433" operator="containsText" text="text">
      <formula>NOT(ISERROR(SEARCH("text",A44)))</formula>
    </cfRule>
    <cfRule type="containsText" dxfId="1201" priority="434" operator="containsText" text="pagebreak">
      <formula>NOT(ISERROR(SEARCH("pagebreak",A44)))</formula>
    </cfRule>
  </conditionalFormatting>
  <conditionalFormatting sqref="A44">
    <cfRule type="containsText" dxfId="1200" priority="431" operator="containsText" text="headline">
      <formula>NOT(ISERROR(SEARCH("headline",A44)))</formula>
    </cfRule>
  </conditionalFormatting>
  <conditionalFormatting sqref="H15">
    <cfRule type="expression" dxfId="1199" priority="424">
      <formula>"$A6 =""text"""</formula>
    </cfRule>
  </conditionalFormatting>
  <conditionalFormatting sqref="A11">
    <cfRule type="containsText" dxfId="1198" priority="420" operator="containsText" text="question">
      <formula>NOT(ISERROR(SEARCH("question",A11)))</formula>
    </cfRule>
    <cfRule type="containsText" dxfId="1197" priority="421" operator="containsText" text="text">
      <formula>NOT(ISERROR(SEARCH("text",A11)))</formula>
    </cfRule>
    <cfRule type="containsText" dxfId="1196" priority="422" operator="containsText" text="pagebreak">
      <formula>NOT(ISERROR(SEARCH("pagebreak",A11)))</formula>
    </cfRule>
  </conditionalFormatting>
  <conditionalFormatting sqref="A11 J11:AI11 AL11:BK11 C11:E11 G11:H11">
    <cfRule type="expression" dxfId="1195" priority="419">
      <formula>"$A6 =""text"""</formula>
    </cfRule>
  </conditionalFormatting>
  <conditionalFormatting sqref="A11">
    <cfRule type="containsText" dxfId="1194" priority="418" operator="containsText" text="headline">
      <formula>NOT(ISERROR(SEARCH("headline",A11)))</formula>
    </cfRule>
  </conditionalFormatting>
  <conditionalFormatting sqref="A12">
    <cfRule type="containsText" dxfId="1193" priority="414" operator="containsText" text="question">
      <formula>NOT(ISERROR(SEARCH("question",A12)))</formula>
    </cfRule>
    <cfRule type="containsText" dxfId="1192" priority="415" operator="containsText" text="text">
      <formula>NOT(ISERROR(SEARCH("text",A12)))</formula>
    </cfRule>
    <cfRule type="containsText" dxfId="1191" priority="416" operator="containsText" text="pagebreak">
      <formula>NOT(ISERROR(SEARCH("pagebreak",A12)))</formula>
    </cfRule>
  </conditionalFormatting>
  <conditionalFormatting sqref="A12:E12 AG12:AI12 BI12:BK12 G12:H12">
    <cfRule type="expression" dxfId="1190" priority="413">
      <formula>"$A6 =""text"""</formula>
    </cfRule>
  </conditionalFormatting>
  <conditionalFormatting sqref="A12">
    <cfRule type="containsText" dxfId="1189" priority="412" operator="containsText" text="headline">
      <formula>NOT(ISERROR(SEARCH("headline",A12)))</formula>
    </cfRule>
  </conditionalFormatting>
  <conditionalFormatting sqref="I12 W12 Z12:AF12 K12:U12">
    <cfRule type="expression" dxfId="1188" priority="410">
      <formula>"$A6 =""text"""</formula>
    </cfRule>
  </conditionalFormatting>
  <conditionalFormatting sqref="AO12:BH12 AK12 AM12">
    <cfRule type="expression" dxfId="1187" priority="408">
      <formula>"$A6 =""text"""</formula>
    </cfRule>
  </conditionalFormatting>
  <conditionalFormatting sqref="AL12">
    <cfRule type="expression" dxfId="1186" priority="394">
      <formula>"$A6 =""text"""</formula>
    </cfRule>
  </conditionalFormatting>
  <conditionalFormatting sqref="I11">
    <cfRule type="expression" dxfId="1185" priority="404">
      <formula>"$A6 =""text"""</formula>
    </cfRule>
  </conditionalFormatting>
  <conditionalFormatting sqref="J12">
    <cfRule type="expression" dxfId="1184" priority="400">
      <formula>"$A6 =""text"""</formula>
    </cfRule>
  </conditionalFormatting>
  <conditionalFormatting sqref="AK11">
    <cfRule type="expression" dxfId="1183" priority="398">
      <formula>"$A6 =""text"""</formula>
    </cfRule>
  </conditionalFormatting>
  <conditionalFormatting sqref="B11">
    <cfRule type="expression" dxfId="1182" priority="391">
      <formula>"$A6 =""text"""</formula>
    </cfRule>
  </conditionalFormatting>
  <conditionalFormatting sqref="J13:S13">
    <cfRule type="expression" dxfId="1181" priority="386">
      <formula>"$A6 =""text"""</formula>
    </cfRule>
  </conditionalFormatting>
  <conditionalFormatting sqref="J14:S14">
    <cfRule type="expression" dxfId="1180" priority="387">
      <formula>"$A6 =""text"""</formula>
    </cfRule>
  </conditionalFormatting>
  <conditionalFormatting sqref="AL77:AL84">
    <cfRule type="expression" dxfId="1179" priority="368">
      <formula>"$A6 =""text"""</formula>
    </cfRule>
  </conditionalFormatting>
  <conditionalFormatting sqref="J86:M88">
    <cfRule type="expression" dxfId="1178" priority="361">
      <formula>"$A6 =""text"""</formula>
    </cfRule>
  </conditionalFormatting>
  <conditionalFormatting sqref="AL86:AO88">
    <cfRule type="expression" dxfId="1177" priority="357">
      <formula>"$A6 =""text"""</formula>
    </cfRule>
  </conditionalFormatting>
  <conditionalFormatting sqref="AJ10:AJ89">
    <cfRule type="expression" dxfId="1176" priority="355">
      <formula>"$A6 =""text"""</formula>
    </cfRule>
  </conditionalFormatting>
  <conditionalFormatting sqref="AJ90">
    <cfRule type="expression" dxfId="1175" priority="351">
      <formula>"$A6 =""text"""</formula>
    </cfRule>
  </conditionalFormatting>
  <conditionalFormatting sqref="BX13:CM13 BM91:CN175 BO77:CM84 BS86:CM88 BM77:BM84 BM13 BM6:CM10 BM85:CM85 BM23:CM43 BM20:CM20 BM76:CM76 BM55:CM63 BM46:CM53 BM89:CM90">
    <cfRule type="expression" dxfId="1174" priority="285">
      <formula>"$A6 =""text"""</formula>
    </cfRule>
  </conditionalFormatting>
  <conditionalFormatting sqref="BM14 BX14:CM14 BM176:CN191 BM15:CM15">
    <cfRule type="expression" dxfId="1173" priority="287">
      <formula>"$A6 =""text"""</formula>
    </cfRule>
  </conditionalFormatting>
  <conditionalFormatting sqref="BM19:CM19">
    <cfRule type="expression" dxfId="1172" priority="268">
      <formula>"$A6 =""text"""</formula>
    </cfRule>
  </conditionalFormatting>
  <conditionalFormatting sqref="BM75:CM75">
    <cfRule type="expression" dxfId="1171" priority="267">
      <formula>"$A6 =""text"""</formula>
    </cfRule>
  </conditionalFormatting>
  <conditionalFormatting sqref="BN13:BW13">
    <cfRule type="expression" dxfId="1170" priority="262">
      <formula>"$A6 =""text"""</formula>
    </cfRule>
  </conditionalFormatting>
  <conditionalFormatting sqref="BN14:BW14">
    <cfRule type="expression" dxfId="1169" priority="263">
      <formula>"$A6 =""text"""</formula>
    </cfRule>
  </conditionalFormatting>
  <conditionalFormatting sqref="BM64:CM64">
    <cfRule type="expression" dxfId="1168" priority="255">
      <formula>"$A6 =""text"""</formula>
    </cfRule>
  </conditionalFormatting>
  <conditionalFormatting sqref="BS67:CM71 BM67:BM72 BM65:CM66 BM73:CM73 BM74 BS74:CM74 BT72:CM72">
    <cfRule type="expression" dxfId="1167" priority="257">
      <formula>"$A6 =""text"""</formula>
    </cfRule>
  </conditionalFormatting>
  <conditionalFormatting sqref="BM49:CM49">
    <cfRule type="expression" dxfId="1166" priority="252">
      <formula>"$A6 =""text"""</formula>
    </cfRule>
  </conditionalFormatting>
  <conditionalFormatting sqref="BM54:CM54">
    <cfRule type="expression" dxfId="1165" priority="250">
      <formula>"$A6 =""text"""</formula>
    </cfRule>
  </conditionalFormatting>
  <conditionalFormatting sqref="BM54 BP54:CM54">
    <cfRule type="expression" dxfId="1164" priority="248">
      <formula>"$A6 =""text"""</formula>
    </cfRule>
  </conditionalFormatting>
  <conditionalFormatting sqref="BN54:BO54">
    <cfRule type="expression" dxfId="1163" priority="246">
      <formula>"$A6 =""text"""</formula>
    </cfRule>
  </conditionalFormatting>
  <conditionalFormatting sqref="BM16:CM18">
    <cfRule type="expression" dxfId="1162" priority="240">
      <formula>"$A6 =""text"""</formula>
    </cfRule>
  </conditionalFormatting>
  <conditionalFormatting sqref="BM21:CM21">
    <cfRule type="expression" dxfId="1161" priority="237">
      <formula>"$A6 =""text"""</formula>
    </cfRule>
  </conditionalFormatting>
  <conditionalFormatting sqref="BM22:CM22">
    <cfRule type="expression" dxfId="1160" priority="235">
      <formula>"$A6 =""text"""</formula>
    </cfRule>
  </conditionalFormatting>
  <conditionalFormatting sqref="BM45:CM45">
    <cfRule type="expression" dxfId="1159" priority="232">
      <formula>"$A6 =""text"""</formula>
    </cfRule>
  </conditionalFormatting>
  <conditionalFormatting sqref="BM44:CM44">
    <cfRule type="expression" dxfId="1158" priority="228">
      <formula>"$A6 =""text"""</formula>
    </cfRule>
  </conditionalFormatting>
  <conditionalFormatting sqref="BN11:CM11">
    <cfRule type="expression" dxfId="1157" priority="226">
      <formula>"$A6 =""text"""</formula>
    </cfRule>
  </conditionalFormatting>
  <conditionalFormatting sqref="CK12:CM12">
    <cfRule type="expression" dxfId="1156" priority="224">
      <formula>"$A6 =""text"""</formula>
    </cfRule>
  </conditionalFormatting>
  <conditionalFormatting sqref="BQ12:CJ12 BM12 BO12">
    <cfRule type="expression" dxfId="1155" priority="222">
      <formula>"$A6 =""text"""</formula>
    </cfRule>
  </conditionalFormatting>
  <conditionalFormatting sqref="BN12">
    <cfRule type="expression" dxfId="1154" priority="218">
      <formula>"$A6 =""text"""</formula>
    </cfRule>
  </conditionalFormatting>
  <conditionalFormatting sqref="BM11">
    <cfRule type="expression" dxfId="1153" priority="220">
      <formula>"$A6 =""text"""</formula>
    </cfRule>
  </conditionalFormatting>
  <conditionalFormatting sqref="BN77:BN84">
    <cfRule type="expression" dxfId="1152" priority="210">
      <formula>"$A6 =""text"""</formula>
    </cfRule>
  </conditionalFormatting>
  <conditionalFormatting sqref="BL6:BL9">
    <cfRule type="expression" dxfId="1151" priority="200">
      <formula>"$A6 =""text"""</formula>
    </cfRule>
  </conditionalFormatting>
  <conditionalFormatting sqref="BL10:BL89">
    <cfRule type="expression" dxfId="1150" priority="198">
      <formula>"$A6 =""text"""</formula>
    </cfRule>
  </conditionalFormatting>
  <conditionalFormatting sqref="BL90">
    <cfRule type="expression" dxfId="1149" priority="196">
      <formula>"$A6 =""text"""</formula>
    </cfRule>
  </conditionalFormatting>
  <conditionalFormatting sqref="CN6:CN9">
    <cfRule type="expression" dxfId="1148" priority="191">
      <formula>"$A6 =""text"""</formula>
    </cfRule>
  </conditionalFormatting>
  <conditionalFormatting sqref="CN10:CN89">
    <cfRule type="expression" dxfId="1147" priority="189">
      <formula>"$A6 =""text"""</formula>
    </cfRule>
  </conditionalFormatting>
  <conditionalFormatting sqref="CN90">
    <cfRule type="expression" dxfId="1146" priority="187">
      <formula>"$A6 =""text"""</formula>
    </cfRule>
  </conditionalFormatting>
  <conditionalFormatting sqref="AK15">
    <cfRule type="expression" dxfId="1145" priority="179">
      <formula>"$A6 =""text"""</formula>
    </cfRule>
  </conditionalFormatting>
  <conditionalFormatting sqref="G1:G3 G6:G1048576">
    <cfRule type="duplicateValues" dxfId="1144" priority="178"/>
  </conditionalFormatting>
  <conditionalFormatting sqref="M61">
    <cfRule type="expression" dxfId="1143" priority="176">
      <formula>"$A6 =""text"""</formula>
    </cfRule>
  </conditionalFormatting>
  <conditionalFormatting sqref="L61">
    <cfRule type="expression" dxfId="1142" priority="174">
      <formula>"$A6 =""text"""</formula>
    </cfRule>
  </conditionalFormatting>
  <conditionalFormatting sqref="K61">
    <cfRule type="expression" dxfId="1141" priority="172">
      <formula>"$A6 =""text"""</formula>
    </cfRule>
  </conditionalFormatting>
  <conditionalFormatting sqref="J61">
    <cfRule type="expression" dxfId="1140" priority="170">
      <formula>"$A6 =""text"""</formula>
    </cfRule>
  </conditionalFormatting>
  <conditionalFormatting sqref="J74">
    <cfRule type="expression" dxfId="1139" priority="168">
      <formula>"$A6 =""text"""</formula>
    </cfRule>
  </conditionalFormatting>
  <conditionalFormatting sqref="K74">
    <cfRule type="expression" dxfId="1138" priority="166">
      <formula>"$A6 =""text"""</formula>
    </cfRule>
  </conditionalFormatting>
  <conditionalFormatting sqref="L74">
    <cfRule type="expression" dxfId="1137" priority="164">
      <formula>"$A6 =""text"""</formula>
    </cfRule>
  </conditionalFormatting>
  <conditionalFormatting sqref="M74">
    <cfRule type="expression" dxfId="1136" priority="162">
      <formula>"$A6 =""text"""</formula>
    </cfRule>
  </conditionalFormatting>
  <conditionalFormatting sqref="N74">
    <cfRule type="expression" dxfId="1135" priority="160">
      <formula>"$A6 =""text"""</formula>
    </cfRule>
  </conditionalFormatting>
  <conditionalFormatting sqref="AL54">
    <cfRule type="expression" dxfId="1134" priority="149">
      <formula>"$A6 =""text"""</formula>
    </cfRule>
  </conditionalFormatting>
  <conditionalFormatting sqref="AM54">
    <cfRule type="expression" dxfId="1133" priority="146">
      <formula>"$A6 =""text"""</formula>
    </cfRule>
  </conditionalFormatting>
  <conditionalFormatting sqref="AL67">
    <cfRule type="expression" dxfId="1132" priority="144">
      <formula>"$A6 =""text"""</formula>
    </cfRule>
  </conditionalFormatting>
  <conditionalFormatting sqref="AL68">
    <cfRule type="expression" dxfId="1131" priority="142">
      <formula>"$A6 =""text"""</formula>
    </cfRule>
  </conditionalFormatting>
  <conditionalFormatting sqref="AL69">
    <cfRule type="expression" dxfId="1130" priority="140">
      <formula>"$A6 =""text"""</formula>
    </cfRule>
  </conditionalFormatting>
  <conditionalFormatting sqref="AL70">
    <cfRule type="expression" dxfId="1129" priority="138">
      <formula>"$A6 =""text"""</formula>
    </cfRule>
  </conditionalFormatting>
  <conditionalFormatting sqref="AL71">
    <cfRule type="expression" dxfId="1128" priority="136">
      <formula>"$A6 =""text"""</formula>
    </cfRule>
  </conditionalFormatting>
  <conditionalFormatting sqref="AL72">
    <cfRule type="expression" dxfId="1127" priority="134">
      <formula>"$A6 =""text"""</formula>
    </cfRule>
  </conditionalFormatting>
  <conditionalFormatting sqref="AM67">
    <cfRule type="expression" dxfId="1126" priority="131">
      <formula>"$A6 =""text"""</formula>
    </cfRule>
  </conditionalFormatting>
  <conditionalFormatting sqref="AM68">
    <cfRule type="expression" dxfId="1125" priority="129">
      <formula>"$A6 =""text"""</formula>
    </cfRule>
  </conditionalFormatting>
  <conditionalFormatting sqref="AM69">
    <cfRule type="expression" dxfId="1124" priority="127">
      <formula>"$A6 =""text"""</formula>
    </cfRule>
  </conditionalFormatting>
  <conditionalFormatting sqref="AM70">
    <cfRule type="expression" dxfId="1123" priority="125">
      <formula>"$A6 =""text"""</formula>
    </cfRule>
  </conditionalFormatting>
  <conditionalFormatting sqref="AM71">
    <cfRule type="expression" dxfId="1122" priority="123">
      <formula>"$A6 =""text"""</formula>
    </cfRule>
  </conditionalFormatting>
  <conditionalFormatting sqref="AM72">
    <cfRule type="expression" dxfId="1121" priority="121">
      <formula>"$A6 =""text"""</formula>
    </cfRule>
  </conditionalFormatting>
  <conditionalFormatting sqref="AN67">
    <cfRule type="expression" dxfId="1120" priority="118">
      <formula>"$A6 =""text"""</formula>
    </cfRule>
  </conditionalFormatting>
  <conditionalFormatting sqref="AN68">
    <cfRule type="expression" dxfId="1119" priority="116">
      <formula>"$A6 =""text"""</formula>
    </cfRule>
  </conditionalFormatting>
  <conditionalFormatting sqref="AN69">
    <cfRule type="expression" dxfId="1118" priority="114">
      <formula>"$A6 =""text"""</formula>
    </cfRule>
  </conditionalFormatting>
  <conditionalFormatting sqref="AN70">
    <cfRule type="expression" dxfId="1117" priority="112">
      <formula>"$A6 =""text"""</formula>
    </cfRule>
  </conditionalFormatting>
  <conditionalFormatting sqref="AN71">
    <cfRule type="expression" dxfId="1116" priority="110">
      <formula>"$A6 =""text"""</formula>
    </cfRule>
  </conditionalFormatting>
  <conditionalFormatting sqref="AN72">
    <cfRule type="expression" dxfId="1115" priority="108">
      <formula>"$A6 =""text"""</formula>
    </cfRule>
  </conditionalFormatting>
  <conditionalFormatting sqref="AO67">
    <cfRule type="expression" dxfId="1114" priority="105">
      <formula>"$A6 =""text"""</formula>
    </cfRule>
  </conditionalFormatting>
  <conditionalFormatting sqref="AO68">
    <cfRule type="expression" dxfId="1113" priority="103">
      <formula>"$A6 =""text"""</formula>
    </cfRule>
  </conditionalFormatting>
  <conditionalFormatting sqref="AO69">
    <cfRule type="expression" dxfId="1112" priority="101">
      <formula>"$A6 =""text"""</formula>
    </cfRule>
  </conditionalFormatting>
  <conditionalFormatting sqref="AO70">
    <cfRule type="expression" dxfId="1111" priority="99">
      <formula>"$A6 =""text"""</formula>
    </cfRule>
  </conditionalFormatting>
  <conditionalFormatting sqref="AO71">
    <cfRule type="expression" dxfId="1110" priority="97">
      <formula>"$A6 =""text"""</formula>
    </cfRule>
  </conditionalFormatting>
  <conditionalFormatting sqref="AO72">
    <cfRule type="expression" dxfId="1109" priority="95">
      <formula>"$A6 =""text"""</formula>
    </cfRule>
  </conditionalFormatting>
  <conditionalFormatting sqref="AP67">
    <cfRule type="expression" dxfId="1108" priority="92">
      <formula>"$A6 =""text"""</formula>
    </cfRule>
  </conditionalFormatting>
  <conditionalFormatting sqref="AP68">
    <cfRule type="expression" dxfId="1107" priority="90">
      <formula>"$A6 =""text"""</formula>
    </cfRule>
  </conditionalFormatting>
  <conditionalFormatting sqref="AP69">
    <cfRule type="expression" dxfId="1106" priority="88">
      <formula>"$A6 =""text"""</formula>
    </cfRule>
  </conditionalFormatting>
  <conditionalFormatting sqref="AP70">
    <cfRule type="expression" dxfId="1105" priority="86">
      <formula>"$A6 =""text"""</formula>
    </cfRule>
  </conditionalFormatting>
  <conditionalFormatting sqref="AP71">
    <cfRule type="expression" dxfId="1104" priority="84">
      <formula>"$A6 =""text"""</formula>
    </cfRule>
  </conditionalFormatting>
  <conditionalFormatting sqref="AP72">
    <cfRule type="expression" dxfId="1103" priority="82">
      <formula>"$A6 =""text"""</formula>
    </cfRule>
  </conditionalFormatting>
  <conditionalFormatting sqref="A4:A5">
    <cfRule type="containsText" dxfId="1102" priority="77" operator="containsText" text="question">
      <formula>NOT(ISERROR(SEARCH("question",A4)))</formula>
    </cfRule>
    <cfRule type="containsText" dxfId="1101" priority="78" operator="containsText" text="text">
      <formula>NOT(ISERROR(SEARCH("text",A4)))</formula>
    </cfRule>
    <cfRule type="containsText" dxfId="1100" priority="79" operator="containsText" text="pagebreak">
      <formula>NOT(ISERROR(SEARCH("pagebreak",A4)))</formula>
    </cfRule>
  </conditionalFormatting>
  <conditionalFormatting sqref="A5:E5 G5:AF5 AH5:BL5">
    <cfRule type="expression" dxfId="1099" priority="76">
      <formula>"$A6 =""text"""</formula>
    </cfRule>
  </conditionalFormatting>
  <conditionalFormatting sqref="A4:A5">
    <cfRule type="containsText" dxfId="1098" priority="75" operator="containsText" text="headline">
      <formula>NOT(ISERROR(SEARCH("headline",A4)))</formula>
    </cfRule>
  </conditionalFormatting>
  <conditionalFormatting sqref="AG5">
    <cfRule type="expression" dxfId="1097" priority="73">
      <formula>"$A6 =""text"""</formula>
    </cfRule>
  </conditionalFormatting>
  <conditionalFormatting sqref="G4:G5">
    <cfRule type="duplicateValues" dxfId="1096" priority="72"/>
  </conditionalFormatting>
  <conditionalFormatting sqref="CO5:DP5">
    <cfRule type="expression" dxfId="1095" priority="69">
      <formula>"$A6 =""text"""</formula>
    </cfRule>
  </conditionalFormatting>
  <conditionalFormatting sqref="BM5">
    <cfRule type="expression" dxfId="1094" priority="63">
      <formula>"$A6 =""text"""</formula>
    </cfRule>
  </conditionalFormatting>
  <conditionalFormatting sqref="BN5:CM5">
    <cfRule type="expression" dxfId="1093" priority="61">
      <formula>"$A6 =""text"""</formula>
    </cfRule>
  </conditionalFormatting>
  <conditionalFormatting sqref="CN5">
    <cfRule type="expression" dxfId="1092" priority="59">
      <formula>"$A6 =""text"""</formula>
    </cfRule>
  </conditionalFormatting>
  <conditionalFormatting sqref="ES5:FP5">
    <cfRule type="expression" dxfId="1091" priority="57">
      <formula>"$A6 =""text"""</formula>
    </cfRule>
  </conditionalFormatting>
  <conditionalFormatting sqref="FU5:GR5">
    <cfRule type="expression" dxfId="1090" priority="55">
      <formula>"$A6 =""text"""</formula>
    </cfRule>
  </conditionalFormatting>
  <conditionalFormatting sqref="GW5:HT5">
    <cfRule type="expression" dxfId="1089" priority="53">
      <formula>"$A6 =""text"""</formula>
    </cfRule>
  </conditionalFormatting>
  <conditionalFormatting sqref="DS5:DT5 DV5:DW5 DY5:DZ5 EB5:EC5 EE5:EF5 EH5:EI5 EK5:EL5 EN5:EQ5">
    <cfRule type="expression" dxfId="1088" priority="51">
      <formula>"$A6 =""text"""</formula>
    </cfRule>
  </conditionalFormatting>
  <conditionalFormatting sqref="ER5">
    <cfRule type="expression" dxfId="1087" priority="49">
      <formula>"$A6 =""text"""</formula>
    </cfRule>
  </conditionalFormatting>
  <conditionalFormatting sqref="DQ5:DR5 DU5 DX5 EA5 ED5 EG5 EJ5 EM5">
    <cfRule type="expression" dxfId="1086" priority="47">
      <formula>"$A6 =""text"""</formula>
    </cfRule>
  </conditionalFormatting>
  <conditionalFormatting sqref="DQ5:DR5 DU5 DX5 EA5 ED5 EG5 EJ5 EM5">
    <cfRule type="duplicateValues" dxfId="1085" priority="45"/>
    <cfRule type="duplicateValues" dxfId="1084" priority="46"/>
  </conditionalFormatting>
  <conditionalFormatting sqref="FQ5:FS5">
    <cfRule type="expression" dxfId="1083" priority="43">
      <formula>"$A6 =""text"""</formula>
    </cfRule>
  </conditionalFormatting>
  <conditionalFormatting sqref="FT5">
    <cfRule type="expression" dxfId="1082" priority="41">
      <formula>"$A6 =""text"""</formula>
    </cfRule>
  </conditionalFormatting>
  <conditionalFormatting sqref="GS5:GU5">
    <cfRule type="expression" dxfId="1081" priority="39">
      <formula>"$A6 =""text"""</formula>
    </cfRule>
  </conditionalFormatting>
  <conditionalFormatting sqref="GV5">
    <cfRule type="expression" dxfId="1080" priority="37">
      <formula>"$A6 =""text"""</formula>
    </cfRule>
  </conditionalFormatting>
  <conditionalFormatting sqref="HU5:HW5">
    <cfRule type="expression" dxfId="1079" priority="35">
      <formula>"$A6 =""text"""</formula>
    </cfRule>
  </conditionalFormatting>
  <conditionalFormatting sqref="HX5">
    <cfRule type="expression" dxfId="1078" priority="33">
      <formula>"$A6 =""text"""</formula>
    </cfRule>
  </conditionalFormatting>
  <conditionalFormatting sqref="BN67:BR71">
    <cfRule type="expression" dxfId="1077" priority="31">
      <formula>"$A6 =""text"""</formula>
    </cfRule>
  </conditionalFormatting>
  <conditionalFormatting sqref="BN74:BR74">
    <cfRule type="expression" dxfId="1076" priority="28">
      <formula>"$A6 =""text"""</formula>
    </cfRule>
  </conditionalFormatting>
  <conditionalFormatting sqref="BS72">
    <cfRule type="expression" dxfId="1075" priority="25">
      <formula>"$A6 =""text"""</formula>
    </cfRule>
  </conditionalFormatting>
  <conditionalFormatting sqref="BN72:BR72">
    <cfRule type="expression" dxfId="1074" priority="23">
      <formula>"$A6 =""text"""</formula>
    </cfRule>
  </conditionalFormatting>
  <conditionalFormatting sqref="BO86:BR88 BM86:BM88">
    <cfRule type="expression" dxfId="1073" priority="21">
      <formula>"$A6 =""text"""</formula>
    </cfRule>
  </conditionalFormatting>
  <conditionalFormatting sqref="BN86:BN88">
    <cfRule type="expression" dxfId="1072" priority="19">
      <formula>"$A6 =""text"""</formula>
    </cfRule>
  </conditionalFormatting>
  <dataValidations disablePrompts="1" count="2">
    <dataValidation type="list" allowBlank="1" showInputMessage="1" showErrorMessage="1" sqref="B5" xr:uid="{606083B9-61EE-43BE-A36D-089E964E49C2}">
      <formula1>"SingleChoice, MultipleChoice, YesNoSwitch, KNOB, TextString"</formula1>
    </dataValidation>
    <dataValidation type="list" allowBlank="1" showInputMessage="1" showErrorMessage="1" sqref="B47:B49 B54 B40" xr:uid="{00000000-0002-0000-0000-000001000000}">
      <formula1>"SingleChoice, MultipleChoice, YesNoSwitch, Slider, Knob, TextString, TextArea"</formula1>
    </dataValidation>
  </dataValidations>
  <hyperlinks>
    <hyperlink ref="B3" r:id="rId1" xr:uid="{00000000-0004-0000-0000-000000000000}"/>
    <hyperlink ref="B2" r:id="rId2" xr:uid="{00000000-0004-0000-0000-000001000000}"/>
    <hyperlink ref="F2" r:id="rId3" xr:uid="{00000000-0004-0000-0000-000002000000}"/>
  </hyperlinks>
  <pageMargins left="0.7" right="0.7" top="0.78740157499999996" bottom="0.78740157499999996" header="0.3" footer="0.3"/>
  <pageSetup paperSize="9" orientation="landscape" r:id="rId4"/>
  <extLst>
    <ext xmlns:x14="http://schemas.microsoft.com/office/spreadsheetml/2009/9/main" uri="{78C0D931-6437-407d-A8EE-F0AAD7539E65}">
      <x14:conditionalFormattings>
        <x14:conditionalFormatting xmlns:xm="http://schemas.microsoft.com/office/excel/2006/main">
          <x14:cfRule type="containsText" priority="933" operator="containsText" id="{E85F5213-A259-47C9-8296-C664862FFB77}">
            <xm:f>NOT(ISERROR(SEARCH($A6 ="text",A1)))</xm:f>
            <xm:f>$A6 ="text"</xm:f>
            <x14:dxf>
              <fill>
                <patternFill>
                  <bgColor theme="7" tint="0.79998168889431442"/>
                </patternFill>
              </fill>
            </x14:dxf>
          </x14:cfRule>
          <xm:sqref>A134 A89 A1:E1 K2:BL2 A2:C2 G2:H2 CO1:XFD2 G1:BL1 CO75:GV75 GX75:XFD75</xm:sqref>
        </x14:conditionalFormatting>
        <x14:conditionalFormatting xmlns:xm="http://schemas.microsoft.com/office/excel/2006/main">
          <x14:cfRule type="containsText" priority="945" operator="containsText" id="{199F60C8-5307-4173-B005-DA9637DCF08A}">
            <xm:f>NOT(ISERROR(SEARCH(#REF! ="text",A23)))</xm:f>
            <xm:f>#REF! ="text"</xm:f>
            <x14:dxf>
              <fill>
                <patternFill>
                  <bgColor theme="7" tint="0.79998168889431442"/>
                </patternFill>
              </fill>
            </x14:dxf>
          </x14:cfRule>
          <xm:sqref>A133 H46:J49 H25:J37 K23:AG36</xm:sqref>
        </x14:conditionalFormatting>
        <x14:conditionalFormatting xmlns:xm="http://schemas.microsoft.com/office/excel/2006/main">
          <x14:cfRule type="containsText" priority="976" operator="containsText" id="{499B811C-456F-46C1-AC3D-276B639745A0}">
            <xm:f>NOT(ISERROR(SEARCH(#REF! ="text",A2)))</xm:f>
            <xm:f>#REF! ="text"</xm:f>
            <x14:dxf>
              <fill>
                <patternFill>
                  <bgColor theme="7" tint="0.79998168889431442"/>
                </patternFill>
              </fill>
            </x14:dxf>
          </x14:cfRule>
          <xm:sqref>A101 K2:M2 H2 GA70:GV70 GX70:XFD70 GW69</xm:sqref>
        </x14:conditionalFormatting>
        <x14:conditionalFormatting xmlns:xm="http://schemas.microsoft.com/office/excel/2006/main">
          <x14:cfRule type="containsText" priority="1000" operator="containsText" id="{E6E5ABC7-FB92-44C4-B8E9-BFDB44917EDB}">
            <xm:f>NOT(ISERROR(SEARCH($A197 ="text",A192)))</xm:f>
            <xm:f>$A197 ="text"</xm:f>
            <x14:dxf>
              <fill>
                <patternFill>
                  <bgColor theme="7" tint="0.79998168889431442"/>
                </patternFill>
              </fill>
            </x14:dxf>
          </x14:cfRule>
          <xm:sqref>A192:E1048576 CO192:XFD1048576 G192:G1048576</xm:sqref>
        </x14:conditionalFormatting>
        <x14:conditionalFormatting xmlns:xm="http://schemas.microsoft.com/office/excel/2006/main">
          <x14:cfRule type="containsText" priority="1007" operator="containsText" id="{A097D758-64F7-455B-AB89-BCCBD5ED98EB}">
            <xm:f>NOT(ISERROR(SEARCH($A61 ="text",A57)))</xm:f>
            <xm:f>$A61 ="text"</xm:f>
            <x14:dxf>
              <fill>
                <patternFill>
                  <bgColor theme="7" tint="0.79998168889431442"/>
                </patternFill>
              </fill>
            </x14:dxf>
          </x14:cfRule>
          <xm:sqref>CO190:XFD191 A57:E57 AK57:BK57 CO57:XFD57 G57:AI57</xm:sqref>
        </x14:conditionalFormatting>
        <x14:conditionalFormatting xmlns:xm="http://schemas.microsoft.com/office/excel/2006/main">
          <x14:cfRule type="containsText" priority="1010" operator="containsText" id="{01527DD2-0BEB-4B85-987B-C3511E583816}">
            <xm:f>NOT(ISERROR(SEARCH(#REF! ="text",A50)))</xm:f>
            <xm:f>#REF! ="text"</xm:f>
            <x14:dxf>
              <fill>
                <patternFill>
                  <bgColor theme="7" tint="0.79998168889431442"/>
                </patternFill>
              </fill>
            </x14:dxf>
          </x14:cfRule>
          <xm:sqref>AQ50:BK50 G50:AI50 C50:E50 A50 CO50:XFD50</xm:sqref>
        </x14:conditionalFormatting>
        <x14:conditionalFormatting xmlns:xm="http://schemas.microsoft.com/office/excel/2006/main">
          <x14:cfRule type="containsText" priority="1011" operator="containsText" id="{DB22351C-B750-4A85-8F42-21E6E05CE3FB}">
            <xm:f>NOT(ISERROR(SEARCH($A15 ="text",H9)))</xm:f>
            <xm:f>$A15 ="text"</xm:f>
            <x14:dxf>
              <fill>
                <patternFill>
                  <bgColor theme="7" tint="0.79998168889431442"/>
                </patternFill>
              </fill>
            </x14:dxf>
          </x14:cfRule>
          <xm:sqref>H192:AJ1048576 J9:K9 GW74</xm:sqref>
        </x14:conditionalFormatting>
        <x14:conditionalFormatting xmlns:xm="http://schemas.microsoft.com/office/excel/2006/main">
          <x14:cfRule type="containsText" priority="1013" operator="containsText" id="{6582D397-9A99-47EC-8B62-D949A49CC438}">
            <xm:f>NOT(ISERROR(SEARCH($A15 ="text",A7)))</xm:f>
            <xm:f>$A15 ="text"</xm:f>
            <x14:dxf>
              <fill>
                <patternFill>
                  <bgColor theme="7" tint="0.79998168889431442"/>
                </patternFill>
              </fill>
            </x14:dxf>
          </x14:cfRule>
          <xm:sqref>AL190:BL1048576 B188:B189 CO184:XFD187 A7:E7 CO7:XFD7 G7:BK7</xm:sqref>
        </x14:conditionalFormatting>
        <x14:conditionalFormatting xmlns:xm="http://schemas.microsoft.com/office/excel/2006/main">
          <x14:cfRule type="containsText" priority="1014" operator="containsText" id="{06D76F33-4B34-4341-8FAA-7F1ADCA257B7}">
            <xm:f>NOT(ISERROR(SEARCH($A10 ="text",A3)))</xm:f>
            <xm:f>$A10 ="text"</xm:f>
            <x14:dxf>
              <fill>
                <patternFill>
                  <bgColor theme="7" tint="0.79998168889431442"/>
                </patternFill>
              </fill>
            </x14:dxf>
          </x14:cfRule>
          <xm:sqref>AK190:AK1048576 CO188:XFD189 A6:E6 E3 A3:C3 CO3:XFD3 CO6:XFD6 G3:BL3 G6:BK6</xm:sqref>
        </x14:conditionalFormatting>
        <x14:conditionalFormatting xmlns:xm="http://schemas.microsoft.com/office/excel/2006/main">
          <x14:cfRule type="containsText" priority="1015" operator="containsText" id="{819A39EC-7726-4621-9D4F-3B131C1520F6}">
            <xm:f>NOT(ISERROR(SEARCH($A191 ="text",B182)))</xm:f>
            <xm:f>$A191 ="text"</xm:f>
            <x14:dxf>
              <fill>
                <patternFill>
                  <bgColor theme="7" tint="0.79998168889431442"/>
                </patternFill>
              </fill>
            </x14:dxf>
          </x14:cfRule>
          <xm:sqref>AL188:BL189 C182:E182 B185:B187 CO182:XFD182</xm:sqref>
        </x14:conditionalFormatting>
        <x14:conditionalFormatting xmlns:xm="http://schemas.microsoft.com/office/excel/2006/main">
          <x14:cfRule type="containsText" priority="1016" operator="containsText" id="{ED7B51FE-0B02-43F2-A290-32471370912F}">
            <xm:f>NOT(ISERROR(SEARCH($A191 ="text",A180)))</xm:f>
            <xm:f>$A191 ="text"</xm:f>
            <x14:dxf>
              <fill>
                <patternFill>
                  <bgColor theme="7" tint="0.79998168889431442"/>
                </patternFill>
              </fill>
            </x14:dxf>
          </x14:cfRule>
          <xm:sqref>AK182:AK187 AK180:BL180 A180:E180 CO180:XFD180</xm:sqref>
        </x14:conditionalFormatting>
        <x14:conditionalFormatting xmlns:xm="http://schemas.microsoft.com/office/excel/2006/main">
          <x14:cfRule type="containsText" priority="1017" operator="containsText" id="{C2614636-3EE5-4C42-9611-F6A2B0BCEB1A}">
            <xm:f>NOT(ISERROR(SEARCH(#REF! ="text",A55)))</xm:f>
            <xm:f>#REF! ="text"</xm:f>
            <x14:dxf>
              <fill>
                <patternFill>
                  <bgColor theme="7" tint="0.79998168889431442"/>
                </patternFill>
              </fill>
            </x14:dxf>
          </x14:cfRule>
          <xm:sqref>A55:E55 AK55:BK55 CO55:XFD55 G55:AI55</xm:sqref>
        </x14:conditionalFormatting>
        <x14:conditionalFormatting xmlns:xm="http://schemas.microsoft.com/office/excel/2006/main">
          <x14:cfRule type="containsText" priority="1018" operator="containsText" id="{828EB562-C717-471B-A86C-3E12E3CDCC0A}">
            <xm:f>NOT(ISERROR(SEARCH($A20 ="text",A8)))</xm:f>
            <xm:f>$A20 ="text"</xm:f>
            <x14:dxf>
              <fill>
                <patternFill>
                  <bgColor theme="7" tint="0.79998168889431442"/>
                </patternFill>
              </fill>
            </x14:dxf>
          </x14:cfRule>
          <xm:sqref>AK179:BL179 A8:E8 CO8:XFD8 G8:BK8</xm:sqref>
        </x14:conditionalFormatting>
        <x14:conditionalFormatting xmlns:xm="http://schemas.microsoft.com/office/excel/2006/main">
          <x14:cfRule type="containsText" priority="1019" operator="containsText" id="{DB7BB8B8-145C-441A-875E-166D78AF8E26}">
            <xm:f>NOT(ISERROR(SEARCH($A191 ="text",A168)))</xm:f>
            <xm:f>$A191 ="text"</xm:f>
            <x14:dxf>
              <fill>
                <patternFill>
                  <bgColor theme="7" tint="0.79998168889431442"/>
                </patternFill>
              </fill>
            </x14:dxf>
          </x14:cfRule>
          <xm:sqref>A168:E168 CO168:XFD168</xm:sqref>
        </x14:conditionalFormatting>
        <x14:conditionalFormatting xmlns:xm="http://schemas.microsoft.com/office/excel/2006/main">
          <x14:cfRule type="containsText" priority="1020" operator="containsText" id="{A26BA4E9-788B-416D-A9EC-90F931E0E993}">
            <xm:f>NOT(ISERROR(SEARCH($A153 ="text",B118)))</xm:f>
            <xm:f>$A153 ="text"</xm:f>
            <x14:dxf>
              <fill>
                <patternFill>
                  <bgColor theme="7" tint="0.79998168889431442"/>
                </patternFill>
              </fill>
            </x14:dxf>
          </x14:cfRule>
          <xm:sqref>AK132:BL132 B188:B189 AK118:BL121</xm:sqref>
        </x14:conditionalFormatting>
        <x14:conditionalFormatting xmlns:xm="http://schemas.microsoft.com/office/excel/2006/main">
          <x14:cfRule type="containsText" priority="1021" operator="containsText" id="{67FC05FC-028D-4E7A-AE10-6722E53F1D84}">
            <xm:f>NOT(ISERROR(SEARCH($A191 ="text",A122)))</xm:f>
            <xm:f>$A191 ="text"</xm:f>
            <x14:dxf>
              <fill>
                <patternFill>
                  <bgColor theme="7" tint="0.79998168889431442"/>
                </patternFill>
              </fill>
            </x14:dxf>
          </x14:cfRule>
          <xm:sqref>A142:A144 A148:A151 A155:A162 A169:A175 A182:A185 CO122:XFD132 A122:E132</xm:sqref>
        </x14:conditionalFormatting>
        <x14:conditionalFormatting xmlns:xm="http://schemas.microsoft.com/office/excel/2006/main">
          <x14:cfRule type="containsText" priority="1022" operator="containsText" id="{68E35F9A-49A9-46CD-9803-C4445A0C5861}">
            <xm:f>NOT(ISERROR(SEARCH($A154 ="text",A66)))</xm:f>
            <xm:f>$A154 ="text"</xm:f>
            <x14:dxf>
              <fill>
                <patternFill>
                  <bgColor theme="7" tint="0.79998168889431442"/>
                </patternFill>
              </fill>
            </x14:dxf>
          </x14:cfRule>
          <xm:sqref>A133 AK107:BL117 B124:B131 GW66</xm:sqref>
        </x14:conditionalFormatting>
        <x14:conditionalFormatting xmlns:xm="http://schemas.microsoft.com/office/excel/2006/main">
          <x14:cfRule type="containsText" priority="1023" operator="containsText" id="{90F5B3D3-041F-4F17-BE95-BDF18615D2BC}">
            <xm:f>NOT(ISERROR(SEARCH($A216 ="text",A107)))</xm:f>
            <xm:f>$A216 ="text"</xm:f>
            <x14:dxf>
              <fill>
                <patternFill>
                  <bgColor theme="7" tint="0.79998168889431442"/>
                </patternFill>
              </fill>
            </x14:dxf>
          </x14:cfRule>
          <xm:sqref>A133 A142 A144 A148 A150:A151 A155 A157:A159 A161 G107:AJ122 A123 B132</xm:sqref>
        </x14:conditionalFormatting>
        <x14:conditionalFormatting xmlns:xm="http://schemas.microsoft.com/office/excel/2006/main">
          <x14:cfRule type="containsText" priority="1024" operator="containsText" id="{36A206CF-980F-4785-8619-DE9765BDD981}">
            <xm:f>NOT(ISERROR(SEARCH(#REF! ="text",A181)))</xm:f>
            <xm:f>#REF! ="text"</xm:f>
            <x14:dxf>
              <fill>
                <patternFill>
                  <bgColor theme="7" tint="0.79998168889431442"/>
                </patternFill>
              </fill>
            </x14:dxf>
          </x14:cfRule>
          <xm:sqref>A181:E181 CO181:XFD181</xm:sqref>
        </x14:conditionalFormatting>
        <x14:conditionalFormatting xmlns:xm="http://schemas.microsoft.com/office/excel/2006/main">
          <x14:cfRule type="containsText" priority="1025" operator="containsText" id="{AA391873-52EC-4B51-A4FE-897BB01C817B}">
            <xm:f>NOT(ISERROR(SEARCH(#REF! ="text",A121)))</xm:f>
            <xm:f>#REF! ="text"</xm:f>
            <x14:dxf>
              <fill>
                <patternFill>
                  <bgColor theme="7" tint="0.79998168889431442"/>
                </patternFill>
              </fill>
            </x14:dxf>
          </x14:cfRule>
          <xm:sqref>A178:E178 CO178:XFD178 AK175:BL175 AK167:BL167 AK151:BL151 AK143:BL143 AK140:BL140 AK121:BL121</xm:sqref>
        </x14:conditionalFormatting>
        <x14:conditionalFormatting xmlns:xm="http://schemas.microsoft.com/office/excel/2006/main">
          <x14:cfRule type="containsText" priority="1026" operator="containsText" id="{DF11F157-FF3C-4455-93BC-1A62733BC155}">
            <xm:f>NOT(ISERROR(SEARCH(#REF! ="text",A169)))</xm:f>
            <xm:f>#REF! ="text"</xm:f>
            <x14:dxf>
              <fill>
                <patternFill>
                  <bgColor theme="7" tint="0.79998168889431442"/>
                </patternFill>
              </fill>
            </x14:dxf>
          </x14:cfRule>
          <xm:sqref>A169:E169 CO169:XFD169</xm:sqref>
        </x14:conditionalFormatting>
        <x14:conditionalFormatting xmlns:xm="http://schemas.microsoft.com/office/excel/2006/main">
          <x14:cfRule type="containsText" priority="1027" operator="containsText" id="{D7777FAC-F7FD-42C6-9DEA-B43FB24F02E6}">
            <xm:f>NOT(ISERROR(SEARCH(#REF! ="text",A99)))</xm:f>
            <xm:f>#REF! ="text"</xm:f>
            <x14:dxf>
              <fill>
                <patternFill>
                  <bgColor theme="7" tint="0.79998168889431442"/>
                </patternFill>
              </fill>
            </x14:dxf>
          </x14:cfRule>
          <xm:sqref>A153:E153 CO153:XFD153 AK99:BL99 A159</xm:sqref>
        </x14:conditionalFormatting>
        <x14:conditionalFormatting xmlns:xm="http://schemas.microsoft.com/office/excel/2006/main">
          <x14:cfRule type="containsText" priority="1028" operator="containsText" id="{AFCE6E04-79FF-46AD-96A0-332433004F71}">
            <xm:f>NOT(ISERROR(SEARCH(#REF! ="text",A104)))</xm:f>
            <xm:f>#REF! ="text"</xm:f>
            <x14:dxf>
              <fill>
                <patternFill>
                  <bgColor theme="7" tint="0.79998168889431442"/>
                </patternFill>
              </fill>
            </x14:dxf>
          </x14:cfRule>
          <xm:sqref>A105:E105 CO105:XFD105 AK104:BL104</xm:sqref>
        </x14:conditionalFormatting>
        <x14:conditionalFormatting xmlns:xm="http://schemas.microsoft.com/office/excel/2006/main">
          <x14:cfRule type="containsText" priority="1030" operator="containsText" id="{D5ED6A5D-0AF0-4CBE-BF55-F8E129A2A863}">
            <xm:f>NOT(ISERROR(SEARCH($A191 ="text",AK103)))</xm:f>
            <xm:f>$A191 ="text"</xm:f>
            <x14:dxf>
              <fill>
                <patternFill>
                  <bgColor theme="7" tint="0.79998168889431442"/>
                </patternFill>
              </fill>
            </x14:dxf>
          </x14:cfRule>
          <xm:sqref>AK103:BL103</xm:sqref>
        </x14:conditionalFormatting>
        <x14:conditionalFormatting xmlns:xm="http://schemas.microsoft.com/office/excel/2006/main">
          <x14:cfRule type="containsText" priority="1032" operator="containsText" id="{7C82D4C4-52D3-4028-986B-ACDA305907E9}">
            <xm:f>NOT(ISERROR(SEARCH($A192 ="text",A179)))</xm:f>
            <xm:f>$A192 ="text"</xm:f>
            <x14:dxf>
              <fill>
                <patternFill>
                  <bgColor theme="7" tint="0.79998168889431442"/>
                </patternFill>
              </fill>
            </x14:dxf>
          </x14:cfRule>
          <xm:sqref>A179:E179 CO179:XFD179</xm:sqref>
        </x14:conditionalFormatting>
        <x14:conditionalFormatting xmlns:xm="http://schemas.microsoft.com/office/excel/2006/main">
          <x14:cfRule type="containsText" priority="1033" operator="containsText" id="{D6D1326E-E588-4910-9CCB-D04BB6BCC65D}">
            <xm:f>NOT(ISERROR(SEARCH($A123 ="text",AK89)))</xm:f>
            <xm:f>$A123 ="text"</xm:f>
            <x14:dxf>
              <fill>
                <patternFill>
                  <bgColor theme="7" tint="0.79998168889431442"/>
                </patternFill>
              </fill>
            </x14:dxf>
          </x14:cfRule>
          <xm:sqref>AK91:BL96 AK107:BL117 AK89:BK90</xm:sqref>
        </x14:conditionalFormatting>
        <x14:conditionalFormatting xmlns:xm="http://schemas.microsoft.com/office/excel/2006/main">
          <x14:cfRule type="containsText" priority="1034" operator="containsText" id="{27C0EAA7-9B87-467F-8204-DE02516E4219}">
            <xm:f>NOT(ISERROR(SEARCH($A192 ="text",A106)))</xm:f>
            <xm:f>$A192 ="text"</xm:f>
            <x14:dxf>
              <fill>
                <patternFill>
                  <bgColor theme="7" tint="0.79998168889431442"/>
                </patternFill>
              </fill>
            </x14:dxf>
          </x14:cfRule>
          <xm:sqref>B169:B175 A106:E106</xm:sqref>
        </x14:conditionalFormatting>
        <x14:conditionalFormatting xmlns:xm="http://schemas.microsoft.com/office/excel/2006/main">
          <x14:cfRule type="containsText" priority="1035" operator="containsText" id="{B95FC97E-FFA7-4B94-8DA6-EB4E8B2A0337}">
            <xm:f>NOT(ISERROR(SEARCH($A197 ="text",A89)))</xm:f>
            <xm:f>$A197 ="text"</xm:f>
            <x14:dxf>
              <fill>
                <patternFill>
                  <bgColor theme="7" tint="0.79998168889431442"/>
                </patternFill>
              </fill>
            </x14:dxf>
          </x14:cfRule>
          <xm:sqref>A142 A144 A148 A150:A151 A155 A157:A159 A161 B169:B175 A107 AK100:BL102 G91:AJ106 B89:B98 G89:AI90</xm:sqref>
        </x14:conditionalFormatting>
        <x14:conditionalFormatting xmlns:xm="http://schemas.microsoft.com/office/excel/2006/main">
          <x14:cfRule type="containsText" priority="1036" operator="containsText" id="{000DF19D-614A-40CB-9043-4DCECFF4EACD}">
            <xm:f>NOT(ISERROR(SEARCH($A191 ="text",AK120)))</xm:f>
            <xm:f>$A191 ="text"</xm:f>
            <x14:dxf>
              <fill>
                <patternFill>
                  <bgColor theme="7" tint="0.79998168889431442"/>
                </patternFill>
              </fill>
            </x14:dxf>
          </x14:cfRule>
          <xm:sqref>AK133:BL133 AK120:BL120 AK122:BL131</xm:sqref>
        </x14:conditionalFormatting>
        <x14:conditionalFormatting xmlns:xm="http://schemas.microsoft.com/office/excel/2006/main">
          <x14:cfRule type="containsText" priority="997" operator="containsText" id="{1AA55AC1-E336-4699-85CF-FAE295199BA3}">
            <xm:f>NOT(ISERROR(SEARCH($A196 ="text",A89)))</xm:f>
            <xm:f>$A196 ="text"</xm:f>
            <x14:dxf>
              <fill>
                <patternFill>
                  <bgColor theme="7" tint="0.79998168889431442"/>
                </patternFill>
              </fill>
            </x14:dxf>
          </x14:cfRule>
          <xm:sqref>G190:AJ191 B185:B187 A89:E103 AK91:BL99 CO89:XFD103 AK89:BK90</xm:sqref>
        </x14:conditionalFormatting>
        <x14:conditionalFormatting xmlns:xm="http://schemas.microsoft.com/office/excel/2006/main">
          <x14:cfRule type="containsText" priority="995" operator="containsText" id="{CE892C2E-CB94-49AF-B89F-9A1F2594C3FF}">
            <xm:f>NOT(ISERROR(SEARCH(#REF! ="text",B183)))</xm:f>
            <xm:f>#REF! ="text"</xm:f>
            <x14:dxf>
              <fill>
                <patternFill>
                  <bgColor theme="7" tint="0.79998168889431442"/>
                </patternFill>
              </fill>
            </x14:dxf>
          </x14:cfRule>
          <xm:sqref>B190:E191 C183:E189</xm:sqref>
        </x14:conditionalFormatting>
        <x14:conditionalFormatting xmlns:xm="http://schemas.microsoft.com/office/excel/2006/main">
          <x14:cfRule type="containsText" priority="1038" operator="containsText" id="{BB7D3C7A-3D6E-4872-B96E-3A75BC652A8E}">
            <xm:f>NOT(ISERROR(SEARCH($A192 ="text",AK168)))</xm:f>
            <xm:f>$A192 ="text"</xm:f>
            <x14:dxf>
              <fill>
                <patternFill>
                  <bgColor theme="7" tint="0.79998168889431442"/>
                </patternFill>
              </fill>
            </x14:dxf>
          </x14:cfRule>
          <xm:sqref>AK168:AK173</xm:sqref>
        </x14:conditionalFormatting>
        <x14:conditionalFormatting xmlns:xm="http://schemas.microsoft.com/office/excel/2006/main">
          <x14:cfRule type="containsText" priority="990" operator="containsText" id="{1387D6F4-6005-4965-AC3E-64855AC81777}">
            <xm:f>NOT(ISERROR(SEARCH($A233 ="text",B123)))</xm:f>
            <xm:f>$A233 ="text"</xm:f>
            <x14:dxf>
              <fill>
                <patternFill>
                  <bgColor theme="7" tint="0.79998168889431442"/>
                </patternFill>
              </fill>
            </x14:dxf>
          </x14:cfRule>
          <xm:sqref>G178:AJ179 G188:AJ189 G123:AJ130 B124:B131 G131:AI131</xm:sqref>
        </x14:conditionalFormatting>
        <x14:conditionalFormatting xmlns:xm="http://schemas.microsoft.com/office/excel/2006/main">
          <x14:cfRule type="containsText" priority="978" operator="containsText" id="{677C61D8-4D89-45E8-9BC4-5A3BF1CA40FC}">
            <xm:f>NOT(ISERROR(SEARCH(#REF! ="text",A90)))</xm:f>
            <xm:f>#REF! ="text"</xm:f>
            <x14:dxf>
              <fill>
                <patternFill>
                  <bgColor theme="7" tint="0.79998168889431442"/>
                </patternFill>
              </fill>
            </x14:dxf>
          </x14:cfRule>
          <xm:sqref>A90</xm:sqref>
        </x14:conditionalFormatting>
        <x14:conditionalFormatting xmlns:xm="http://schemas.microsoft.com/office/excel/2006/main">
          <x14:cfRule type="containsText" priority="979" operator="containsText" id="{4BFE783F-B04B-44A6-8D75-C583F54BF670}">
            <xm:f>NOT(ISERROR(SEARCH($A200 ="text",A92)))</xm:f>
            <xm:f>$A200 ="text"</xm:f>
            <x14:dxf>
              <fill>
                <patternFill>
                  <bgColor theme="7" tint="0.79998168889431442"/>
                </patternFill>
              </fill>
            </x14:dxf>
          </x14:cfRule>
          <xm:sqref>A92:A94</xm:sqref>
        </x14:conditionalFormatting>
        <x14:conditionalFormatting xmlns:xm="http://schemas.microsoft.com/office/excel/2006/main">
          <x14:cfRule type="containsText" priority="980" operator="containsText" id="{C96100F9-7571-414B-95F5-22C313B372F3}">
            <xm:f>NOT(ISERROR(SEARCH(#REF! ="text",A91)))</xm:f>
            <xm:f>#REF! ="text"</xm:f>
            <x14:dxf>
              <fill>
                <patternFill>
                  <bgColor theme="7" tint="0.79998168889431442"/>
                </patternFill>
              </fill>
            </x14:dxf>
          </x14:cfRule>
          <xm:sqref>A91</xm:sqref>
        </x14:conditionalFormatting>
        <x14:conditionalFormatting xmlns:xm="http://schemas.microsoft.com/office/excel/2006/main">
          <x14:cfRule type="containsText" priority="973" operator="containsText" id="{1C50244C-FB5F-41D6-8AD8-9FC413FB87B4}">
            <xm:f>NOT(ISERROR(SEARCH($A100 ="text",A95)))</xm:f>
            <xm:f>$A100 ="text"</xm:f>
            <x14:dxf>
              <fill>
                <patternFill>
                  <bgColor theme="7" tint="0.79998168889431442"/>
                </patternFill>
              </fill>
            </x14:dxf>
          </x14:cfRule>
          <xm:sqref>A95:A99</xm:sqref>
        </x14:conditionalFormatting>
        <x14:conditionalFormatting xmlns:xm="http://schemas.microsoft.com/office/excel/2006/main">
          <x14:cfRule type="containsText" priority="974" operator="containsText" id="{4FF9765B-99B0-40DA-BEFE-2FFA51E8F6D2}">
            <xm:f>NOT(ISERROR(SEARCH(#REF! ="text",A100)))</xm:f>
            <xm:f>#REF! ="text"</xm:f>
            <x14:dxf>
              <fill>
                <patternFill>
                  <bgColor theme="7" tint="0.79998168889431442"/>
                </patternFill>
              </fill>
            </x14:dxf>
          </x14:cfRule>
          <xm:sqref>A100</xm:sqref>
        </x14:conditionalFormatting>
        <x14:conditionalFormatting xmlns:xm="http://schemas.microsoft.com/office/excel/2006/main">
          <x14:cfRule type="containsText" priority="975" operator="containsText" id="{8E175C63-B3E4-4E03-A5CF-0C9FECBE1BD6}">
            <xm:f>NOT(ISERROR(SEARCH($A210 ="text",A102)))</xm:f>
            <xm:f>$A210 ="text"</xm:f>
            <x14:dxf>
              <fill>
                <patternFill>
                  <bgColor theme="7" tint="0.79998168889431442"/>
                </patternFill>
              </fill>
            </x14:dxf>
          </x14:cfRule>
          <xm:sqref>A102:A106</xm:sqref>
        </x14:conditionalFormatting>
        <x14:conditionalFormatting xmlns:xm="http://schemas.microsoft.com/office/excel/2006/main">
          <x14:cfRule type="containsText" priority="971" operator="containsText" id="{DA67253C-BA5C-45F2-8C6F-C98C7B34067B}">
            <xm:f>NOT(ISERROR(SEARCH($A208 ="text",A100)))</xm:f>
            <xm:f>$A208 ="text"</xm:f>
            <x14:dxf>
              <fill>
                <patternFill>
                  <bgColor theme="7" tint="0.79998168889431442"/>
                </patternFill>
              </fill>
            </x14:dxf>
          </x14:cfRule>
          <xm:sqref>A100</xm:sqref>
        </x14:conditionalFormatting>
        <x14:conditionalFormatting xmlns:xm="http://schemas.microsoft.com/office/excel/2006/main">
          <x14:cfRule type="containsText" priority="972" operator="containsText" id="{A2D69207-1DE5-48E1-B56D-A338775B1937}">
            <xm:f>NOT(ISERROR(SEARCH(#REF! ="text",A101)))</xm:f>
            <xm:f>#REF! ="text"</xm:f>
            <x14:dxf>
              <fill>
                <patternFill>
                  <bgColor theme="7" tint="0.79998168889431442"/>
                </patternFill>
              </fill>
            </x14:dxf>
          </x14:cfRule>
          <xm:sqref>A101</xm:sqref>
        </x14:conditionalFormatting>
        <x14:conditionalFormatting xmlns:xm="http://schemas.microsoft.com/office/excel/2006/main">
          <x14:cfRule type="containsText" priority="969" operator="containsText" id="{02D19DD3-0EC5-46CD-AF5F-20B61D293701}">
            <xm:f>NOT(ISERROR(SEARCH($A106 ="text",A101)))</xm:f>
            <xm:f>$A106 ="text"</xm:f>
            <x14:dxf>
              <fill>
                <patternFill>
                  <bgColor theme="7" tint="0.79998168889431442"/>
                </patternFill>
              </fill>
            </x14:dxf>
          </x14:cfRule>
          <xm:sqref>A101</xm:sqref>
        </x14:conditionalFormatting>
        <x14:conditionalFormatting xmlns:xm="http://schemas.microsoft.com/office/excel/2006/main">
          <x14:cfRule type="containsText" priority="970" operator="containsText" id="{A160FAC1-F6E0-4E15-9EF7-F1E6C6B20241}">
            <xm:f>NOT(ISERROR(SEARCH($A104 ="text",A100)))</xm:f>
            <xm:f>$A104 ="text"</xm:f>
            <x14:dxf>
              <fill>
                <patternFill>
                  <bgColor theme="7" tint="0.79998168889431442"/>
                </patternFill>
              </fill>
            </x14:dxf>
          </x14:cfRule>
          <xm:sqref>A100</xm:sqref>
        </x14:conditionalFormatting>
        <x14:conditionalFormatting xmlns:xm="http://schemas.microsoft.com/office/excel/2006/main">
          <x14:cfRule type="containsText" priority="968" operator="containsText" id="{D3165907-40DF-4E3F-8C60-B1A2E056A003}">
            <xm:f>NOT(ISERROR(SEARCH($A294 ="text",B188)))</xm:f>
            <xm:f>$A294 ="text"</xm:f>
            <x14:dxf>
              <fill>
                <patternFill>
                  <bgColor theme="7" tint="0.79998168889431442"/>
                </patternFill>
              </fill>
            </x14:dxf>
          </x14:cfRule>
          <xm:sqref>B188:B189</xm:sqref>
        </x14:conditionalFormatting>
        <x14:conditionalFormatting xmlns:xm="http://schemas.microsoft.com/office/excel/2006/main">
          <x14:cfRule type="containsText" priority="967" operator="containsText" id="{CCF596BA-0BBD-4BB9-BA68-6859D9D16012}">
            <xm:f>NOT(ISERROR(SEARCH(#REF! ="text",A107)))</xm:f>
            <xm:f>#REF! ="text"</xm:f>
            <x14:dxf>
              <fill>
                <patternFill>
                  <bgColor theme="7" tint="0.79998168889431442"/>
                </patternFill>
              </fill>
            </x14:dxf>
          </x14:cfRule>
          <xm:sqref>A107</xm:sqref>
        </x14:conditionalFormatting>
        <x14:conditionalFormatting xmlns:xm="http://schemas.microsoft.com/office/excel/2006/main">
          <x14:cfRule type="containsText" priority="966" operator="containsText" id="{A51F16DB-2F2E-4B28-B4E9-8C3E39D22988}">
            <xm:f>NOT(ISERROR(SEARCH(#REF! ="text",A107)))</xm:f>
            <xm:f>#REF! ="text"</xm:f>
            <x14:dxf>
              <fill>
                <patternFill>
                  <bgColor theme="7" tint="0.79998168889431442"/>
                </patternFill>
              </fill>
            </x14:dxf>
          </x14:cfRule>
          <xm:sqref>A107</xm:sqref>
        </x14:conditionalFormatting>
        <x14:conditionalFormatting xmlns:xm="http://schemas.microsoft.com/office/excel/2006/main">
          <x14:cfRule type="containsText" priority="965" operator="containsText" id="{FBAD2795-E352-454D-A8D0-C6FFE2F435CF}">
            <xm:f>NOT(ISERROR(SEARCH($A112 ="text",A107)))</xm:f>
            <xm:f>$A112 ="text"</xm:f>
            <x14:dxf>
              <fill>
                <patternFill>
                  <bgColor theme="7" tint="0.79998168889431442"/>
                </patternFill>
              </fill>
            </x14:dxf>
          </x14:cfRule>
          <xm:sqref>A107</xm:sqref>
        </x14:conditionalFormatting>
        <x14:conditionalFormatting xmlns:xm="http://schemas.microsoft.com/office/excel/2006/main">
          <x14:cfRule type="containsText" priority="964" operator="containsText" id="{B0C0D501-879C-494B-94B7-3C7742A27F14}">
            <xm:f>NOT(ISERROR(SEARCH($A225 ="text",A117)))</xm:f>
            <xm:f>$A225 ="text"</xm:f>
            <x14:dxf>
              <fill>
                <patternFill>
                  <bgColor theme="7" tint="0.79998168889431442"/>
                </patternFill>
              </fill>
            </x14:dxf>
          </x14:cfRule>
          <xm:sqref>A117</xm:sqref>
        </x14:conditionalFormatting>
        <x14:conditionalFormatting xmlns:xm="http://schemas.microsoft.com/office/excel/2006/main">
          <x14:cfRule type="containsText" priority="963" operator="containsText" id="{22D55C16-E637-4D63-A590-4847B6C06B71}">
            <xm:f>NOT(ISERROR(SEARCH(#REF! ="text",A117)))</xm:f>
            <xm:f>#REF! ="text"</xm:f>
            <x14:dxf>
              <fill>
                <patternFill>
                  <bgColor theme="7" tint="0.79998168889431442"/>
                </patternFill>
              </fill>
            </x14:dxf>
          </x14:cfRule>
          <xm:sqref>A117</xm:sqref>
        </x14:conditionalFormatting>
        <x14:conditionalFormatting xmlns:xm="http://schemas.microsoft.com/office/excel/2006/main">
          <x14:cfRule type="containsText" priority="962" operator="containsText" id="{FCF93F4D-BAD0-448B-B705-362D2EB0B874}">
            <xm:f>NOT(ISERROR(SEARCH($A226 ="text",A117)))</xm:f>
            <xm:f>$A226 ="text"</xm:f>
            <x14:dxf>
              <fill>
                <patternFill>
                  <bgColor theme="7" tint="0.79998168889431442"/>
                </patternFill>
              </fill>
            </x14:dxf>
          </x14:cfRule>
          <xm:sqref>A117</xm:sqref>
        </x14:conditionalFormatting>
        <x14:conditionalFormatting xmlns:xm="http://schemas.microsoft.com/office/excel/2006/main">
          <x14:cfRule type="containsText" priority="961" operator="containsText" id="{A6286B8E-8648-4F7F-89B0-5C105A253F50}">
            <xm:f>NOT(ISERROR(SEARCH($A121 ="text",A117)))</xm:f>
            <xm:f>$A121 ="text"</xm:f>
            <x14:dxf>
              <fill>
                <patternFill>
                  <bgColor theme="7" tint="0.79998168889431442"/>
                </patternFill>
              </fill>
            </x14:dxf>
          </x14:cfRule>
          <xm:sqref>A117</xm:sqref>
        </x14:conditionalFormatting>
        <x14:conditionalFormatting xmlns:xm="http://schemas.microsoft.com/office/excel/2006/main">
          <x14:cfRule type="containsText" priority="960" operator="containsText" id="{C11AF399-55FB-4A5A-AD9E-89C1D569C223}">
            <xm:f>NOT(ISERROR(SEARCH($A216 ="text",A108)))</xm:f>
            <xm:f>$A216 ="text"</xm:f>
            <x14:dxf>
              <fill>
                <patternFill>
                  <bgColor theme="7" tint="0.79998168889431442"/>
                </patternFill>
              </fill>
            </x14:dxf>
          </x14:cfRule>
          <xm:sqref>A108:A116</xm:sqref>
        </x14:conditionalFormatting>
        <x14:conditionalFormatting xmlns:xm="http://schemas.microsoft.com/office/excel/2006/main">
          <x14:cfRule type="containsText" priority="959" operator="containsText" id="{4563F99B-94EA-48B5-91AE-0863CB607609}">
            <xm:f>NOT(ISERROR(SEARCH($A217 ="text",A108)))</xm:f>
            <xm:f>$A217 ="text"</xm:f>
            <x14:dxf>
              <fill>
                <patternFill>
                  <bgColor theme="7" tint="0.79998168889431442"/>
                </patternFill>
              </fill>
            </x14:dxf>
          </x14:cfRule>
          <xm:sqref>A108:A116</xm:sqref>
        </x14:conditionalFormatting>
        <x14:conditionalFormatting xmlns:xm="http://schemas.microsoft.com/office/excel/2006/main">
          <x14:cfRule type="containsText" priority="958" operator="containsText" id="{F93DD01E-7A2B-4BDB-8009-107868DD2CF6}">
            <xm:f>NOT(ISERROR(SEARCH($A226 ="text",A118)))</xm:f>
            <xm:f>$A226 ="text"</xm:f>
            <x14:dxf>
              <fill>
                <patternFill>
                  <bgColor theme="7" tint="0.79998168889431442"/>
                </patternFill>
              </fill>
            </x14:dxf>
          </x14:cfRule>
          <xm:sqref>A118</xm:sqref>
        </x14:conditionalFormatting>
        <x14:conditionalFormatting xmlns:xm="http://schemas.microsoft.com/office/excel/2006/main">
          <x14:cfRule type="containsText" priority="957" operator="containsText" id="{EE65932C-178C-4E48-86FF-ED430880A536}">
            <xm:f>NOT(ISERROR(SEARCH($A227 ="text",A118)))</xm:f>
            <xm:f>$A227 ="text"</xm:f>
            <x14:dxf>
              <fill>
                <patternFill>
                  <bgColor theme="7" tint="0.79998168889431442"/>
                </patternFill>
              </fill>
            </x14:dxf>
          </x14:cfRule>
          <xm:sqref>A118</xm:sqref>
        </x14:conditionalFormatting>
        <x14:conditionalFormatting xmlns:xm="http://schemas.microsoft.com/office/excel/2006/main">
          <x14:cfRule type="containsText" priority="956" operator="containsText" id="{3D0E6C9C-9D0A-4910-9733-01F969BB925D}">
            <xm:f>NOT(ISERROR(SEARCH($A228 ="text",A120)))</xm:f>
            <xm:f>$A228 ="text"</xm:f>
            <x14:dxf>
              <fill>
                <patternFill>
                  <bgColor theme="7" tint="0.79998168889431442"/>
                </patternFill>
              </fill>
            </x14:dxf>
          </x14:cfRule>
          <xm:sqref>A120:A122</xm:sqref>
        </x14:conditionalFormatting>
        <x14:conditionalFormatting xmlns:xm="http://schemas.microsoft.com/office/excel/2006/main">
          <x14:cfRule type="containsText" priority="955" operator="containsText" id="{0CEC778E-A596-45D0-A670-45083C414164}">
            <xm:f>NOT(ISERROR(SEARCH($A229 ="text",A120)))</xm:f>
            <xm:f>$A229 ="text"</xm:f>
            <x14:dxf>
              <fill>
                <patternFill>
                  <bgColor theme="7" tint="0.79998168889431442"/>
                </patternFill>
              </fill>
            </x14:dxf>
          </x14:cfRule>
          <xm:sqref>A120:A122</xm:sqref>
        </x14:conditionalFormatting>
        <x14:conditionalFormatting xmlns:xm="http://schemas.microsoft.com/office/excel/2006/main">
          <x14:cfRule type="containsText" priority="954" operator="containsText" id="{D850CEAC-4083-4D39-9188-A584A9539F07}">
            <xm:f>NOT(ISERROR(SEARCH($A211 ="text",A123)))</xm:f>
            <xm:f>$A211 ="text"</xm:f>
            <x14:dxf>
              <fill>
                <patternFill>
                  <bgColor theme="7" tint="0.79998168889431442"/>
                </patternFill>
              </fill>
            </x14:dxf>
          </x14:cfRule>
          <xm:sqref>A123</xm:sqref>
        </x14:conditionalFormatting>
        <x14:conditionalFormatting xmlns:xm="http://schemas.microsoft.com/office/excel/2006/main">
          <x14:cfRule type="containsText" priority="953" operator="containsText" id="{55E1BF52-EE85-48A0-9C8D-3EC092A60B5C}">
            <xm:f>NOT(ISERROR(SEARCH(#REF! ="text",A123)))</xm:f>
            <xm:f>#REF! ="text"</xm:f>
            <x14:dxf>
              <fill>
                <patternFill>
                  <bgColor theme="7" tint="0.79998168889431442"/>
                </patternFill>
              </fill>
            </x14:dxf>
          </x14:cfRule>
          <xm:sqref>A123</xm:sqref>
        </x14:conditionalFormatting>
        <x14:conditionalFormatting xmlns:xm="http://schemas.microsoft.com/office/excel/2006/main">
          <x14:cfRule type="containsText" priority="952" operator="containsText" id="{5EB2E568-A53F-46A6-8BBC-CCEEFA044ADF}">
            <xm:f>NOT(ISERROR(SEARCH(#REF! ="text",A123)))</xm:f>
            <xm:f>#REF! ="text"</xm:f>
            <x14:dxf>
              <fill>
                <patternFill>
                  <bgColor theme="7" tint="0.79998168889431442"/>
                </patternFill>
              </fill>
            </x14:dxf>
          </x14:cfRule>
          <xm:sqref>A123</xm:sqref>
        </x14:conditionalFormatting>
        <x14:conditionalFormatting xmlns:xm="http://schemas.microsoft.com/office/excel/2006/main">
          <x14:cfRule type="containsText" priority="951" operator="containsText" id="{21FCE8C9-0306-49BC-8139-A005CB17AA5E}">
            <xm:f>NOT(ISERROR(SEARCH($A128 ="text",A123)))</xm:f>
            <xm:f>$A128 ="text"</xm:f>
            <x14:dxf>
              <fill>
                <patternFill>
                  <bgColor theme="7" tint="0.79998168889431442"/>
                </patternFill>
              </fill>
            </x14:dxf>
          </x14:cfRule>
          <xm:sqref>A123</xm:sqref>
        </x14:conditionalFormatting>
        <x14:conditionalFormatting xmlns:xm="http://schemas.microsoft.com/office/excel/2006/main">
          <x14:cfRule type="containsText" priority="950" operator="containsText" id="{EBD501FE-5CC2-4A10-B548-F3E001F1E28C}">
            <xm:f>NOT(ISERROR(SEARCH($A194 ="text",A124)))</xm:f>
            <xm:f>$A194 ="text"</xm:f>
            <x14:dxf>
              <fill>
                <patternFill>
                  <bgColor theme="7" tint="0.79998168889431442"/>
                </patternFill>
              </fill>
            </x14:dxf>
          </x14:cfRule>
          <xm:sqref>A124:A131</xm:sqref>
        </x14:conditionalFormatting>
        <x14:conditionalFormatting xmlns:xm="http://schemas.microsoft.com/office/excel/2006/main">
          <x14:cfRule type="containsText" priority="949" operator="containsText" id="{AEC7CF0E-3015-4F43-AACA-B23114AE10C7}">
            <xm:f>NOT(ISERROR(SEARCH($A233 ="text",A124)))</xm:f>
            <xm:f>$A233 ="text"</xm:f>
            <x14:dxf>
              <fill>
                <patternFill>
                  <bgColor theme="7" tint="0.79998168889431442"/>
                </patternFill>
              </fill>
            </x14:dxf>
          </x14:cfRule>
          <xm:sqref>A124:A131</xm:sqref>
        </x14:conditionalFormatting>
        <x14:conditionalFormatting xmlns:xm="http://schemas.microsoft.com/office/excel/2006/main">
          <x14:cfRule type="containsText" priority="948" operator="containsText" id="{0F8529A4-D905-47B2-B8C2-4A45F9950D9B}">
            <xm:f>NOT(ISERROR(SEARCH($A234 ="text",A124)))</xm:f>
            <xm:f>$A234 ="text"</xm:f>
            <x14:dxf>
              <fill>
                <patternFill>
                  <bgColor theme="7" tint="0.79998168889431442"/>
                </patternFill>
              </fill>
            </x14:dxf>
          </x14:cfRule>
          <xm:sqref>A124:A131</xm:sqref>
        </x14:conditionalFormatting>
        <x14:conditionalFormatting xmlns:xm="http://schemas.microsoft.com/office/excel/2006/main">
          <x14:cfRule type="containsText" priority="1040" operator="containsText" id="{FD88D378-BA27-4168-B9FE-68F30A422F68}">
            <xm:f>NOT(ISERROR(SEARCH($A203 ="text",A133)))</xm:f>
            <xm:f>$A203 ="text"</xm:f>
            <x14:dxf>
              <fill>
                <patternFill>
                  <bgColor theme="7" tint="0.79998168889431442"/>
                </patternFill>
              </fill>
            </x14:dxf>
          </x14:cfRule>
          <xm:sqref>CO133:XFD151 A133:E151</xm:sqref>
        </x14:conditionalFormatting>
        <x14:conditionalFormatting xmlns:xm="http://schemas.microsoft.com/office/excel/2006/main">
          <x14:cfRule type="containsText" priority="1041" operator="containsText" id="{27029D76-AB3D-4158-A064-AC2441B57331}">
            <xm:f>NOT(ISERROR(SEARCH($A210 ="text",A142)))</xm:f>
            <xm:f>$A210 ="text"</xm:f>
            <x14:dxf>
              <fill>
                <patternFill>
                  <bgColor theme="7" tint="0.79998168889431442"/>
                </patternFill>
              </fill>
            </x14:dxf>
          </x14:cfRule>
          <xm:sqref>A142 A144 A148 A150:A151 A155 A157:A159 A161 A169:A175 A178:A179 A182:A185</xm:sqref>
        </x14:conditionalFormatting>
        <x14:conditionalFormatting xmlns:xm="http://schemas.microsoft.com/office/excel/2006/main">
          <x14:cfRule type="containsText" priority="1042" operator="containsText" id="{3AB818CC-2CCD-4AC3-9A86-C38EAAE2D271}">
            <xm:f>NOT(ISERROR(SEARCH(#REF! ="text",AK97)))</xm:f>
            <xm:f>#REF! ="text"</xm:f>
            <x14:dxf>
              <fill>
                <patternFill>
                  <bgColor theme="7" tint="0.79998168889431442"/>
                </patternFill>
              </fill>
            </x14:dxf>
          </x14:cfRule>
          <xm:sqref>AK97:BL97</xm:sqref>
        </x14:conditionalFormatting>
        <x14:conditionalFormatting xmlns:xm="http://schemas.microsoft.com/office/excel/2006/main">
          <x14:cfRule type="containsText" priority="946" operator="containsText" id="{F8C1C64A-7787-418B-90F9-BA1AA98770B4}">
            <xm:f>NOT(ISERROR(SEARCH(#REF! ="text",A133)))</xm:f>
            <xm:f>#REF! ="text"</xm:f>
            <x14:dxf>
              <fill>
                <patternFill>
                  <bgColor theme="7" tint="0.79998168889431442"/>
                </patternFill>
              </fill>
            </x14:dxf>
          </x14:cfRule>
          <xm:sqref>A133</xm:sqref>
        </x14:conditionalFormatting>
        <x14:conditionalFormatting xmlns:xm="http://schemas.microsoft.com/office/excel/2006/main">
          <x14:cfRule type="containsText" priority="944" operator="containsText" id="{865D11CD-7801-48AE-9EF3-762A86269F14}">
            <xm:f>NOT(ISERROR(SEARCH($A242 ="text",G132)))</xm:f>
            <xm:f>$A242 ="text"</xm:f>
            <x14:dxf>
              <fill>
                <patternFill>
                  <bgColor theme="7" tint="0.79998168889431442"/>
                </patternFill>
              </fill>
            </x14:dxf>
          </x14:cfRule>
          <xm:sqref>G132:AJ132</xm:sqref>
        </x14:conditionalFormatting>
        <x14:conditionalFormatting xmlns:xm="http://schemas.microsoft.com/office/excel/2006/main">
          <x14:cfRule type="containsText" priority="943" operator="containsText" id="{A18552C4-C3B6-46C0-A228-89A374539EE7}">
            <xm:f>NOT(ISERROR(SEARCH($A138 ="text",A133)))</xm:f>
            <xm:f>$A138 ="text"</xm:f>
            <x14:dxf>
              <fill>
                <patternFill>
                  <bgColor theme="7" tint="0.79998168889431442"/>
                </patternFill>
              </fill>
            </x14:dxf>
          </x14:cfRule>
          <xm:sqref>A133</xm:sqref>
        </x14:conditionalFormatting>
        <x14:conditionalFormatting xmlns:xm="http://schemas.microsoft.com/office/excel/2006/main">
          <x14:cfRule type="containsText" priority="947" operator="containsText" id="{EA1883A2-5CE5-4E5F-B6CB-BE94A00C17D9}">
            <xm:f>NOT(ISERROR(SEARCH($A202 ="text",A133)))</xm:f>
            <xm:f>$A202 ="text"</xm:f>
            <x14:dxf>
              <fill>
                <patternFill>
                  <bgColor theme="7" tint="0.79998168889431442"/>
                </patternFill>
              </fill>
            </x14:dxf>
          </x14:cfRule>
          <xm:sqref>A133</xm:sqref>
        </x14:conditionalFormatting>
        <x14:conditionalFormatting xmlns:xm="http://schemas.microsoft.com/office/excel/2006/main">
          <x14:cfRule type="containsText" priority="1043" operator="containsText" id="{1AA2D2B0-AD76-4BD9-9672-96AECF179CEF}">
            <xm:f>NOT(ISERROR(SEARCH($A202 ="text",AK132)))</xm:f>
            <xm:f>$A202 ="text"</xm:f>
            <x14:dxf>
              <fill>
                <patternFill>
                  <bgColor theme="7" tint="0.79998168889431442"/>
                </patternFill>
              </fill>
            </x14:dxf>
          </x14:cfRule>
          <xm:sqref>AK132:BL132</xm:sqref>
        </x14:conditionalFormatting>
        <x14:conditionalFormatting xmlns:xm="http://schemas.microsoft.com/office/excel/2006/main">
          <x14:cfRule type="containsText" priority="941" operator="containsText" id="{BD3B27AE-45D7-439D-AF20-88EB24296688}">
            <xm:f>NOT(ISERROR(SEARCH(#REF! ="text",A133)))</xm:f>
            <xm:f>#REF! ="text"</xm:f>
            <x14:dxf>
              <fill>
                <patternFill>
                  <bgColor theme="7" tint="0.79998168889431442"/>
                </patternFill>
              </fill>
            </x14:dxf>
          </x14:cfRule>
          <xm:sqref>A133</xm:sqref>
        </x14:conditionalFormatting>
        <x14:conditionalFormatting xmlns:xm="http://schemas.microsoft.com/office/excel/2006/main">
          <x14:cfRule type="containsText" priority="940" operator="containsText" id="{B777545C-41F9-42F9-9377-272CC8B6DD24}">
            <xm:f>NOT(ISERROR(SEARCH($A153 ="text",A66)))</xm:f>
            <xm:f>$A153 ="text"</xm:f>
            <x14:dxf>
              <fill>
                <patternFill>
                  <bgColor theme="7" tint="0.79998168889431442"/>
                </patternFill>
              </fill>
            </x14:dxf>
          </x14:cfRule>
          <xm:sqref>A133:A134 CO107:XFD121 A107:E121 A105:A106 A104:E104 AK105:BL106 CO104:XFD104 B122 B132 G66:AI66 G67:I67 O67:AI67 AQ67:BK67 AK67 AK66:BK66 CO66:XFD66 J67:N72 CO67 CU67:DP67 DW67:ES67 EY67:FU67 GA67:GV67 GX67:XFD67</xm:sqref>
        </x14:conditionalFormatting>
        <x14:conditionalFormatting xmlns:xm="http://schemas.microsoft.com/office/excel/2006/main">
          <x14:cfRule type="containsText" priority="939" operator="containsText" id="{87F9E00D-D9F8-4175-8AAB-089D97EAE53A}">
            <xm:f>NOT(ISERROR(SEARCH($A241 ="text",A133)))</xm:f>
            <xm:f>$A241 ="text"</xm:f>
            <x14:dxf>
              <fill>
                <patternFill>
                  <bgColor theme="7" tint="0.79998168889431442"/>
                </patternFill>
              </fill>
            </x14:dxf>
          </x14:cfRule>
          <xm:sqref>A133:A134</xm:sqref>
        </x14:conditionalFormatting>
        <x14:conditionalFormatting xmlns:xm="http://schemas.microsoft.com/office/excel/2006/main">
          <x14:cfRule type="containsText" priority="937" operator="containsText" id="{DDA8ACC7-AE45-4569-8CC9-A5C75125946A}">
            <xm:f>NOT(ISERROR(SEARCH(#REF! ="text",A133)))</xm:f>
            <xm:f>#REF! ="text"</xm:f>
            <x14:dxf>
              <fill>
                <patternFill>
                  <bgColor theme="7" tint="0.79998168889431442"/>
                </patternFill>
              </fill>
            </x14:dxf>
          </x14:cfRule>
          <xm:sqref>A133</xm:sqref>
        </x14:conditionalFormatting>
        <x14:conditionalFormatting xmlns:xm="http://schemas.microsoft.com/office/excel/2006/main">
          <x14:cfRule type="containsText" priority="938" operator="containsText" id="{07B06173-3CD4-43EF-9E74-9F4B3AF4ECC3}">
            <xm:f>NOT(ISERROR(SEARCH(#REF! ="text",A134)))</xm:f>
            <xm:f>#REF! ="text"</xm:f>
            <x14:dxf>
              <fill>
                <patternFill>
                  <bgColor theme="7" tint="0.79998168889431442"/>
                </patternFill>
              </fill>
            </x14:dxf>
          </x14:cfRule>
          <xm:sqref>A134</xm:sqref>
        </x14:conditionalFormatting>
        <x14:conditionalFormatting xmlns:xm="http://schemas.microsoft.com/office/excel/2006/main">
          <x14:cfRule type="containsText" priority="935" operator="containsText" id="{DC16CF80-5244-4C4A-A331-1F4B8D821355}">
            <xm:f>NOT(ISERROR(SEARCH($A242 ="text",A133)))</xm:f>
            <xm:f>$A242 ="text"</xm:f>
            <x14:dxf>
              <fill>
                <patternFill>
                  <bgColor theme="7" tint="0.79998168889431442"/>
                </patternFill>
              </fill>
            </x14:dxf>
          </x14:cfRule>
          <xm:sqref>A133</xm:sqref>
        </x14:conditionalFormatting>
        <x14:conditionalFormatting xmlns:xm="http://schemas.microsoft.com/office/excel/2006/main">
          <x14:cfRule type="containsText" priority="936" operator="containsText" id="{A9C56121-AADA-4940-9B7F-37CE383D2165}">
            <xm:f>NOT(ISERROR(SEARCH(#REF! ="text",A134)))</xm:f>
            <xm:f>#REF! ="text"</xm:f>
            <x14:dxf>
              <fill>
                <patternFill>
                  <bgColor theme="7" tint="0.79998168889431442"/>
                </patternFill>
              </fill>
            </x14:dxf>
          </x14:cfRule>
          <xm:sqref>A134</xm:sqref>
        </x14:conditionalFormatting>
        <x14:conditionalFormatting xmlns:xm="http://schemas.microsoft.com/office/excel/2006/main">
          <x14:cfRule type="containsText" priority="934" operator="containsText" id="{B6429CCC-0333-409C-8874-27EE414A946E}">
            <xm:f>NOT(ISERROR(SEARCH($A137 ="text",A133)))</xm:f>
            <xm:f>$A137 ="text"</xm:f>
            <x14:dxf>
              <fill>
                <patternFill>
                  <bgColor theme="7" tint="0.79998168889431442"/>
                </patternFill>
              </fill>
            </x14:dxf>
          </x14:cfRule>
          <xm:sqref>A133</xm:sqref>
        </x14:conditionalFormatting>
        <x14:conditionalFormatting xmlns:xm="http://schemas.microsoft.com/office/excel/2006/main">
          <x14:cfRule type="containsText" priority="942" operator="containsText" id="{B9999948-DCA5-4AE1-B493-37AA6DC0E5B6}">
            <xm:f>NOT(ISERROR(SEARCH($A202 ="text",A134)))</xm:f>
            <xm:f>$A202 ="text"</xm:f>
            <x14:dxf>
              <fill>
                <patternFill>
                  <bgColor theme="7" tint="0.79998168889431442"/>
                </patternFill>
              </fill>
            </x14:dxf>
          </x14:cfRule>
          <xm:sqref>A134</xm:sqref>
        </x14:conditionalFormatting>
        <x14:conditionalFormatting xmlns:xm="http://schemas.microsoft.com/office/excel/2006/main">
          <x14:cfRule type="containsText" priority="931" operator="containsText" id="{E08A69FD-5CAB-40C2-9B98-A46A93B26A21}">
            <xm:f>NOT(ISERROR(SEARCH($A205 ="text",A136)))</xm:f>
            <xm:f>$A205 ="text"</xm:f>
            <x14:dxf>
              <fill>
                <patternFill>
                  <bgColor theme="7" tint="0.79998168889431442"/>
                </patternFill>
              </fill>
            </x14:dxf>
          </x14:cfRule>
          <xm:sqref>A136</xm:sqref>
        </x14:conditionalFormatting>
        <x14:conditionalFormatting xmlns:xm="http://schemas.microsoft.com/office/excel/2006/main">
          <x14:cfRule type="containsText" priority="930" operator="containsText" id="{835C0A32-3D27-4AD6-BB79-A24F15C7CCE7}">
            <xm:f>NOT(ISERROR(SEARCH($A204 ="text",A135)))</xm:f>
            <xm:f>$A204 ="text"</xm:f>
            <x14:dxf>
              <fill>
                <patternFill>
                  <bgColor theme="7" tint="0.79998168889431442"/>
                </patternFill>
              </fill>
            </x14:dxf>
          </x14:cfRule>
          <xm:sqref>A135</xm:sqref>
        </x14:conditionalFormatting>
        <x14:conditionalFormatting xmlns:xm="http://schemas.microsoft.com/office/excel/2006/main">
          <x14:cfRule type="containsText" priority="929" operator="containsText" id="{D646CD0D-0BC6-4FE8-8AD1-969E5FE73033}">
            <xm:f>NOT(ISERROR(SEARCH($A243 ="text",A135)))</xm:f>
            <xm:f>$A243 ="text"</xm:f>
            <x14:dxf>
              <fill>
                <patternFill>
                  <bgColor theme="7" tint="0.79998168889431442"/>
                </patternFill>
              </fill>
            </x14:dxf>
          </x14:cfRule>
          <xm:sqref>A135</xm:sqref>
        </x14:conditionalFormatting>
        <x14:conditionalFormatting xmlns:xm="http://schemas.microsoft.com/office/excel/2006/main">
          <x14:cfRule type="containsText" priority="928" operator="containsText" id="{522D7785-8EFE-48C0-A7CF-E43C4B140844}">
            <xm:f>NOT(ISERROR(SEARCH($A244 ="text",A135)))</xm:f>
            <xm:f>$A244 ="text"</xm:f>
            <x14:dxf>
              <fill>
                <patternFill>
                  <bgColor theme="7" tint="0.79998168889431442"/>
                </patternFill>
              </fill>
            </x14:dxf>
          </x14:cfRule>
          <xm:sqref>A135</xm:sqref>
        </x14:conditionalFormatting>
        <x14:conditionalFormatting xmlns:xm="http://schemas.microsoft.com/office/excel/2006/main">
          <x14:cfRule type="containsText" priority="932" operator="containsText" id="{0BBB7710-345B-45F2-A8FE-78FF7C741995}">
            <xm:f>NOT(ISERROR(SEARCH($A203 ="text",A135)))</xm:f>
            <xm:f>$A203 ="text"</xm:f>
            <x14:dxf>
              <fill>
                <patternFill>
                  <bgColor theme="7" tint="0.79998168889431442"/>
                </patternFill>
              </fill>
            </x14:dxf>
          </x14:cfRule>
          <xm:sqref>A135</xm:sqref>
        </x14:conditionalFormatting>
        <x14:conditionalFormatting xmlns:xm="http://schemas.microsoft.com/office/excel/2006/main">
          <x14:cfRule type="containsText" priority="926" operator="containsText" id="{ECA0FB84-E5BB-4A5E-8C89-422538C6D9ED}">
            <xm:f>NOT(ISERROR(SEARCH($A208 ="text",A139)))</xm:f>
            <xm:f>$A208 ="text"</xm:f>
            <x14:dxf>
              <fill>
                <patternFill>
                  <bgColor theme="7" tint="0.79998168889431442"/>
                </patternFill>
              </fill>
            </x14:dxf>
          </x14:cfRule>
          <xm:sqref>A139</xm:sqref>
        </x14:conditionalFormatting>
        <x14:conditionalFormatting xmlns:xm="http://schemas.microsoft.com/office/excel/2006/main">
          <x14:cfRule type="containsText" priority="925" operator="containsText" id="{7456EE64-4B20-42DF-B60A-EB009AA48091}">
            <xm:f>NOT(ISERROR(SEARCH($A207 ="text",A138)))</xm:f>
            <xm:f>$A207 ="text"</xm:f>
            <x14:dxf>
              <fill>
                <patternFill>
                  <bgColor theme="7" tint="0.79998168889431442"/>
                </patternFill>
              </fill>
            </x14:dxf>
          </x14:cfRule>
          <xm:sqref>A138</xm:sqref>
        </x14:conditionalFormatting>
        <x14:conditionalFormatting xmlns:xm="http://schemas.microsoft.com/office/excel/2006/main">
          <x14:cfRule type="containsText" priority="924" operator="containsText" id="{1408BE5C-8169-4D5E-9CB1-3403B70A435F}">
            <xm:f>NOT(ISERROR(SEARCH($A246 ="text",A138)))</xm:f>
            <xm:f>$A246 ="text"</xm:f>
            <x14:dxf>
              <fill>
                <patternFill>
                  <bgColor theme="7" tint="0.79998168889431442"/>
                </patternFill>
              </fill>
            </x14:dxf>
          </x14:cfRule>
          <xm:sqref>A138</xm:sqref>
        </x14:conditionalFormatting>
        <x14:conditionalFormatting xmlns:xm="http://schemas.microsoft.com/office/excel/2006/main">
          <x14:cfRule type="containsText" priority="923" operator="containsText" id="{BE89CAB8-1818-44BD-90F0-B0B05102693B}">
            <xm:f>NOT(ISERROR(SEARCH($A247 ="text",A138)))</xm:f>
            <xm:f>$A247 ="text"</xm:f>
            <x14:dxf>
              <fill>
                <patternFill>
                  <bgColor theme="7" tint="0.79998168889431442"/>
                </patternFill>
              </fill>
            </x14:dxf>
          </x14:cfRule>
          <xm:sqref>A138</xm:sqref>
        </x14:conditionalFormatting>
        <x14:conditionalFormatting xmlns:xm="http://schemas.microsoft.com/office/excel/2006/main">
          <x14:cfRule type="containsText" priority="927" operator="containsText" id="{5210DAFC-8B62-47CB-97A9-F251E11E84EF}">
            <xm:f>NOT(ISERROR(SEARCH($A206 ="text",A138)))</xm:f>
            <xm:f>$A206 ="text"</xm:f>
            <x14:dxf>
              <fill>
                <patternFill>
                  <bgColor theme="7" tint="0.79998168889431442"/>
                </patternFill>
              </fill>
            </x14:dxf>
          </x14:cfRule>
          <xm:sqref>A138</xm:sqref>
        </x14:conditionalFormatting>
        <x14:conditionalFormatting xmlns:xm="http://schemas.microsoft.com/office/excel/2006/main">
          <x14:cfRule type="containsText" priority="921" operator="containsText" id="{D718A575-C9B8-451E-B4FA-F04F64FBE877}">
            <xm:f>NOT(ISERROR(SEARCH($A210 ="text",A141)))</xm:f>
            <xm:f>$A210 ="text"</xm:f>
            <x14:dxf>
              <fill>
                <patternFill>
                  <bgColor theme="7" tint="0.79998168889431442"/>
                </patternFill>
              </fill>
            </x14:dxf>
          </x14:cfRule>
          <xm:sqref>A141</xm:sqref>
        </x14:conditionalFormatting>
        <x14:conditionalFormatting xmlns:xm="http://schemas.microsoft.com/office/excel/2006/main">
          <x14:cfRule type="containsText" priority="920" operator="containsText" id="{D2B77342-8838-4AA6-B78B-5563DE083D53}">
            <xm:f>NOT(ISERROR(SEARCH($A209 ="text",A140)))</xm:f>
            <xm:f>$A209 ="text"</xm:f>
            <x14:dxf>
              <fill>
                <patternFill>
                  <bgColor theme="7" tint="0.79998168889431442"/>
                </patternFill>
              </fill>
            </x14:dxf>
          </x14:cfRule>
          <xm:sqref>A140</xm:sqref>
        </x14:conditionalFormatting>
        <x14:conditionalFormatting xmlns:xm="http://schemas.microsoft.com/office/excel/2006/main">
          <x14:cfRule type="containsText" priority="919" operator="containsText" id="{DA69E966-C453-48DB-8C9F-D920059A3A02}">
            <xm:f>NOT(ISERROR(SEARCH($A248 ="text",A140)))</xm:f>
            <xm:f>$A248 ="text"</xm:f>
            <x14:dxf>
              <fill>
                <patternFill>
                  <bgColor theme="7" tint="0.79998168889431442"/>
                </patternFill>
              </fill>
            </x14:dxf>
          </x14:cfRule>
          <xm:sqref>A140</xm:sqref>
        </x14:conditionalFormatting>
        <x14:conditionalFormatting xmlns:xm="http://schemas.microsoft.com/office/excel/2006/main">
          <x14:cfRule type="containsText" priority="918" operator="containsText" id="{B9245306-53CC-4298-A0BF-7643F2D550AA}">
            <xm:f>NOT(ISERROR(SEARCH($A249 ="text",A140)))</xm:f>
            <xm:f>$A249 ="text"</xm:f>
            <x14:dxf>
              <fill>
                <patternFill>
                  <bgColor theme="7" tint="0.79998168889431442"/>
                </patternFill>
              </fill>
            </x14:dxf>
          </x14:cfRule>
          <xm:sqref>A140</xm:sqref>
        </x14:conditionalFormatting>
        <x14:conditionalFormatting xmlns:xm="http://schemas.microsoft.com/office/excel/2006/main">
          <x14:cfRule type="containsText" priority="922" operator="containsText" id="{A36A4F69-0874-45B7-AA62-C203B03EBC35}">
            <xm:f>NOT(ISERROR(SEARCH($A208 ="text",A140)))</xm:f>
            <xm:f>$A208 ="text"</xm:f>
            <x14:dxf>
              <fill>
                <patternFill>
                  <bgColor theme="7" tint="0.79998168889431442"/>
                </patternFill>
              </fill>
            </x14:dxf>
          </x14:cfRule>
          <xm:sqref>A140</xm:sqref>
        </x14:conditionalFormatting>
        <x14:conditionalFormatting xmlns:xm="http://schemas.microsoft.com/office/excel/2006/main">
          <x14:cfRule type="containsText" priority="916" operator="containsText" id="{851B9D83-7F01-44A3-9C16-DEDA79E7F37A}">
            <xm:f>NOT(ISERROR(SEARCH($A216 ="text",A147)))</xm:f>
            <xm:f>$A216 ="text"</xm:f>
            <x14:dxf>
              <fill>
                <patternFill>
                  <bgColor theme="7" tint="0.79998168889431442"/>
                </patternFill>
              </fill>
            </x14:dxf>
          </x14:cfRule>
          <xm:sqref>A147</xm:sqref>
        </x14:conditionalFormatting>
        <x14:conditionalFormatting xmlns:xm="http://schemas.microsoft.com/office/excel/2006/main">
          <x14:cfRule type="containsText" priority="915" operator="containsText" id="{A301C17D-28E1-43B6-A567-A83EB84402A3}">
            <xm:f>NOT(ISERROR(SEARCH($A215 ="text",A146)))</xm:f>
            <xm:f>$A215 ="text"</xm:f>
            <x14:dxf>
              <fill>
                <patternFill>
                  <bgColor theme="7" tint="0.79998168889431442"/>
                </patternFill>
              </fill>
            </x14:dxf>
          </x14:cfRule>
          <xm:sqref>A146</xm:sqref>
        </x14:conditionalFormatting>
        <x14:conditionalFormatting xmlns:xm="http://schemas.microsoft.com/office/excel/2006/main">
          <x14:cfRule type="containsText" priority="914" operator="containsText" id="{0292EFE0-9393-42EC-AC27-B4689EE07E09}">
            <xm:f>NOT(ISERROR(SEARCH($A254 ="text",A146)))</xm:f>
            <xm:f>$A254 ="text"</xm:f>
            <x14:dxf>
              <fill>
                <patternFill>
                  <bgColor theme="7" tint="0.79998168889431442"/>
                </patternFill>
              </fill>
            </x14:dxf>
          </x14:cfRule>
          <xm:sqref>A146</xm:sqref>
        </x14:conditionalFormatting>
        <x14:conditionalFormatting xmlns:xm="http://schemas.microsoft.com/office/excel/2006/main">
          <x14:cfRule type="containsText" priority="913" operator="containsText" id="{C3D4831D-14CC-48E7-8251-FAE9F8BC7256}">
            <xm:f>NOT(ISERROR(SEARCH($A255 ="text",A146)))</xm:f>
            <xm:f>$A255 ="text"</xm:f>
            <x14:dxf>
              <fill>
                <patternFill>
                  <bgColor theme="7" tint="0.79998168889431442"/>
                </patternFill>
              </fill>
            </x14:dxf>
          </x14:cfRule>
          <xm:sqref>A146</xm:sqref>
        </x14:conditionalFormatting>
        <x14:conditionalFormatting xmlns:xm="http://schemas.microsoft.com/office/excel/2006/main">
          <x14:cfRule type="containsText" priority="917" operator="containsText" id="{C770BD2E-6D4F-46B8-A771-DD0B14AFC304}">
            <xm:f>NOT(ISERROR(SEARCH($A214 ="text",A146)))</xm:f>
            <xm:f>$A214 ="text"</xm:f>
            <x14:dxf>
              <fill>
                <patternFill>
                  <bgColor theme="7" tint="0.79998168889431442"/>
                </patternFill>
              </fill>
            </x14:dxf>
          </x14:cfRule>
          <xm:sqref>A146</xm:sqref>
        </x14:conditionalFormatting>
        <x14:conditionalFormatting xmlns:xm="http://schemas.microsoft.com/office/excel/2006/main">
          <x14:cfRule type="containsText" priority="912" operator="containsText" id="{98CDBFDB-C1F7-4A15-B562-8EA54DF1C88E}">
            <xm:f>NOT(ISERROR(SEARCH($A223 ="text",A153)))</xm:f>
            <xm:f>$A223 ="text"</xm:f>
            <x14:dxf>
              <fill>
                <patternFill>
                  <bgColor theme="7" tint="0.79998168889431442"/>
                </patternFill>
              </fill>
            </x14:dxf>
          </x14:cfRule>
          <xm:sqref>A153:A162</xm:sqref>
        </x14:conditionalFormatting>
        <x14:conditionalFormatting xmlns:xm="http://schemas.microsoft.com/office/excel/2006/main">
          <x14:cfRule type="containsText" priority="910" operator="containsText" id="{9AA35F5D-7775-40F8-BF1E-94D94277D98E}">
            <xm:f>NOT(ISERROR(SEARCH($A223 ="text",A154)))</xm:f>
            <xm:f>$A223 ="text"</xm:f>
            <x14:dxf>
              <fill>
                <patternFill>
                  <bgColor theme="7" tint="0.79998168889431442"/>
                </patternFill>
              </fill>
            </x14:dxf>
          </x14:cfRule>
          <xm:sqref>A154</xm:sqref>
        </x14:conditionalFormatting>
        <x14:conditionalFormatting xmlns:xm="http://schemas.microsoft.com/office/excel/2006/main">
          <x14:cfRule type="containsText" priority="909" operator="containsText" id="{3DF20FDB-3897-4697-B1C7-6C69195619C1}">
            <xm:f>NOT(ISERROR(SEARCH($A222 ="text",A153)))</xm:f>
            <xm:f>$A222 ="text"</xm:f>
            <x14:dxf>
              <fill>
                <patternFill>
                  <bgColor theme="7" tint="0.79998168889431442"/>
                </patternFill>
              </fill>
            </x14:dxf>
          </x14:cfRule>
          <xm:sqref>A153</xm:sqref>
        </x14:conditionalFormatting>
        <x14:conditionalFormatting xmlns:xm="http://schemas.microsoft.com/office/excel/2006/main">
          <x14:cfRule type="containsText" priority="908" operator="containsText" id="{1BB6DC91-BFA4-4336-8EE0-47BB2CE9D422}">
            <xm:f>NOT(ISERROR(SEARCH($A261 ="text",A153)))</xm:f>
            <xm:f>$A261 ="text"</xm:f>
            <x14:dxf>
              <fill>
                <patternFill>
                  <bgColor theme="7" tint="0.79998168889431442"/>
                </patternFill>
              </fill>
            </x14:dxf>
          </x14:cfRule>
          <xm:sqref>A153</xm:sqref>
        </x14:conditionalFormatting>
        <x14:conditionalFormatting xmlns:xm="http://schemas.microsoft.com/office/excel/2006/main">
          <x14:cfRule type="containsText" priority="907" operator="containsText" id="{E8E4F656-C29C-4382-9356-88C2DA1ABF1B}">
            <xm:f>NOT(ISERROR(SEARCH($A262 ="text",A153)))</xm:f>
            <xm:f>$A262 ="text"</xm:f>
            <x14:dxf>
              <fill>
                <patternFill>
                  <bgColor theme="7" tint="0.79998168889431442"/>
                </patternFill>
              </fill>
            </x14:dxf>
          </x14:cfRule>
          <xm:sqref>A153</xm:sqref>
        </x14:conditionalFormatting>
        <x14:conditionalFormatting xmlns:xm="http://schemas.microsoft.com/office/excel/2006/main">
          <x14:cfRule type="containsText" priority="911" operator="containsText" id="{479E80E8-760E-42A3-B687-74787BA34573}">
            <xm:f>NOT(ISERROR(SEARCH($A221 ="text",A153)))</xm:f>
            <xm:f>$A221 ="text"</xm:f>
            <x14:dxf>
              <fill>
                <patternFill>
                  <bgColor theme="7" tint="0.79998168889431442"/>
                </patternFill>
              </fill>
            </x14:dxf>
          </x14:cfRule>
          <xm:sqref>A153</xm:sqref>
        </x14:conditionalFormatting>
        <x14:conditionalFormatting xmlns:xm="http://schemas.microsoft.com/office/excel/2006/main">
          <x14:cfRule type="containsText" priority="906" operator="containsText" id="{E3C0D673-28A4-42B1-9B6B-17D141E48196}">
            <xm:f>NOT(ISERROR(SEARCH($A234 ="text",A164)))</xm:f>
            <xm:f>$A234 ="text"</xm:f>
            <x14:dxf>
              <fill>
                <patternFill>
                  <bgColor theme="7" tint="0.79998168889431442"/>
                </patternFill>
              </fill>
            </x14:dxf>
          </x14:cfRule>
          <xm:sqref>A164</xm:sqref>
        </x14:conditionalFormatting>
        <x14:conditionalFormatting xmlns:xm="http://schemas.microsoft.com/office/excel/2006/main">
          <x14:cfRule type="containsText" priority="905" operator="containsText" id="{3A4E2B54-A0F0-41D4-8E6D-2658E77C3A5D}">
            <xm:f>NOT(ISERROR(SEARCH($A233 ="text",A164)))</xm:f>
            <xm:f>$A233 ="text"</xm:f>
            <x14:dxf>
              <fill>
                <patternFill>
                  <bgColor theme="7" tint="0.79998168889431442"/>
                </patternFill>
              </fill>
            </x14:dxf>
          </x14:cfRule>
          <xm:sqref>A164</xm:sqref>
        </x14:conditionalFormatting>
        <x14:conditionalFormatting xmlns:xm="http://schemas.microsoft.com/office/excel/2006/main">
          <x14:cfRule type="containsText" priority="1044" operator="containsText" id="{38D2F3FB-3551-497E-81A6-473BCF3A9EBB}">
            <xm:f>NOT(ISERROR(SEARCH($A133 ="text",AK100)))</xm:f>
            <xm:f>$A133 ="text"</xm:f>
            <x14:dxf>
              <fill>
                <patternFill>
                  <bgColor theme="7" tint="0.79998168889431442"/>
                </patternFill>
              </fill>
            </x14:dxf>
          </x14:cfRule>
          <xm:sqref>AK100:BL106</xm:sqref>
        </x14:conditionalFormatting>
        <x14:conditionalFormatting xmlns:xm="http://schemas.microsoft.com/office/excel/2006/main">
          <x14:cfRule type="containsText" priority="903" operator="containsText" id="{870435FE-756F-402C-A0EF-2EB4AECCF064}">
            <xm:f>NOT(ISERROR(SEARCH($A245 ="text",A178)))</xm:f>
            <xm:f>$A245 ="text"</xm:f>
            <x14:dxf>
              <fill>
                <patternFill>
                  <bgColor theme="7" tint="0.79998168889431442"/>
                </patternFill>
              </fill>
            </x14:dxf>
          </x14:cfRule>
          <xm:sqref>A178:A179</xm:sqref>
        </x14:conditionalFormatting>
        <x14:conditionalFormatting xmlns:xm="http://schemas.microsoft.com/office/excel/2006/main">
          <x14:cfRule type="containsText" priority="904" operator="containsText" id="{C584D938-4641-4E39-8459-38E15EF4D9DF}">
            <xm:f>NOT(ISERROR(SEARCH($A158 ="text",A122)))</xm:f>
            <xm:f>$A158 ="text"</xm:f>
            <x14:dxf>
              <fill>
                <patternFill>
                  <bgColor theme="7" tint="0.79998168889431442"/>
                </patternFill>
              </fill>
            </x14:dxf>
          </x14:cfRule>
          <xm:sqref>A178:A179 B185:B187 A188 AK122:BL129</xm:sqref>
        </x14:conditionalFormatting>
        <x14:conditionalFormatting xmlns:xm="http://schemas.microsoft.com/office/excel/2006/main">
          <x14:cfRule type="containsText" priority="896" operator="containsText" id="{0285CF8D-AF9F-40A8-AE5B-553D12E41673}">
            <xm:f>NOT(ISERROR(SEARCH($A256 ="text",A188)))</xm:f>
            <xm:f>$A256 ="text"</xm:f>
            <x14:dxf>
              <fill>
                <patternFill>
                  <bgColor theme="7" tint="0.79998168889431442"/>
                </patternFill>
              </fill>
            </x14:dxf>
          </x14:cfRule>
          <xm:sqref>A188</xm:sqref>
        </x14:conditionalFormatting>
        <x14:conditionalFormatting xmlns:xm="http://schemas.microsoft.com/office/excel/2006/main">
          <x14:cfRule type="containsText" priority="895" operator="containsText" id="{A6156BD4-2A7B-462C-BEE0-086FCA14652D}">
            <xm:f>NOT(ISERROR(SEARCH($A255 ="text",A188)))</xm:f>
            <xm:f>$A255 ="text"</xm:f>
            <x14:dxf>
              <fill>
                <patternFill>
                  <bgColor theme="7" tint="0.79998168889431442"/>
                </patternFill>
              </fill>
            </x14:dxf>
          </x14:cfRule>
          <xm:sqref>A188</xm:sqref>
        </x14:conditionalFormatting>
        <x14:conditionalFormatting xmlns:xm="http://schemas.microsoft.com/office/excel/2006/main">
          <x14:cfRule type="containsText" priority="902" operator="containsText" id="{7ED586C3-B2C5-4168-BBA0-02A934D8939D}">
            <xm:f>NOT(ISERROR(SEARCH($A132 ="text",AK98)))</xm:f>
            <xm:f>$A132 ="text"</xm:f>
            <x14:dxf>
              <fill>
                <patternFill>
                  <bgColor theme="7" tint="0.79998168889431442"/>
                </patternFill>
              </fill>
            </x14:dxf>
          </x14:cfRule>
          <xm:sqref>AK98:BL98</xm:sqref>
        </x14:conditionalFormatting>
        <x14:conditionalFormatting xmlns:xm="http://schemas.microsoft.com/office/excel/2006/main">
          <x14:cfRule type="containsText" priority="894" operator="containsText" id="{996B9E70-C1DF-46B7-95FB-09F8DFBF007D}">
            <xm:f>NOT(ISERROR(SEARCH($A190 ="text",A167)))</xm:f>
            <xm:f>$A190 ="text"</xm:f>
            <x14:dxf>
              <fill>
                <patternFill>
                  <bgColor theme="7" tint="0.79998168889431442"/>
                </patternFill>
              </fill>
            </x14:dxf>
          </x14:cfRule>
          <xm:sqref>A167</xm:sqref>
        </x14:conditionalFormatting>
        <x14:conditionalFormatting xmlns:xm="http://schemas.microsoft.com/office/excel/2006/main">
          <x14:cfRule type="containsText" priority="893" operator="containsText" id="{0644AE46-F61C-4A10-8859-EDBD06C65AC1}">
            <xm:f>NOT(ISERROR(SEARCH($A183 ="text",A163)))</xm:f>
            <xm:f>$A183 ="text"</xm:f>
            <x14:dxf>
              <fill>
                <patternFill>
                  <bgColor theme="7" tint="0.79998168889431442"/>
                </patternFill>
              </fill>
            </x14:dxf>
          </x14:cfRule>
          <xm:sqref>A163</xm:sqref>
        </x14:conditionalFormatting>
        <x14:conditionalFormatting xmlns:xm="http://schemas.microsoft.com/office/excel/2006/main">
          <x14:cfRule type="containsText" priority="890" operator="containsText" id="{36B8BB9D-63B4-428D-884E-335F62C8959D}">
            <xm:f>NOT(ISERROR(SEARCH($A253 ="text",A165)))</xm:f>
            <xm:f>$A253 ="text"</xm:f>
            <x14:dxf>
              <fill>
                <patternFill>
                  <bgColor theme="7" tint="0.79998168889431442"/>
                </patternFill>
              </fill>
            </x14:dxf>
          </x14:cfRule>
          <xm:sqref>A165:A166</xm:sqref>
        </x14:conditionalFormatting>
        <x14:conditionalFormatting xmlns:xm="http://schemas.microsoft.com/office/excel/2006/main">
          <x14:cfRule type="containsText" priority="891" operator="containsText" id="{F58F0EC2-D765-4525-BBDE-AFF72AE59AB8}">
            <xm:f>NOT(ISERROR(SEARCH($A274 ="text",A165)))</xm:f>
            <xm:f>$A274 ="text"</xm:f>
            <x14:dxf>
              <fill>
                <patternFill>
                  <bgColor theme="7" tint="0.79998168889431442"/>
                </patternFill>
              </fill>
            </x14:dxf>
          </x14:cfRule>
          <xm:sqref>A165:A166</xm:sqref>
        </x14:conditionalFormatting>
        <x14:conditionalFormatting xmlns:xm="http://schemas.microsoft.com/office/excel/2006/main">
          <x14:cfRule type="containsText" priority="892" operator="containsText" id="{D024AB71-CDE1-40E7-9569-CC147DD5B197}">
            <xm:f>NOT(ISERROR(SEARCH($A235 ="text",A165)))</xm:f>
            <xm:f>$A235 ="text"</xm:f>
            <x14:dxf>
              <fill>
                <patternFill>
                  <bgColor theme="7" tint="0.79998168889431442"/>
                </patternFill>
              </fill>
            </x14:dxf>
          </x14:cfRule>
          <xm:sqref>A165:A166</xm:sqref>
        </x14:conditionalFormatting>
        <x14:conditionalFormatting xmlns:xm="http://schemas.microsoft.com/office/excel/2006/main">
          <x14:cfRule type="containsText" priority="888" operator="containsText" id="{6EBBEAB6-CD44-4309-9CC3-8067EBF8D066}">
            <xm:f>NOT(ISERROR(SEARCH(#REF! ="text",A165)))</xm:f>
            <xm:f>#REF! ="text"</xm:f>
            <x14:dxf>
              <fill>
                <patternFill>
                  <bgColor theme="7" tint="0.79998168889431442"/>
                </patternFill>
              </fill>
            </x14:dxf>
          </x14:cfRule>
          <xm:sqref>A165:A166</xm:sqref>
        </x14:conditionalFormatting>
        <x14:conditionalFormatting xmlns:xm="http://schemas.microsoft.com/office/excel/2006/main">
          <x14:cfRule type="containsText" priority="887" operator="containsText" id="{7CDF8B38-008C-4147-A9A5-367E82118835}">
            <xm:f>NOT(ISERROR(SEARCH(#REF! ="text",A165)))</xm:f>
            <xm:f>#REF! ="text"</xm:f>
            <x14:dxf>
              <fill>
                <patternFill>
                  <bgColor theme="7" tint="0.79998168889431442"/>
                </patternFill>
              </fill>
            </x14:dxf>
          </x14:cfRule>
          <xm:sqref>A165:A166</xm:sqref>
        </x14:conditionalFormatting>
        <x14:conditionalFormatting xmlns:xm="http://schemas.microsoft.com/office/excel/2006/main">
          <x14:cfRule type="containsText" priority="886" operator="containsText" id="{BE49A47F-9DF8-4628-A3D4-26C12772D77B}">
            <xm:f>NOT(ISERROR(SEARCH($A171 ="text",A165)))</xm:f>
            <xm:f>$A171 ="text"</xm:f>
            <x14:dxf>
              <fill>
                <patternFill>
                  <bgColor theme="7" tint="0.79998168889431442"/>
                </patternFill>
              </fill>
            </x14:dxf>
          </x14:cfRule>
          <xm:sqref>A165:A166</xm:sqref>
        </x14:conditionalFormatting>
        <x14:conditionalFormatting xmlns:xm="http://schemas.microsoft.com/office/excel/2006/main">
          <x14:cfRule type="containsText" priority="889" operator="containsText" id="{5B68E1BB-9046-4E93-88FA-25CC51DD82E7}">
            <xm:f>NOT(ISERROR(SEARCH($A234 ="text",A165)))</xm:f>
            <xm:f>$A234 ="text"</xm:f>
            <x14:dxf>
              <fill>
                <patternFill>
                  <bgColor theme="7" tint="0.79998168889431442"/>
                </patternFill>
              </fill>
            </x14:dxf>
          </x14:cfRule>
          <xm:sqref>A165:A166</xm:sqref>
        </x14:conditionalFormatting>
        <x14:conditionalFormatting xmlns:xm="http://schemas.microsoft.com/office/excel/2006/main">
          <x14:cfRule type="containsText" priority="885" operator="containsText" id="{D834075D-88D9-47E8-80A2-8F0E68DC04F7}">
            <xm:f>NOT(ISERROR(SEARCH(#REF! ="text",A165)))</xm:f>
            <xm:f>#REF! ="text"</xm:f>
            <x14:dxf>
              <fill>
                <patternFill>
                  <bgColor theme="7" tint="0.79998168889431442"/>
                </patternFill>
              </fill>
            </x14:dxf>
          </x14:cfRule>
          <xm:sqref>A165:A166</xm:sqref>
        </x14:conditionalFormatting>
        <x14:conditionalFormatting xmlns:xm="http://schemas.microsoft.com/office/excel/2006/main">
          <x14:cfRule type="containsText" priority="884" operator="containsText" id="{BB274341-F7C6-40CB-9761-08CB55C0AB82}">
            <xm:f>NOT(ISERROR(SEARCH($A252 ="text",A165)))</xm:f>
            <xm:f>$A252 ="text"</xm:f>
            <x14:dxf>
              <fill>
                <patternFill>
                  <bgColor theme="7" tint="0.79998168889431442"/>
                </patternFill>
              </fill>
            </x14:dxf>
          </x14:cfRule>
          <xm:sqref>A165:A166</xm:sqref>
        </x14:conditionalFormatting>
        <x14:conditionalFormatting xmlns:xm="http://schemas.microsoft.com/office/excel/2006/main">
          <x14:cfRule type="containsText" priority="883" operator="containsText" id="{A27F0082-8379-4AA6-B8E3-C4381FE5FBD2}">
            <xm:f>NOT(ISERROR(SEARCH($A273 ="text",A165)))</xm:f>
            <xm:f>$A273 ="text"</xm:f>
            <x14:dxf>
              <fill>
                <patternFill>
                  <bgColor theme="7" tint="0.79998168889431442"/>
                </patternFill>
              </fill>
            </x14:dxf>
          </x14:cfRule>
          <xm:sqref>A165:A166</xm:sqref>
        </x14:conditionalFormatting>
        <x14:conditionalFormatting xmlns:xm="http://schemas.microsoft.com/office/excel/2006/main">
          <x14:cfRule type="containsText" priority="882" operator="containsText" id="{C53B6893-B11D-4F9E-AB9B-3B7CCAAFE438}">
            <xm:f>NOT(ISERROR(SEARCH(#REF! ="text",A165)))</xm:f>
            <xm:f>#REF! ="text"</xm:f>
            <x14:dxf>
              <fill>
                <patternFill>
                  <bgColor theme="7" tint="0.79998168889431442"/>
                </patternFill>
              </fill>
            </x14:dxf>
          </x14:cfRule>
          <xm:sqref>A165:A166</xm:sqref>
        </x14:conditionalFormatting>
        <x14:conditionalFormatting xmlns:xm="http://schemas.microsoft.com/office/excel/2006/main">
          <x14:cfRule type="containsText" priority="881" operator="containsText" id="{F09F54D0-8D55-4882-A0B0-824B8AEF811C}">
            <xm:f>NOT(ISERROR(SEARCH($A274 ="text",A165)))</xm:f>
            <xm:f>$A274 ="text"</xm:f>
            <x14:dxf>
              <fill>
                <patternFill>
                  <bgColor theme="7" tint="0.79998168889431442"/>
                </patternFill>
              </fill>
            </x14:dxf>
          </x14:cfRule>
          <xm:sqref>A165:A166</xm:sqref>
        </x14:conditionalFormatting>
        <x14:conditionalFormatting xmlns:xm="http://schemas.microsoft.com/office/excel/2006/main">
          <x14:cfRule type="containsText" priority="880" operator="containsText" id="{44A0351D-04F1-40AC-B30E-1499DFA6D303}">
            <xm:f>NOT(ISERROR(SEARCH($A170 ="text",A165)))</xm:f>
            <xm:f>$A170 ="text"</xm:f>
            <x14:dxf>
              <fill>
                <patternFill>
                  <bgColor theme="7" tint="0.79998168889431442"/>
                </patternFill>
              </fill>
            </x14:dxf>
          </x14:cfRule>
          <xm:sqref>A165:A166</xm:sqref>
        </x14:conditionalFormatting>
        <x14:conditionalFormatting xmlns:xm="http://schemas.microsoft.com/office/excel/2006/main">
          <x14:cfRule type="containsText" priority="877" operator="containsText" id="{B3E00A9A-82E3-427A-AD1D-BA7CFCE1BD8D}">
            <xm:f>NOT(ISERROR(SEARCH($A267 ="text",A180)))</xm:f>
            <xm:f>$A267 ="text"</xm:f>
            <x14:dxf>
              <fill>
                <patternFill>
                  <bgColor theme="7" tint="0.79998168889431442"/>
                </patternFill>
              </fill>
            </x14:dxf>
          </x14:cfRule>
          <xm:sqref>A180</xm:sqref>
        </x14:conditionalFormatting>
        <x14:conditionalFormatting xmlns:xm="http://schemas.microsoft.com/office/excel/2006/main">
          <x14:cfRule type="containsText" priority="878" operator="containsText" id="{289A535C-046C-41BA-829B-31A17EB5BA64}">
            <xm:f>NOT(ISERROR(SEARCH($A288 ="text",A180)))</xm:f>
            <xm:f>$A288 ="text"</xm:f>
            <x14:dxf>
              <fill>
                <patternFill>
                  <bgColor theme="7" tint="0.79998168889431442"/>
                </patternFill>
              </fill>
            </x14:dxf>
          </x14:cfRule>
          <xm:sqref>A180</xm:sqref>
        </x14:conditionalFormatting>
        <x14:conditionalFormatting xmlns:xm="http://schemas.microsoft.com/office/excel/2006/main">
          <x14:cfRule type="containsText" priority="879" operator="containsText" id="{6BF807CE-A273-4D03-A924-F68CA3ED4394}">
            <xm:f>NOT(ISERROR(SEARCH($A249 ="text",A180)))</xm:f>
            <xm:f>$A249 ="text"</xm:f>
            <x14:dxf>
              <fill>
                <patternFill>
                  <bgColor theme="7" tint="0.79998168889431442"/>
                </patternFill>
              </fill>
            </x14:dxf>
          </x14:cfRule>
          <xm:sqref>A180</xm:sqref>
        </x14:conditionalFormatting>
        <x14:conditionalFormatting xmlns:xm="http://schemas.microsoft.com/office/excel/2006/main">
          <x14:cfRule type="containsText" priority="875" operator="containsText" id="{BC54A99F-DE4C-4EE3-8732-80DCE0731FFA}">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74" operator="containsText" id="{F23EA090-E678-448E-8B9A-C1EDB6207686}">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73" operator="containsText" id="{B958FD09-72EC-442B-8969-414A44A55C7B}">
            <xm:f>NOT(ISERROR(SEARCH($A185 ="text",A180)))</xm:f>
            <xm:f>$A185 ="text"</xm:f>
            <x14:dxf>
              <fill>
                <patternFill>
                  <bgColor theme="7" tint="0.79998168889431442"/>
                </patternFill>
              </fill>
            </x14:dxf>
          </x14:cfRule>
          <xm:sqref>A180</xm:sqref>
        </x14:conditionalFormatting>
        <x14:conditionalFormatting xmlns:xm="http://schemas.microsoft.com/office/excel/2006/main">
          <x14:cfRule type="containsText" priority="876" operator="containsText" id="{BAD46A95-D678-4B60-874E-39051294BA01}">
            <xm:f>NOT(ISERROR(SEARCH($A248 ="text",A180)))</xm:f>
            <xm:f>$A248 ="text"</xm:f>
            <x14:dxf>
              <fill>
                <patternFill>
                  <bgColor theme="7" tint="0.79998168889431442"/>
                </patternFill>
              </fill>
            </x14:dxf>
          </x14:cfRule>
          <xm:sqref>A180</xm:sqref>
        </x14:conditionalFormatting>
        <x14:conditionalFormatting xmlns:xm="http://schemas.microsoft.com/office/excel/2006/main">
          <x14:cfRule type="containsText" priority="872" operator="containsText" id="{0C39D264-53E8-4D6A-A7B8-FA059EAFF7E3}">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71" operator="containsText" id="{C99E3166-9D81-4A10-A930-3B48CCFF153C}">
            <xm:f>NOT(ISERROR(SEARCH($A266 ="text",A180)))</xm:f>
            <xm:f>$A266 ="text"</xm:f>
            <x14:dxf>
              <fill>
                <patternFill>
                  <bgColor theme="7" tint="0.79998168889431442"/>
                </patternFill>
              </fill>
            </x14:dxf>
          </x14:cfRule>
          <xm:sqref>A180</xm:sqref>
        </x14:conditionalFormatting>
        <x14:conditionalFormatting xmlns:xm="http://schemas.microsoft.com/office/excel/2006/main">
          <x14:cfRule type="containsText" priority="870" operator="containsText" id="{702318E6-D37D-47A9-9964-C2237D1EFDF9}">
            <xm:f>NOT(ISERROR(SEARCH($A287 ="text",A180)))</xm:f>
            <xm:f>$A287 ="text"</xm:f>
            <x14:dxf>
              <fill>
                <patternFill>
                  <bgColor theme="7" tint="0.79998168889431442"/>
                </patternFill>
              </fill>
            </x14:dxf>
          </x14:cfRule>
          <xm:sqref>A180</xm:sqref>
        </x14:conditionalFormatting>
        <x14:conditionalFormatting xmlns:xm="http://schemas.microsoft.com/office/excel/2006/main">
          <x14:cfRule type="containsText" priority="869" operator="containsText" id="{69946E30-3F01-4C11-AC95-729995C8EEC5}">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68" operator="containsText" id="{DA52CF54-85A0-4F36-AB39-ED04679E9A8D}">
            <xm:f>NOT(ISERROR(SEARCH($A288 ="text",A180)))</xm:f>
            <xm:f>$A288 ="text"</xm:f>
            <x14:dxf>
              <fill>
                <patternFill>
                  <bgColor theme="7" tint="0.79998168889431442"/>
                </patternFill>
              </fill>
            </x14:dxf>
          </x14:cfRule>
          <xm:sqref>A180</xm:sqref>
        </x14:conditionalFormatting>
        <x14:conditionalFormatting xmlns:xm="http://schemas.microsoft.com/office/excel/2006/main">
          <x14:cfRule type="containsText" priority="867" operator="containsText" id="{2E8C1BA6-F336-4712-B0D9-3A5DAB52779B}">
            <xm:f>NOT(ISERROR(SEARCH($A184 ="text",A180)))</xm:f>
            <xm:f>$A184 ="text"</xm:f>
            <x14:dxf>
              <fill>
                <patternFill>
                  <bgColor theme="7" tint="0.79998168889431442"/>
                </patternFill>
              </fill>
            </x14:dxf>
          </x14:cfRule>
          <xm:sqref>A180</xm:sqref>
        </x14:conditionalFormatting>
        <x14:conditionalFormatting xmlns:xm="http://schemas.microsoft.com/office/excel/2006/main">
          <x14:cfRule type="containsText" priority="864" operator="containsText" id="{0BA43FC1-A7D7-4DE6-8B60-78653884A563}">
            <xm:f>NOT(ISERROR(SEARCH($A267 ="text",A180)))</xm:f>
            <xm:f>$A267 ="text"</xm:f>
            <x14:dxf>
              <fill>
                <patternFill>
                  <bgColor theme="7" tint="0.79998168889431442"/>
                </patternFill>
              </fill>
            </x14:dxf>
          </x14:cfRule>
          <xm:sqref>A180</xm:sqref>
        </x14:conditionalFormatting>
        <x14:conditionalFormatting xmlns:xm="http://schemas.microsoft.com/office/excel/2006/main">
          <x14:cfRule type="containsText" priority="865" operator="containsText" id="{30A8BADD-3580-4FFC-B912-0C9E59113EE5}">
            <xm:f>NOT(ISERROR(SEARCH($A288 ="text",A180)))</xm:f>
            <xm:f>$A288 ="text"</xm:f>
            <x14:dxf>
              <fill>
                <patternFill>
                  <bgColor theme="7" tint="0.79998168889431442"/>
                </patternFill>
              </fill>
            </x14:dxf>
          </x14:cfRule>
          <xm:sqref>A180</xm:sqref>
        </x14:conditionalFormatting>
        <x14:conditionalFormatting xmlns:xm="http://schemas.microsoft.com/office/excel/2006/main">
          <x14:cfRule type="containsText" priority="866" operator="containsText" id="{EFC46DF7-2ED5-45F9-91C2-EFCBCFD7182E}">
            <xm:f>NOT(ISERROR(SEARCH($A249 ="text",A180)))</xm:f>
            <xm:f>$A249 ="text"</xm:f>
            <x14:dxf>
              <fill>
                <patternFill>
                  <bgColor theme="7" tint="0.79998168889431442"/>
                </patternFill>
              </fill>
            </x14:dxf>
          </x14:cfRule>
          <xm:sqref>A180</xm:sqref>
        </x14:conditionalFormatting>
        <x14:conditionalFormatting xmlns:xm="http://schemas.microsoft.com/office/excel/2006/main">
          <x14:cfRule type="containsText" priority="862" operator="containsText" id="{7CECD311-ABF4-47D1-8859-1FE64C80FC9B}">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61" operator="containsText" id="{815D569E-7092-416F-91C3-2C7915BB1AA6}">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60" operator="containsText" id="{32A1B8AD-DF3E-49ED-B171-9A5FD0206843}">
            <xm:f>NOT(ISERROR(SEARCH($A185 ="text",A180)))</xm:f>
            <xm:f>$A185 ="text"</xm:f>
            <x14:dxf>
              <fill>
                <patternFill>
                  <bgColor theme="7" tint="0.79998168889431442"/>
                </patternFill>
              </fill>
            </x14:dxf>
          </x14:cfRule>
          <xm:sqref>A180</xm:sqref>
        </x14:conditionalFormatting>
        <x14:conditionalFormatting xmlns:xm="http://schemas.microsoft.com/office/excel/2006/main">
          <x14:cfRule type="containsText" priority="863" operator="containsText" id="{86548924-FB64-4147-B2F3-744F66EB8E39}">
            <xm:f>NOT(ISERROR(SEARCH($A248 ="text",A180)))</xm:f>
            <xm:f>$A248 ="text"</xm:f>
            <x14:dxf>
              <fill>
                <patternFill>
                  <bgColor theme="7" tint="0.79998168889431442"/>
                </patternFill>
              </fill>
            </x14:dxf>
          </x14:cfRule>
          <xm:sqref>A180</xm:sqref>
        </x14:conditionalFormatting>
        <x14:conditionalFormatting xmlns:xm="http://schemas.microsoft.com/office/excel/2006/main">
          <x14:cfRule type="containsText" priority="859" operator="containsText" id="{231F749D-6B90-4DFF-A020-B5FC7DA0F419}">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58" operator="containsText" id="{3F8A458C-8786-4D2A-9A57-512448DBFF4F}">
            <xm:f>NOT(ISERROR(SEARCH($A266 ="text",A180)))</xm:f>
            <xm:f>$A266 ="text"</xm:f>
            <x14:dxf>
              <fill>
                <patternFill>
                  <bgColor theme="7" tint="0.79998168889431442"/>
                </patternFill>
              </fill>
            </x14:dxf>
          </x14:cfRule>
          <xm:sqref>A180</xm:sqref>
        </x14:conditionalFormatting>
        <x14:conditionalFormatting xmlns:xm="http://schemas.microsoft.com/office/excel/2006/main">
          <x14:cfRule type="containsText" priority="857" operator="containsText" id="{C0091B5F-0795-4915-A9BE-8E56A0ADF97B}">
            <xm:f>NOT(ISERROR(SEARCH($A287 ="text",A180)))</xm:f>
            <xm:f>$A287 ="text"</xm:f>
            <x14:dxf>
              <fill>
                <patternFill>
                  <bgColor theme="7" tint="0.79998168889431442"/>
                </patternFill>
              </fill>
            </x14:dxf>
          </x14:cfRule>
          <xm:sqref>A180</xm:sqref>
        </x14:conditionalFormatting>
        <x14:conditionalFormatting xmlns:xm="http://schemas.microsoft.com/office/excel/2006/main">
          <x14:cfRule type="containsText" priority="856" operator="containsText" id="{E89EFB44-FA77-4DAA-A912-F0364229368C}">
            <xm:f>NOT(ISERROR(SEARCH(#REF! ="text",A180)))</xm:f>
            <xm:f>#REF! ="text"</xm:f>
            <x14:dxf>
              <fill>
                <patternFill>
                  <bgColor theme="7" tint="0.79998168889431442"/>
                </patternFill>
              </fill>
            </x14:dxf>
          </x14:cfRule>
          <xm:sqref>A180</xm:sqref>
        </x14:conditionalFormatting>
        <x14:conditionalFormatting xmlns:xm="http://schemas.microsoft.com/office/excel/2006/main">
          <x14:cfRule type="containsText" priority="855" operator="containsText" id="{E08E922B-282D-48D6-999A-2CD5943105B2}">
            <xm:f>NOT(ISERROR(SEARCH($A288 ="text",A180)))</xm:f>
            <xm:f>$A288 ="text"</xm:f>
            <x14:dxf>
              <fill>
                <patternFill>
                  <bgColor theme="7" tint="0.79998168889431442"/>
                </patternFill>
              </fill>
            </x14:dxf>
          </x14:cfRule>
          <xm:sqref>A180</xm:sqref>
        </x14:conditionalFormatting>
        <x14:conditionalFormatting xmlns:xm="http://schemas.microsoft.com/office/excel/2006/main">
          <x14:cfRule type="containsText" priority="854" operator="containsText" id="{77C02FE6-4877-4980-A216-825D629275DB}">
            <xm:f>NOT(ISERROR(SEARCH($A184 ="text",A180)))</xm:f>
            <xm:f>$A184 ="text"</xm:f>
            <x14:dxf>
              <fill>
                <patternFill>
                  <bgColor theme="7" tint="0.79998168889431442"/>
                </patternFill>
              </fill>
            </x14:dxf>
          </x14:cfRule>
          <xm:sqref>A180</xm:sqref>
        </x14:conditionalFormatting>
        <x14:conditionalFormatting xmlns:xm="http://schemas.microsoft.com/office/excel/2006/main">
          <x14:cfRule type="containsText" priority="852" operator="containsText" id="{7B9B09A7-4FFD-4EF1-BC2E-9DA3612C4ABC}">
            <xm:f>NOT(ISERROR(SEARCH($A197 ="text",A190)))</xm:f>
            <xm:f>$A197 ="text"</xm:f>
            <x14:dxf>
              <fill>
                <patternFill>
                  <bgColor theme="7" tint="0.79998168889431442"/>
                </patternFill>
              </fill>
            </x14:dxf>
          </x14:cfRule>
          <xm:sqref>A190</xm:sqref>
        </x14:conditionalFormatting>
        <x14:conditionalFormatting xmlns:xm="http://schemas.microsoft.com/office/excel/2006/main">
          <x14:cfRule type="containsText" priority="853" operator="containsText" id="{EAEC51DC-499B-45C2-969A-556D5259E699}">
            <xm:f>NOT(ISERROR(SEARCH(#REF! ="text",A191)))</xm:f>
            <xm:f>#REF! ="text"</xm:f>
            <x14:dxf>
              <fill>
                <patternFill>
                  <bgColor theme="7" tint="0.79998168889431442"/>
                </patternFill>
              </fill>
            </x14:dxf>
          </x14:cfRule>
          <xm:sqref>A191</xm:sqref>
        </x14:conditionalFormatting>
        <x14:conditionalFormatting xmlns:xm="http://schemas.microsoft.com/office/excel/2006/main">
          <x14:cfRule type="containsText" priority="844" operator="containsText" id="{D7E85629-1D5F-4442-AB69-7270BA62C034}">
            <xm:f>NOT(ISERROR(SEARCH($A273 ="text",A190)))</xm:f>
            <xm:f>$A273 ="text"</xm:f>
            <x14:dxf>
              <fill>
                <patternFill>
                  <bgColor theme="7" tint="0.79998168889431442"/>
                </patternFill>
              </fill>
            </x14:dxf>
          </x14:cfRule>
          <xm:sqref>A190</xm:sqref>
        </x14:conditionalFormatting>
        <x14:conditionalFormatting xmlns:xm="http://schemas.microsoft.com/office/excel/2006/main">
          <x14:cfRule type="containsText" priority="845" operator="containsText" id="{EBE38D7F-3FD7-4285-A39A-E895CF57873A}">
            <xm:f>NOT(ISERROR(SEARCH($A294 ="text",A190)))</xm:f>
            <xm:f>$A294 ="text"</xm:f>
            <x14:dxf>
              <fill>
                <patternFill>
                  <bgColor theme="7" tint="0.79998168889431442"/>
                </patternFill>
              </fill>
            </x14:dxf>
          </x14:cfRule>
          <xm:sqref>A190</xm:sqref>
        </x14:conditionalFormatting>
        <x14:conditionalFormatting xmlns:xm="http://schemas.microsoft.com/office/excel/2006/main">
          <x14:cfRule type="containsText" priority="846" operator="containsText" id="{57B8BEC3-37BE-464F-A489-3504FBE294B6}">
            <xm:f>NOT(ISERROR(SEARCH($A255 ="text",A190)))</xm:f>
            <xm:f>$A255 ="text"</xm:f>
            <x14:dxf>
              <fill>
                <patternFill>
                  <bgColor theme="7" tint="0.79998168889431442"/>
                </patternFill>
              </fill>
            </x14:dxf>
          </x14:cfRule>
          <xm:sqref>A190</xm:sqref>
        </x14:conditionalFormatting>
        <x14:conditionalFormatting xmlns:xm="http://schemas.microsoft.com/office/excel/2006/main">
          <x14:cfRule type="containsText" priority="842" operator="containsText" id="{205CCC0D-16F9-4E76-8779-9261B114C206}">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41" operator="containsText" id="{16FACCD3-1815-4515-B243-E54FCB125D68}">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40" operator="containsText" id="{E8BF58AD-3B5B-4542-94B3-95B4EFA44AF2}">
            <xm:f>NOT(ISERROR(SEARCH($A195 ="text",A190)))</xm:f>
            <xm:f>$A195 ="text"</xm:f>
            <x14:dxf>
              <fill>
                <patternFill>
                  <bgColor theme="7" tint="0.79998168889431442"/>
                </patternFill>
              </fill>
            </x14:dxf>
          </x14:cfRule>
          <xm:sqref>A190</xm:sqref>
        </x14:conditionalFormatting>
        <x14:conditionalFormatting xmlns:xm="http://schemas.microsoft.com/office/excel/2006/main">
          <x14:cfRule type="containsText" priority="843" operator="containsText" id="{EF700633-8FF0-4C7F-828C-1788D61341B1}">
            <xm:f>NOT(ISERROR(SEARCH($A254 ="text",A190)))</xm:f>
            <xm:f>$A254 ="text"</xm:f>
            <x14:dxf>
              <fill>
                <patternFill>
                  <bgColor theme="7" tint="0.79998168889431442"/>
                </patternFill>
              </fill>
            </x14:dxf>
          </x14:cfRule>
          <xm:sqref>A190</xm:sqref>
        </x14:conditionalFormatting>
        <x14:conditionalFormatting xmlns:xm="http://schemas.microsoft.com/office/excel/2006/main">
          <x14:cfRule type="containsText" priority="839" operator="containsText" id="{03F128D0-6B20-40D6-B575-DD06D8583D46}">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38" operator="containsText" id="{AABBCE18-5472-40B5-94CD-D641E5413ADD}">
            <xm:f>NOT(ISERROR(SEARCH($A272 ="text",A190)))</xm:f>
            <xm:f>$A272 ="text"</xm:f>
            <x14:dxf>
              <fill>
                <patternFill>
                  <bgColor theme="7" tint="0.79998168889431442"/>
                </patternFill>
              </fill>
            </x14:dxf>
          </x14:cfRule>
          <xm:sqref>A190</xm:sqref>
        </x14:conditionalFormatting>
        <x14:conditionalFormatting xmlns:xm="http://schemas.microsoft.com/office/excel/2006/main">
          <x14:cfRule type="containsText" priority="837" operator="containsText" id="{DBD5837C-4B62-46E7-A2DF-DCB674B1CD00}">
            <xm:f>NOT(ISERROR(SEARCH($A293 ="text",A190)))</xm:f>
            <xm:f>$A293 ="text"</xm:f>
            <x14:dxf>
              <fill>
                <patternFill>
                  <bgColor theme="7" tint="0.79998168889431442"/>
                </patternFill>
              </fill>
            </x14:dxf>
          </x14:cfRule>
          <xm:sqref>A190</xm:sqref>
        </x14:conditionalFormatting>
        <x14:conditionalFormatting xmlns:xm="http://schemas.microsoft.com/office/excel/2006/main">
          <x14:cfRule type="containsText" priority="836" operator="containsText" id="{A4B7B703-8C5A-4773-A5C7-502D992F2BEA}">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35" operator="containsText" id="{83B6CCE3-F2E8-4B3E-9F76-90E400811FAD}">
            <xm:f>NOT(ISERROR(SEARCH($A294 ="text",A190)))</xm:f>
            <xm:f>$A294 ="text"</xm:f>
            <x14:dxf>
              <fill>
                <patternFill>
                  <bgColor theme="7" tint="0.79998168889431442"/>
                </patternFill>
              </fill>
            </x14:dxf>
          </x14:cfRule>
          <xm:sqref>A190</xm:sqref>
        </x14:conditionalFormatting>
        <x14:conditionalFormatting xmlns:xm="http://schemas.microsoft.com/office/excel/2006/main">
          <x14:cfRule type="containsText" priority="834" operator="containsText" id="{90C24C82-2138-446C-94A4-198ECB2556F3}">
            <xm:f>NOT(ISERROR(SEARCH($A194 ="text",A190)))</xm:f>
            <xm:f>$A194 ="text"</xm:f>
            <x14:dxf>
              <fill>
                <patternFill>
                  <bgColor theme="7" tint="0.79998168889431442"/>
                </patternFill>
              </fill>
            </x14:dxf>
          </x14:cfRule>
          <xm:sqref>A190</xm:sqref>
        </x14:conditionalFormatting>
        <x14:conditionalFormatting xmlns:xm="http://schemas.microsoft.com/office/excel/2006/main">
          <x14:cfRule type="containsText" priority="831" operator="containsText" id="{B07576A5-FCBC-4F86-8A19-2A6237371A2D}">
            <xm:f>NOT(ISERROR(SEARCH($A273 ="text",A190)))</xm:f>
            <xm:f>$A273 ="text"</xm:f>
            <x14:dxf>
              <fill>
                <patternFill>
                  <bgColor theme="7" tint="0.79998168889431442"/>
                </patternFill>
              </fill>
            </x14:dxf>
          </x14:cfRule>
          <xm:sqref>A190</xm:sqref>
        </x14:conditionalFormatting>
        <x14:conditionalFormatting xmlns:xm="http://schemas.microsoft.com/office/excel/2006/main">
          <x14:cfRule type="containsText" priority="832" operator="containsText" id="{858A5824-82F5-44AB-920C-C0CAC8BC15C4}">
            <xm:f>NOT(ISERROR(SEARCH($A294 ="text",A190)))</xm:f>
            <xm:f>$A294 ="text"</xm:f>
            <x14:dxf>
              <fill>
                <patternFill>
                  <bgColor theme="7" tint="0.79998168889431442"/>
                </patternFill>
              </fill>
            </x14:dxf>
          </x14:cfRule>
          <xm:sqref>A190</xm:sqref>
        </x14:conditionalFormatting>
        <x14:conditionalFormatting xmlns:xm="http://schemas.microsoft.com/office/excel/2006/main">
          <x14:cfRule type="containsText" priority="833" operator="containsText" id="{10B3B591-2338-4D67-8366-2A2D0EF74C2A}">
            <xm:f>NOT(ISERROR(SEARCH($A255 ="text",A190)))</xm:f>
            <xm:f>$A255 ="text"</xm:f>
            <x14:dxf>
              <fill>
                <patternFill>
                  <bgColor theme="7" tint="0.79998168889431442"/>
                </patternFill>
              </fill>
            </x14:dxf>
          </x14:cfRule>
          <xm:sqref>A190</xm:sqref>
        </x14:conditionalFormatting>
        <x14:conditionalFormatting xmlns:xm="http://schemas.microsoft.com/office/excel/2006/main">
          <x14:cfRule type="containsText" priority="829" operator="containsText" id="{DD4F9EBE-3D4C-437F-8680-8E603D0AAC51}">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28" operator="containsText" id="{82DB21A4-629F-4241-8CA0-B1CDDD66050B}">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27" operator="containsText" id="{23FC2D1F-00C9-464C-8C80-0E2181FAF0FE}">
            <xm:f>NOT(ISERROR(SEARCH($A195 ="text",A190)))</xm:f>
            <xm:f>$A195 ="text"</xm:f>
            <x14:dxf>
              <fill>
                <patternFill>
                  <bgColor theme="7" tint="0.79998168889431442"/>
                </patternFill>
              </fill>
            </x14:dxf>
          </x14:cfRule>
          <xm:sqref>A190</xm:sqref>
        </x14:conditionalFormatting>
        <x14:conditionalFormatting xmlns:xm="http://schemas.microsoft.com/office/excel/2006/main">
          <x14:cfRule type="containsText" priority="830" operator="containsText" id="{95E26CB2-E649-46E1-A256-3509CAC80B2E}">
            <xm:f>NOT(ISERROR(SEARCH($A254 ="text",A190)))</xm:f>
            <xm:f>$A254 ="text"</xm:f>
            <x14:dxf>
              <fill>
                <patternFill>
                  <bgColor theme="7" tint="0.79998168889431442"/>
                </patternFill>
              </fill>
            </x14:dxf>
          </x14:cfRule>
          <xm:sqref>A190</xm:sqref>
        </x14:conditionalFormatting>
        <x14:conditionalFormatting xmlns:xm="http://schemas.microsoft.com/office/excel/2006/main">
          <x14:cfRule type="containsText" priority="826" operator="containsText" id="{971E7012-C56B-4CBF-B251-5050CC06488A}">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25" operator="containsText" id="{FD45E07B-A401-4D6E-8791-28130752E139}">
            <xm:f>NOT(ISERROR(SEARCH($A272 ="text",A190)))</xm:f>
            <xm:f>$A272 ="text"</xm:f>
            <x14:dxf>
              <fill>
                <patternFill>
                  <bgColor theme="7" tint="0.79998168889431442"/>
                </patternFill>
              </fill>
            </x14:dxf>
          </x14:cfRule>
          <xm:sqref>A190</xm:sqref>
        </x14:conditionalFormatting>
        <x14:conditionalFormatting xmlns:xm="http://schemas.microsoft.com/office/excel/2006/main">
          <x14:cfRule type="containsText" priority="824" operator="containsText" id="{E0CB68B6-2308-4313-B085-548E0851FFFC}">
            <xm:f>NOT(ISERROR(SEARCH($A293 ="text",A190)))</xm:f>
            <xm:f>$A293 ="text"</xm:f>
            <x14:dxf>
              <fill>
                <patternFill>
                  <bgColor theme="7" tint="0.79998168889431442"/>
                </patternFill>
              </fill>
            </x14:dxf>
          </x14:cfRule>
          <xm:sqref>A190</xm:sqref>
        </x14:conditionalFormatting>
        <x14:conditionalFormatting xmlns:xm="http://schemas.microsoft.com/office/excel/2006/main">
          <x14:cfRule type="containsText" priority="823" operator="containsText" id="{6EE00C3C-0B27-4B9B-B7CE-3DA9AA34CBEF}">
            <xm:f>NOT(ISERROR(SEARCH(#REF! ="text",A190)))</xm:f>
            <xm:f>#REF! ="text"</xm:f>
            <x14:dxf>
              <fill>
                <patternFill>
                  <bgColor theme="7" tint="0.79998168889431442"/>
                </patternFill>
              </fill>
            </x14:dxf>
          </x14:cfRule>
          <xm:sqref>A190</xm:sqref>
        </x14:conditionalFormatting>
        <x14:conditionalFormatting xmlns:xm="http://schemas.microsoft.com/office/excel/2006/main">
          <x14:cfRule type="containsText" priority="822" operator="containsText" id="{D959BF95-300B-4FBF-9C01-EC0E5D7D2C90}">
            <xm:f>NOT(ISERROR(SEARCH($A294 ="text",A190)))</xm:f>
            <xm:f>$A294 ="text"</xm:f>
            <x14:dxf>
              <fill>
                <patternFill>
                  <bgColor theme="7" tint="0.79998168889431442"/>
                </patternFill>
              </fill>
            </x14:dxf>
          </x14:cfRule>
          <xm:sqref>A190</xm:sqref>
        </x14:conditionalFormatting>
        <x14:conditionalFormatting xmlns:xm="http://schemas.microsoft.com/office/excel/2006/main">
          <x14:cfRule type="containsText" priority="821" operator="containsText" id="{7EF52C64-8AC8-4CF7-ABF9-F2C0C8A35B17}">
            <xm:f>NOT(ISERROR(SEARCH($A194 ="text",A190)))</xm:f>
            <xm:f>$A194 ="text"</xm:f>
            <x14:dxf>
              <fill>
                <patternFill>
                  <bgColor theme="7" tint="0.79998168889431442"/>
                </patternFill>
              </fill>
            </x14:dxf>
          </x14:cfRule>
          <xm:sqref>A190</xm:sqref>
        </x14:conditionalFormatting>
        <x14:conditionalFormatting xmlns:xm="http://schemas.microsoft.com/office/excel/2006/main">
          <x14:cfRule type="containsText" priority="819" operator="containsText" id="{FF8F04B8-5970-4E1E-B614-0C98FC23EF09}">
            <xm:f>NOT(ISERROR(SEARCH($A207 ="text",B99)))</xm:f>
            <xm:f>$A207 ="text"</xm:f>
            <x14:dxf>
              <fill>
                <patternFill>
                  <bgColor theme="7" tint="0.79998168889431442"/>
                </patternFill>
              </fill>
            </x14:dxf>
          </x14:cfRule>
          <xm:sqref>B99</xm:sqref>
        </x14:conditionalFormatting>
        <x14:conditionalFormatting xmlns:xm="http://schemas.microsoft.com/office/excel/2006/main">
          <x14:cfRule type="containsText" priority="818" operator="containsText" id="{FF99819E-88B8-4E0E-B7C0-23532B728C9A}">
            <xm:f>NOT(ISERROR(SEARCH($A210 ="text",B102)))</xm:f>
            <xm:f>$A210 ="text"</xm:f>
            <x14:dxf>
              <fill>
                <patternFill>
                  <bgColor theme="7" tint="0.79998168889431442"/>
                </patternFill>
              </fill>
            </x14:dxf>
          </x14:cfRule>
          <xm:sqref>B102:B106</xm:sqref>
        </x14:conditionalFormatting>
        <x14:conditionalFormatting xmlns:xm="http://schemas.microsoft.com/office/excel/2006/main">
          <x14:cfRule type="containsText" priority="817" operator="containsText" id="{9FBD7F41-1C39-4C6B-9BBD-0DB3EDE6CAA2}">
            <xm:f>NOT(ISERROR(SEARCH($A217 ="text",B108)))</xm:f>
            <xm:f>$A217 ="text"</xm:f>
            <x14:dxf>
              <fill>
                <patternFill>
                  <bgColor theme="7" tint="0.79998168889431442"/>
                </patternFill>
              </fill>
            </x14:dxf>
          </x14:cfRule>
          <xm:sqref>B108:B116</xm:sqref>
        </x14:conditionalFormatting>
        <x14:conditionalFormatting xmlns:xm="http://schemas.microsoft.com/office/excel/2006/main">
          <x14:cfRule type="containsText" priority="816" operator="containsText" id="{A17EC743-ECEB-4617-80F4-2FF350CDD4FB}">
            <xm:f>NOT(ISERROR(SEARCH($A222 ="text",B135)))</xm:f>
            <xm:f>$A222 ="text"</xm:f>
            <x14:dxf>
              <fill>
                <patternFill>
                  <bgColor theme="7" tint="0.79998168889431442"/>
                </patternFill>
              </fill>
            </x14:dxf>
          </x14:cfRule>
          <xm:sqref>B135:B136</xm:sqref>
        </x14:conditionalFormatting>
        <x14:conditionalFormatting xmlns:xm="http://schemas.microsoft.com/office/excel/2006/main">
          <x14:cfRule type="containsText" priority="815" operator="containsText" id="{BA34EB28-654E-45DE-B457-3766FA75FEB6}">
            <xm:f>NOT(ISERROR(SEARCH($A244 ="text",B135)))</xm:f>
            <xm:f>$A244 ="text"</xm:f>
            <x14:dxf>
              <fill>
                <patternFill>
                  <bgColor theme="7" tint="0.79998168889431442"/>
                </patternFill>
              </fill>
            </x14:dxf>
          </x14:cfRule>
          <xm:sqref>B135:B136</xm:sqref>
        </x14:conditionalFormatting>
        <x14:conditionalFormatting xmlns:xm="http://schemas.microsoft.com/office/excel/2006/main">
          <x14:cfRule type="containsText" priority="814" operator="containsText" id="{315E2990-0BE3-495E-9152-201499946089}">
            <xm:f>NOT(ISERROR(SEARCH($A225 ="text",B138)))</xm:f>
            <xm:f>$A225 ="text"</xm:f>
            <x14:dxf>
              <fill>
                <patternFill>
                  <bgColor theme="7" tint="0.79998168889431442"/>
                </patternFill>
              </fill>
            </x14:dxf>
          </x14:cfRule>
          <xm:sqref>B138:B144</xm:sqref>
        </x14:conditionalFormatting>
        <x14:conditionalFormatting xmlns:xm="http://schemas.microsoft.com/office/excel/2006/main">
          <x14:cfRule type="containsText" priority="813" operator="containsText" id="{0BBA380E-FADB-4944-AE01-2537F2E600D7}">
            <xm:f>NOT(ISERROR(SEARCH($A247 ="text",B138)))</xm:f>
            <xm:f>$A247 ="text"</xm:f>
            <x14:dxf>
              <fill>
                <patternFill>
                  <bgColor theme="7" tint="0.79998168889431442"/>
                </patternFill>
              </fill>
            </x14:dxf>
          </x14:cfRule>
          <xm:sqref>B138:B144</xm:sqref>
        </x14:conditionalFormatting>
        <x14:conditionalFormatting xmlns:xm="http://schemas.microsoft.com/office/excel/2006/main">
          <x14:cfRule type="containsText" priority="812" operator="containsText" id="{9813188B-0919-48FD-AE12-5C1921B41F69}">
            <xm:f>NOT(ISERROR(SEARCH($A233 ="text",B146)))</xm:f>
            <xm:f>$A233 ="text"</xm:f>
            <x14:dxf>
              <fill>
                <patternFill>
                  <bgColor theme="7" tint="0.79998168889431442"/>
                </patternFill>
              </fill>
            </x14:dxf>
          </x14:cfRule>
          <xm:sqref>B146:B151</xm:sqref>
        </x14:conditionalFormatting>
        <x14:conditionalFormatting xmlns:xm="http://schemas.microsoft.com/office/excel/2006/main">
          <x14:cfRule type="containsText" priority="811" operator="containsText" id="{E605F95C-BBE9-421B-AC37-F77AEA854720}">
            <xm:f>NOT(ISERROR(SEARCH($A255 ="text",B146)))</xm:f>
            <xm:f>$A255 ="text"</xm:f>
            <x14:dxf>
              <fill>
                <patternFill>
                  <bgColor theme="7" tint="0.79998168889431442"/>
                </patternFill>
              </fill>
            </x14:dxf>
          </x14:cfRule>
          <xm:sqref>B146:B151</xm:sqref>
        </x14:conditionalFormatting>
        <x14:conditionalFormatting xmlns:xm="http://schemas.microsoft.com/office/excel/2006/main">
          <x14:cfRule type="containsText" priority="810" operator="containsText" id="{10F88D86-7FF3-4DFA-9931-1C2AB843426D}">
            <xm:f>NOT(ISERROR(SEARCH($A240 ="text",B153)))</xm:f>
            <xm:f>$A240 ="text"</xm:f>
            <x14:dxf>
              <fill>
                <patternFill>
                  <bgColor theme="7" tint="0.79998168889431442"/>
                </patternFill>
              </fill>
            </x14:dxf>
          </x14:cfRule>
          <xm:sqref>B153:B162</xm:sqref>
        </x14:conditionalFormatting>
        <x14:conditionalFormatting xmlns:xm="http://schemas.microsoft.com/office/excel/2006/main">
          <x14:cfRule type="containsText" priority="809" operator="containsText" id="{5B0EDE88-6C41-4E55-834E-A1A9F0314480}">
            <xm:f>NOT(ISERROR(SEARCH($A262 ="text",B153)))</xm:f>
            <xm:f>$A262 ="text"</xm:f>
            <x14:dxf>
              <fill>
                <patternFill>
                  <bgColor theme="7" tint="0.79998168889431442"/>
                </patternFill>
              </fill>
            </x14:dxf>
          </x14:cfRule>
          <xm:sqref>B153:B162</xm:sqref>
        </x14:conditionalFormatting>
        <x14:conditionalFormatting xmlns:xm="http://schemas.microsoft.com/office/excel/2006/main">
          <x14:cfRule type="containsText" priority="808" operator="containsText" id="{975F511C-1F29-4DC3-BA73-C740A42E4A28}">
            <xm:f>NOT(ISERROR(SEARCH($A251 ="text",B164)))</xm:f>
            <xm:f>$A251 ="text"</xm:f>
            <x14:dxf>
              <fill>
                <patternFill>
                  <bgColor theme="7" tint="0.79998168889431442"/>
                </patternFill>
              </fill>
            </x14:dxf>
          </x14:cfRule>
          <xm:sqref>B164</xm:sqref>
        </x14:conditionalFormatting>
        <x14:conditionalFormatting xmlns:xm="http://schemas.microsoft.com/office/excel/2006/main">
          <x14:cfRule type="containsText" priority="807" operator="containsText" id="{434C54FB-65EA-43AC-AB98-7E3127B317BE}">
            <xm:f>NOT(ISERROR(SEARCH($A273 ="text",B164)))</xm:f>
            <xm:f>$A273 ="text"</xm:f>
            <x14:dxf>
              <fill>
                <patternFill>
                  <bgColor theme="7" tint="0.79998168889431442"/>
                </patternFill>
              </fill>
            </x14:dxf>
          </x14:cfRule>
          <xm:sqref>B164</xm:sqref>
        </x14:conditionalFormatting>
        <x14:conditionalFormatting xmlns:xm="http://schemas.microsoft.com/office/excel/2006/main">
          <x14:cfRule type="containsText" priority="806" operator="containsText" id="{833FE75D-BA1B-49D7-A580-99D2A8F87DF8}">
            <xm:f>NOT(ISERROR(SEARCH($A270 ="text",B185)))</xm:f>
            <xm:f>$A270 ="text"</xm:f>
            <x14:dxf>
              <fill>
                <patternFill>
                  <bgColor theme="7" tint="0.79998168889431442"/>
                </patternFill>
              </fill>
            </x14:dxf>
          </x14:cfRule>
          <xm:sqref>B185:B187</xm:sqref>
        </x14:conditionalFormatting>
        <x14:conditionalFormatting xmlns:xm="http://schemas.microsoft.com/office/excel/2006/main">
          <x14:cfRule type="containsText" priority="805" operator="containsText" id="{1F096D3A-E655-4A9C-9018-C283DB74FF89}">
            <xm:f>NOT(ISERROR(SEARCH($A214 ="text",B178)))</xm:f>
            <xm:f>$A214 ="text"</xm:f>
            <x14:dxf>
              <fill>
                <patternFill>
                  <bgColor theme="7" tint="0.79998168889431442"/>
                </patternFill>
              </fill>
            </x14:dxf>
          </x14:cfRule>
          <xm:sqref>B178:B179</xm:sqref>
        </x14:conditionalFormatting>
        <x14:conditionalFormatting xmlns:xm="http://schemas.microsoft.com/office/excel/2006/main">
          <x14:cfRule type="containsText" priority="804" operator="containsText" id="{34451D19-7F23-4086-8C7A-12214A640E15}">
            <xm:f>NOT(ISERROR(SEARCH($A263 ="text",B178)))</xm:f>
            <xm:f>$A263 ="text"</xm:f>
            <x14:dxf>
              <fill>
                <patternFill>
                  <bgColor theme="7" tint="0.79998168889431442"/>
                </patternFill>
              </fill>
            </x14:dxf>
          </x14:cfRule>
          <xm:sqref>B178:B179</xm:sqref>
        </x14:conditionalFormatting>
        <x14:conditionalFormatting xmlns:xm="http://schemas.microsoft.com/office/excel/2006/main">
          <x14:cfRule type="containsText" priority="803" operator="containsText" id="{E64AF1C1-92C6-41C2-A4DF-860BF52DF30E}">
            <xm:f>NOT(ISERROR(SEARCH($A285 ="text",B178)))</xm:f>
            <xm:f>$A285 ="text"</xm:f>
            <x14:dxf>
              <fill>
                <patternFill>
                  <bgColor theme="7" tint="0.79998168889431442"/>
                </patternFill>
              </fill>
            </x14:dxf>
          </x14:cfRule>
          <xm:sqref>B178:B179</xm:sqref>
        </x14:conditionalFormatting>
        <x14:conditionalFormatting xmlns:xm="http://schemas.microsoft.com/office/excel/2006/main">
          <x14:cfRule type="containsText" priority="802" operator="containsText" id="{8DEEAF21-8155-4BE4-8732-EF52FA6E4392}">
            <xm:f>NOT(ISERROR(SEARCH($A220 ="text",B184)))</xm:f>
            <xm:f>$A220 ="text"</xm:f>
            <x14:dxf>
              <fill>
                <patternFill>
                  <bgColor theme="7" tint="0.79998168889431442"/>
                </patternFill>
              </fill>
            </x14:dxf>
          </x14:cfRule>
          <xm:sqref>B184</xm:sqref>
        </x14:conditionalFormatting>
        <x14:conditionalFormatting xmlns:xm="http://schemas.microsoft.com/office/excel/2006/main">
          <x14:cfRule type="containsText" priority="800" operator="containsText" id="{6110FABC-C7BA-49BE-ADDF-C1DB139BDDF7}">
            <xm:f>NOT(ISERROR(SEARCH($A269 ="text",B184)))</xm:f>
            <xm:f>$A269 ="text"</xm:f>
            <x14:dxf>
              <fill>
                <patternFill>
                  <bgColor theme="7" tint="0.79998168889431442"/>
                </patternFill>
              </fill>
            </x14:dxf>
          </x14:cfRule>
          <xm:sqref>B184</xm:sqref>
        </x14:conditionalFormatting>
        <x14:conditionalFormatting xmlns:xm="http://schemas.microsoft.com/office/excel/2006/main">
          <x14:cfRule type="containsText" priority="799" operator="containsText" id="{4789C8AF-396D-4A02-9B80-0BDBC1B551FA}">
            <xm:f>NOT(ISERROR(SEARCH($A291 ="text",B184)))</xm:f>
            <xm:f>$A291 ="text"</xm:f>
            <x14:dxf>
              <fill>
                <patternFill>
                  <bgColor theme="7" tint="0.79998168889431442"/>
                </patternFill>
              </fill>
            </x14:dxf>
          </x14:cfRule>
          <xm:sqref>B184</xm:sqref>
        </x14:conditionalFormatting>
        <x14:conditionalFormatting xmlns:xm="http://schemas.microsoft.com/office/excel/2006/main">
          <x14:cfRule type="containsText" priority="798" operator="containsText" id="{C63ACFBF-95DC-4B32-8E93-E9346C8F1AB4}">
            <xm:f>NOT(ISERROR(SEARCH($A192 ="text",B183)))</xm:f>
            <xm:f>$A192 ="text"</xm:f>
            <x14:dxf>
              <fill>
                <patternFill>
                  <bgColor theme="7" tint="0.79998168889431442"/>
                </patternFill>
              </fill>
            </x14:dxf>
          </x14:cfRule>
          <xm:sqref>B183</xm:sqref>
        </x14:conditionalFormatting>
        <x14:conditionalFormatting xmlns:xm="http://schemas.microsoft.com/office/excel/2006/main">
          <x14:cfRule type="containsText" priority="796" operator="containsText" id="{A2A6C88D-FAFB-49D4-A67F-4B90B8A73FEE}">
            <xm:f>NOT(ISERROR(SEARCH($A219 ="text",B183)))</xm:f>
            <xm:f>$A219 ="text"</xm:f>
            <x14:dxf>
              <fill>
                <patternFill>
                  <bgColor theme="7" tint="0.79998168889431442"/>
                </patternFill>
              </fill>
            </x14:dxf>
          </x14:cfRule>
          <xm:sqref>B183</xm:sqref>
        </x14:conditionalFormatting>
        <x14:conditionalFormatting xmlns:xm="http://schemas.microsoft.com/office/excel/2006/main">
          <x14:cfRule type="containsText" priority="795" operator="containsText" id="{911C8A62-3779-475D-9C71-0DBEA0B695C0}">
            <xm:f>NOT(ISERROR(SEARCH($A268 ="text",B183)))</xm:f>
            <xm:f>$A268 ="text"</xm:f>
            <x14:dxf>
              <fill>
                <patternFill>
                  <bgColor theme="7" tint="0.79998168889431442"/>
                </patternFill>
              </fill>
            </x14:dxf>
          </x14:cfRule>
          <xm:sqref>B183</xm:sqref>
        </x14:conditionalFormatting>
        <x14:conditionalFormatting xmlns:xm="http://schemas.microsoft.com/office/excel/2006/main">
          <x14:cfRule type="containsText" priority="794" operator="containsText" id="{C3DAB259-4BF8-4F9F-BC70-0938A14586C8}">
            <xm:f>NOT(ISERROR(SEARCH($A290 ="text",B183)))</xm:f>
            <xm:f>$A290 ="text"</xm:f>
            <x14:dxf>
              <fill>
                <patternFill>
                  <bgColor theme="7" tint="0.79998168889431442"/>
                </patternFill>
              </fill>
            </x14:dxf>
          </x14:cfRule>
          <xm:sqref>B183</xm:sqref>
        </x14:conditionalFormatting>
        <x14:conditionalFormatting xmlns:xm="http://schemas.microsoft.com/office/excel/2006/main">
          <x14:cfRule type="containsText" priority="792" operator="containsText" id="{B69DF44C-636E-4BCC-AAC3-866E50FAA9EF}">
            <xm:f>NOT(ISERROR(SEARCH($A218 ="text",B182)))</xm:f>
            <xm:f>$A218 ="text"</xm:f>
            <x14:dxf>
              <fill>
                <patternFill>
                  <bgColor theme="7" tint="0.79998168889431442"/>
                </patternFill>
              </fill>
            </x14:dxf>
          </x14:cfRule>
          <xm:sqref>B182</xm:sqref>
        </x14:conditionalFormatting>
        <x14:conditionalFormatting xmlns:xm="http://schemas.microsoft.com/office/excel/2006/main">
          <x14:cfRule type="containsText" priority="790" operator="containsText" id="{459F7BF9-A320-40BB-98E4-73E5B3018583}">
            <xm:f>NOT(ISERROR(SEARCH($A267 ="text",B182)))</xm:f>
            <xm:f>$A267 ="text"</xm:f>
            <x14:dxf>
              <fill>
                <patternFill>
                  <bgColor theme="7" tint="0.79998168889431442"/>
                </patternFill>
              </fill>
            </x14:dxf>
          </x14:cfRule>
          <xm:sqref>B182</xm:sqref>
        </x14:conditionalFormatting>
        <x14:conditionalFormatting xmlns:xm="http://schemas.microsoft.com/office/excel/2006/main">
          <x14:cfRule type="containsText" priority="789" operator="containsText" id="{4234C8B4-D2CF-413D-827E-BAB757A2EC1B}">
            <xm:f>NOT(ISERROR(SEARCH($A289 ="text",B182)))</xm:f>
            <xm:f>$A289 ="text"</xm:f>
            <x14:dxf>
              <fill>
                <patternFill>
                  <bgColor theme="7" tint="0.79998168889431442"/>
                </patternFill>
              </fill>
            </x14:dxf>
          </x14:cfRule>
          <xm:sqref>B182</xm:sqref>
        </x14:conditionalFormatting>
        <x14:conditionalFormatting xmlns:xm="http://schemas.microsoft.com/office/excel/2006/main">
          <x14:cfRule type="containsText" priority="1045" operator="containsText" id="{5D6F0C71-1634-42C9-88D8-EF47ED82757C}">
            <xm:f>NOT(ISERROR(SEARCH(#REF! ="text",A14)))</xm:f>
            <xm:f>#REF! ="text"</xm:f>
            <x14:dxf>
              <fill>
                <patternFill>
                  <bgColor theme="7" tint="0.79998168889431442"/>
                </patternFill>
              </fill>
            </x14:dxf>
          </x14:cfRule>
          <xm:sqref>AK14 A14:E14 AV14:BK14 T14:AI14 CO14:XFD14 G14:I14</xm:sqref>
        </x14:conditionalFormatting>
        <x14:conditionalFormatting xmlns:xm="http://schemas.microsoft.com/office/excel/2006/main">
          <x14:cfRule type="containsText" priority="778" operator="containsText" id="{583C9BFC-6558-4F13-98FD-2F4AEB3E8696}">
            <xm:f>NOT(ISERROR(SEARCH($A14 ="text",AK8)))</xm:f>
            <xm:f>$A14 ="text"</xm:f>
            <x14:dxf>
              <fill>
                <patternFill>
                  <bgColor theme="7" tint="0.79998168889431442"/>
                </patternFill>
              </fill>
            </x14:dxf>
          </x14:cfRule>
          <xm:sqref>AK8:AK9</xm:sqref>
        </x14:conditionalFormatting>
        <x14:conditionalFormatting xmlns:xm="http://schemas.microsoft.com/office/excel/2006/main">
          <x14:cfRule type="containsText" priority="777" operator="containsText" id="{70F5ED50-53C0-42CF-8D3D-48E45286F097}">
            <xm:f>NOT(ISERROR(SEARCH($A15 ="text",AL9)))</xm:f>
            <xm:f>$A15 ="text"</xm:f>
            <x14:dxf>
              <fill>
                <patternFill>
                  <bgColor theme="7" tint="0.79998168889431442"/>
                </patternFill>
              </fill>
            </x14:dxf>
          </x14:cfRule>
          <xm:sqref>AL9:AM9</xm:sqref>
        </x14:conditionalFormatting>
        <x14:conditionalFormatting xmlns:xm="http://schemas.microsoft.com/office/excel/2006/main">
          <x14:cfRule type="containsText" priority="1046" operator="containsText" id="{16200D48-BA1E-42EF-9E0A-DC63669A64C6}">
            <xm:f>NOT(ISERROR(SEARCH($A191 ="text",AK174)))</xm:f>
            <xm:f>$A191 ="text"</xm:f>
            <x14:dxf>
              <fill>
                <patternFill>
                  <bgColor theme="7" tint="0.79998168889431442"/>
                </patternFill>
              </fill>
            </x14:dxf>
          </x14:cfRule>
          <xm:sqref>AK174:BL174</xm:sqref>
        </x14:conditionalFormatting>
        <x14:conditionalFormatting xmlns:xm="http://schemas.microsoft.com/office/excel/2006/main">
          <x14:cfRule type="containsText" priority="1047" operator="containsText" id="{8409A4F7-3F5D-4EF7-9EF7-546BD281707F}">
            <xm:f>NOT(ISERROR(SEARCH($A206 ="text",AK134)))</xm:f>
            <xm:f>$A206 ="text"</xm:f>
            <x14:dxf>
              <fill>
                <patternFill>
                  <bgColor theme="7" tint="0.79998168889431442"/>
                </patternFill>
              </fill>
            </x14:dxf>
          </x14:cfRule>
          <xm:sqref>AK134:BL149</xm:sqref>
        </x14:conditionalFormatting>
        <x14:conditionalFormatting xmlns:xm="http://schemas.microsoft.com/office/excel/2006/main">
          <x14:cfRule type="containsText" priority="1048" operator="containsText" id="{8B20E076-4DEF-4C70-A2CF-2FF0A9AE2557}">
            <xm:f>NOT(ISERROR(SEARCH($A192 ="text",AL168)))</xm:f>
            <xm:f>$A192 ="text"</xm:f>
            <x14:dxf>
              <fill>
                <patternFill>
                  <bgColor theme="7" tint="0.79998168889431442"/>
                </patternFill>
              </fill>
            </x14:dxf>
          </x14:cfRule>
          <xm:sqref>AL168:BL173</xm:sqref>
        </x14:conditionalFormatting>
        <x14:conditionalFormatting xmlns:xm="http://schemas.microsoft.com/office/excel/2006/main">
          <x14:cfRule type="containsText" priority="1049" operator="containsText" id="{95133CE2-2975-4C86-964F-48002E6C0412}">
            <xm:f>NOT(ISERROR(SEARCH($A169 ="text",AK133)))</xm:f>
            <xm:f>$A169 ="text"</xm:f>
            <x14:dxf>
              <fill>
                <patternFill>
                  <bgColor theme="7" tint="0.79998168889431442"/>
                </patternFill>
              </fill>
            </x14:dxf>
          </x14:cfRule>
          <xm:sqref>AK133:BL139 AK190:BL191 AK144:BL149</xm:sqref>
        </x14:conditionalFormatting>
        <x14:conditionalFormatting xmlns:xm="http://schemas.microsoft.com/office/excel/2006/main">
          <x14:cfRule type="containsText" priority="775" operator="containsText" id="{69720B26-F5C1-40AA-B3CC-1A1DC10615EE}">
            <xm:f>NOT(ISERROR(SEARCH($A14 ="text",AK6)))</xm:f>
            <xm:f>$A14 ="text"</xm:f>
            <x14:dxf>
              <fill>
                <patternFill>
                  <bgColor theme="7" tint="0.79998168889431442"/>
                </patternFill>
              </fill>
            </x14:dxf>
          </x14:cfRule>
          <xm:sqref>AK6</xm:sqref>
        </x14:conditionalFormatting>
        <x14:conditionalFormatting xmlns:xm="http://schemas.microsoft.com/office/excel/2006/main">
          <x14:cfRule type="containsText" priority="773" operator="containsText" id="{CF978396-7EBB-443E-AF37-508C18AE9528}">
            <xm:f>NOT(ISERROR(SEARCH($A14 ="text",I6)))</xm:f>
            <xm:f>$A14 ="text"</xm:f>
            <x14:dxf>
              <fill>
                <patternFill>
                  <bgColor theme="7" tint="0.79998168889431442"/>
                </patternFill>
              </fill>
            </x14:dxf>
          </x14:cfRule>
          <xm:sqref>I6</xm:sqref>
        </x14:conditionalFormatting>
        <x14:conditionalFormatting xmlns:xm="http://schemas.microsoft.com/office/excel/2006/main">
          <x14:cfRule type="containsText" priority="1050" operator="containsText" id="{EBED5925-ED2C-4B55-B20F-C16645B4A27E}">
            <xm:f>NOT(ISERROR(SEARCH($A192 ="text",CO106)))</xm:f>
            <xm:f>$A192 ="text"</xm:f>
            <x14:dxf>
              <fill>
                <patternFill>
                  <bgColor theme="7" tint="0.79998168889431442"/>
                </patternFill>
              </fill>
            </x14:dxf>
          </x14:cfRule>
          <xm:sqref>CO106:XFD106</xm:sqref>
        </x14:conditionalFormatting>
        <x14:conditionalFormatting xmlns:xm="http://schemas.microsoft.com/office/excel/2006/main">
          <x14:cfRule type="containsText" priority="1052" operator="containsText" id="{8B34E787-9A36-4BCE-A301-156C9BD2F1FA}">
            <xm:f>NOT(ISERROR(SEARCH($A167 ="text",A130)))</xm:f>
            <xm:f>$A167 ="text"</xm:f>
            <x14:dxf>
              <fill>
                <patternFill>
                  <bgColor theme="7" tint="0.79998168889431442"/>
                </patternFill>
              </fill>
            </x14:dxf>
          </x14:cfRule>
          <xm:sqref>AK141:BL142 A182:A185 A169:B175 AK130:BL131</xm:sqref>
        </x14:conditionalFormatting>
        <x14:conditionalFormatting xmlns:xm="http://schemas.microsoft.com/office/excel/2006/main">
          <x14:cfRule type="containsText" priority="1053" operator="containsText" id="{5545E4D9-AF0F-4CE0-BED6-8F5DD38DD1B6}">
            <xm:f>NOT(ISERROR(SEARCH($A244 ="text",G133)))</xm:f>
            <xm:f>$A244 ="text"</xm:f>
            <x14:dxf>
              <fill>
                <patternFill>
                  <bgColor theme="7" tint="0.79998168889431442"/>
                </patternFill>
              </fill>
            </x14:dxf>
          </x14:cfRule>
          <xm:sqref>G133:AJ175 G180:AJ187</xm:sqref>
        </x14:conditionalFormatting>
        <x14:conditionalFormatting xmlns:xm="http://schemas.microsoft.com/office/excel/2006/main">
          <x14:cfRule type="containsText" priority="1054" operator="containsText" id="{8FC17978-447D-424C-B2E5-8551ACDEE1C0}">
            <xm:f>NOT(ISERROR(SEARCH($A192 ="text",A170)))</xm:f>
            <xm:f>$A192 ="text"</xm:f>
            <x14:dxf>
              <fill>
                <patternFill>
                  <bgColor theme="7" tint="0.79998168889431442"/>
                </patternFill>
              </fill>
            </x14:dxf>
          </x14:cfRule>
          <xm:sqref>A170:E175 CO170:XFD175</xm:sqref>
        </x14:conditionalFormatting>
        <x14:conditionalFormatting xmlns:xm="http://schemas.microsoft.com/office/excel/2006/main">
          <x14:cfRule type="containsText" priority="1057" operator="containsText" id="{2B1E2BD6-EA2F-4C5B-8793-9EB83317A4FB}">
            <xm:f>NOT(ISERROR(SEARCH($A177 ="text",AQ48)))</xm:f>
            <xm:f>$A177 ="text"</xm:f>
            <x14:dxf>
              <fill>
                <patternFill>
                  <bgColor theme="7" tint="0.79998168889431442"/>
                </patternFill>
              </fill>
            </x14:dxf>
          </x14:cfRule>
          <xm:sqref>AQ48:BK49 CO48:XFD49</xm:sqref>
        </x14:conditionalFormatting>
        <x14:conditionalFormatting xmlns:xm="http://schemas.microsoft.com/office/excel/2006/main">
          <x14:cfRule type="containsText" priority="1058" operator="containsText" id="{74AC2FBF-7D71-499A-9A2B-CA1F648BB211}">
            <xm:f>NOT(ISERROR(SEARCH(#REF! ="text",A176)))</xm:f>
            <xm:f>#REF! ="text"</xm:f>
            <x14:dxf>
              <fill>
                <patternFill>
                  <bgColor theme="7" tint="0.79998168889431442"/>
                </patternFill>
              </fill>
            </x14:dxf>
          </x14:cfRule>
          <xm:sqref>A176:E177 CO176:XFD177 G176:BL177</xm:sqref>
        </x14:conditionalFormatting>
        <x14:conditionalFormatting xmlns:xm="http://schemas.microsoft.com/office/excel/2006/main">
          <x14:cfRule type="containsText" priority="1059" operator="containsText" id="{23B1289A-D585-4423-8282-6D4D3FC18448}">
            <xm:f>NOT(ISERROR(SEARCH($A177 ="text",C48)))</xm:f>
            <xm:f>$A177 ="text"</xm:f>
            <x14:dxf>
              <fill>
                <patternFill>
                  <bgColor theme="7" tint="0.79998168889431442"/>
                </patternFill>
              </fill>
            </x14:dxf>
          </x14:cfRule>
          <xm:sqref>C48:E49 G48:G49</xm:sqref>
        </x14:conditionalFormatting>
        <x14:conditionalFormatting xmlns:xm="http://schemas.microsoft.com/office/excel/2006/main">
          <x14:cfRule type="containsText" priority="1060" operator="containsText" id="{E0B314F8-BCF1-4CBF-9AA8-4AE109E5CA0D}">
            <xm:f>NOT(ISERROR(SEARCH($A177 ="text",A32)))</xm:f>
            <xm:f>$A177 ="text"</xm:f>
            <x14:dxf>
              <fill>
                <patternFill>
                  <bgColor theme="7" tint="0.79998168889431442"/>
                </patternFill>
              </fill>
            </x14:dxf>
          </x14:cfRule>
          <xm:sqref>AH32:AI32 AK32:BK32 A32:E32 CO32:XFD32 G32</xm:sqref>
        </x14:conditionalFormatting>
        <x14:conditionalFormatting xmlns:xm="http://schemas.microsoft.com/office/excel/2006/main">
          <x14:cfRule type="containsText" priority="1061" operator="containsText" id="{B6C36C4B-53F6-4B65-ACE6-B139F2AF7447}">
            <xm:f>NOT(ISERROR(SEARCH($A177 ="text",C47)))</xm:f>
            <xm:f>$A177 ="text"</xm:f>
            <x14:dxf>
              <fill>
                <patternFill>
                  <bgColor theme="7" tint="0.79998168889431442"/>
                </patternFill>
              </fill>
            </x14:dxf>
          </x14:cfRule>
          <xm:sqref>K47:AI47 C47:E47 AQ47:BK47 CO47:XFD47 G47</xm:sqref>
        </x14:conditionalFormatting>
        <x14:conditionalFormatting xmlns:xm="http://schemas.microsoft.com/office/excel/2006/main">
          <x14:cfRule type="containsText" priority="1062" operator="containsText" id="{53D18C60-004F-49E1-9348-FFEB0C2B8F43}">
            <xm:f>NOT(ISERROR(SEARCH($A178 ="text",A36)))</xm:f>
            <xm:f>$A178 ="text"</xm:f>
            <x14:dxf>
              <fill>
                <patternFill>
                  <bgColor theme="7" tint="0.79998168889431442"/>
                </patternFill>
              </fill>
            </x14:dxf>
          </x14:cfRule>
          <xm:sqref>A36</xm:sqref>
        </x14:conditionalFormatting>
        <x14:conditionalFormatting xmlns:xm="http://schemas.microsoft.com/office/excel/2006/main">
          <x14:cfRule type="containsText" priority="770" operator="containsText" id="{ADC7E79B-5805-4801-ABD6-4E5ED3C6B8FD}">
            <xm:f>NOT(ISERROR(SEARCH(#REF! ="text",AK176)))</xm:f>
            <xm:f>#REF! ="text"</xm:f>
            <x14:dxf>
              <fill>
                <patternFill>
                  <bgColor theme="7" tint="0.79998168889431442"/>
                </patternFill>
              </fill>
            </x14:dxf>
          </x14:cfRule>
          <xm:sqref>AK176:AK177</xm:sqref>
        </x14:conditionalFormatting>
        <x14:conditionalFormatting xmlns:xm="http://schemas.microsoft.com/office/excel/2006/main">
          <x14:cfRule type="containsText" priority="771" operator="containsText" id="{896703B1-BB3A-4631-9EDF-EF90C7A08DB2}">
            <xm:f>NOT(ISERROR(SEARCH($A190 ="text",AK150)))</xm:f>
            <xm:f>$A190 ="text"</xm:f>
            <x14:dxf>
              <fill>
                <patternFill>
                  <bgColor theme="7" tint="0.79998168889431442"/>
                </patternFill>
              </fill>
            </x14:dxf>
          </x14:cfRule>
          <xm:sqref>AK176:AK177 AK150:BL175 AK180:BL187</xm:sqref>
        </x14:conditionalFormatting>
        <x14:conditionalFormatting xmlns:xm="http://schemas.microsoft.com/office/excel/2006/main">
          <x14:cfRule type="containsText" priority="766" operator="containsText" id="{D32592AB-08FA-4FC1-AEEF-7E03EDC4EE17}">
            <xm:f>NOT(ISERROR(SEARCH($A20 ="text",A10)))</xm:f>
            <xm:f>$A20 ="text"</xm:f>
            <x14:dxf>
              <fill>
                <patternFill>
                  <bgColor theme="7" tint="0.79998168889431442"/>
                </patternFill>
              </fill>
            </x14:dxf>
          </x14:cfRule>
          <xm:sqref>AK188:AK189 AL182:BL187 A10:E10 AK10:BK10 CO10:XFD10 G10:AI10</xm:sqref>
        </x14:conditionalFormatting>
        <x14:conditionalFormatting xmlns:xm="http://schemas.microsoft.com/office/excel/2006/main">
          <x14:cfRule type="containsText" priority="765" operator="containsText" id="{5C1A05C9-626D-47CC-A079-006EB64E2791}">
            <xm:f>NOT(ISERROR(SEARCH($A14 ="text",AK6)))</xm:f>
            <xm:f>$A14 ="text"</xm:f>
            <x14:dxf>
              <fill>
                <patternFill>
                  <bgColor theme="7" tint="0.79998168889431442"/>
                </patternFill>
              </fill>
            </x14:dxf>
          </x14:cfRule>
          <xm:sqref>AK6</xm:sqref>
        </x14:conditionalFormatting>
        <x14:conditionalFormatting xmlns:xm="http://schemas.microsoft.com/office/excel/2006/main">
          <x14:cfRule type="containsText" priority="763" operator="containsText" id="{CD4F7EB2-82C6-4C7F-933A-118A86F4713D}">
            <xm:f>NOT(ISERROR(SEARCH($A20 ="text",I6)))</xm:f>
            <xm:f>$A20 ="text"</xm:f>
            <x14:dxf>
              <fill>
                <patternFill>
                  <bgColor theme="7" tint="0.79998168889431442"/>
                </patternFill>
              </fill>
            </x14:dxf>
          </x14:cfRule>
          <xm:sqref>AK6 I6</xm:sqref>
        </x14:conditionalFormatting>
        <x14:conditionalFormatting xmlns:xm="http://schemas.microsoft.com/office/excel/2006/main">
          <x14:cfRule type="containsText" priority="1069" operator="containsText" id="{6B26965C-F4C4-40B4-9FD7-1A076308CA0C}">
            <xm:f>NOT(ISERROR(SEARCH($A191 ="text",AK150)))</xm:f>
            <xm:f>$A191 ="text"</xm:f>
            <x14:dxf>
              <fill>
                <patternFill>
                  <bgColor theme="7" tint="0.79998168889431442"/>
                </patternFill>
              </fill>
            </x14:dxf>
          </x14:cfRule>
          <xm:sqref>AK150:BL150</xm:sqref>
        </x14:conditionalFormatting>
        <x14:conditionalFormatting xmlns:xm="http://schemas.microsoft.com/office/excel/2006/main">
          <x14:cfRule type="containsText" priority="757" operator="containsText" id="{C98481F1-105B-486F-85CA-185E49AE2F8C}">
            <xm:f>NOT(ISERROR(SEARCH($A195 ="text",A186)))</xm:f>
            <xm:f>$A195 ="text"</xm:f>
            <x14:dxf>
              <fill>
                <patternFill>
                  <bgColor theme="7" tint="0.79998168889431442"/>
                </patternFill>
              </fill>
            </x14:dxf>
          </x14:cfRule>
          <xm:sqref>A186:A187</xm:sqref>
        </x14:conditionalFormatting>
        <x14:conditionalFormatting xmlns:xm="http://schemas.microsoft.com/office/excel/2006/main">
          <x14:cfRule type="containsText" priority="749" operator="containsText" id="{2FFDB098-87A9-4923-8E4D-D9FF2BF475F1}">
            <xm:f>NOT(ISERROR(SEARCH($A271 ="text",A186)))</xm:f>
            <xm:f>$A271 ="text"</xm:f>
            <x14:dxf>
              <fill>
                <patternFill>
                  <bgColor theme="7" tint="0.79998168889431442"/>
                </patternFill>
              </fill>
            </x14:dxf>
          </x14:cfRule>
          <xm:sqref>A186:A187</xm:sqref>
        </x14:conditionalFormatting>
        <x14:conditionalFormatting xmlns:xm="http://schemas.microsoft.com/office/excel/2006/main">
          <x14:cfRule type="containsText" priority="750" operator="containsText" id="{91B04F67-78F8-4F14-B6F9-17B10C332EEA}">
            <xm:f>NOT(ISERROR(SEARCH($A292 ="text",A186)))</xm:f>
            <xm:f>$A292 ="text"</xm:f>
            <x14:dxf>
              <fill>
                <patternFill>
                  <bgColor theme="7" tint="0.79998168889431442"/>
                </patternFill>
              </fill>
            </x14:dxf>
          </x14:cfRule>
          <xm:sqref>A186:A187</xm:sqref>
        </x14:conditionalFormatting>
        <x14:conditionalFormatting xmlns:xm="http://schemas.microsoft.com/office/excel/2006/main">
          <x14:cfRule type="containsText" priority="751" operator="containsText" id="{403C7E7B-0A31-4CAC-88B7-64424B4B338F}">
            <xm:f>NOT(ISERROR(SEARCH($A253 ="text",A186)))</xm:f>
            <xm:f>$A253 ="text"</xm:f>
            <x14:dxf>
              <fill>
                <patternFill>
                  <bgColor theme="7" tint="0.79998168889431442"/>
                </patternFill>
              </fill>
            </x14:dxf>
          </x14:cfRule>
          <xm:sqref>A186:A187</xm:sqref>
        </x14:conditionalFormatting>
        <x14:conditionalFormatting xmlns:xm="http://schemas.microsoft.com/office/excel/2006/main">
          <x14:cfRule type="containsText" priority="747" operator="containsText" id="{2CF507DF-FCB0-47F3-A0E1-ADF1DF25C444}">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46" operator="containsText" id="{66F8B861-7950-4BA4-BD40-91C51EF14A35}">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45" operator="containsText" id="{71D2FA1F-0ED2-4E54-B4DE-8D4DFC7BEE52}">
            <xm:f>NOT(ISERROR(SEARCH($A193 ="text",A186)))</xm:f>
            <xm:f>$A193 ="text"</xm:f>
            <x14:dxf>
              <fill>
                <patternFill>
                  <bgColor theme="7" tint="0.79998168889431442"/>
                </patternFill>
              </fill>
            </x14:dxf>
          </x14:cfRule>
          <xm:sqref>A186:A187</xm:sqref>
        </x14:conditionalFormatting>
        <x14:conditionalFormatting xmlns:xm="http://schemas.microsoft.com/office/excel/2006/main">
          <x14:cfRule type="containsText" priority="748" operator="containsText" id="{90599ADA-6749-447C-9596-68E678FA6D78}">
            <xm:f>NOT(ISERROR(SEARCH($A252 ="text",A186)))</xm:f>
            <xm:f>$A252 ="text"</xm:f>
            <x14:dxf>
              <fill>
                <patternFill>
                  <bgColor theme="7" tint="0.79998168889431442"/>
                </patternFill>
              </fill>
            </x14:dxf>
          </x14:cfRule>
          <xm:sqref>A186:A187</xm:sqref>
        </x14:conditionalFormatting>
        <x14:conditionalFormatting xmlns:xm="http://schemas.microsoft.com/office/excel/2006/main">
          <x14:cfRule type="containsText" priority="744" operator="containsText" id="{C1E4FB3C-024E-4048-8D47-F40FE2B1DA50}">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43" operator="containsText" id="{B1757FB1-F49B-4A11-AA92-B1F4123EFCAE}">
            <xm:f>NOT(ISERROR(SEARCH($A270 ="text",A186)))</xm:f>
            <xm:f>$A270 ="text"</xm:f>
            <x14:dxf>
              <fill>
                <patternFill>
                  <bgColor theme="7" tint="0.79998168889431442"/>
                </patternFill>
              </fill>
            </x14:dxf>
          </x14:cfRule>
          <xm:sqref>A186:A187 B188:B189</xm:sqref>
        </x14:conditionalFormatting>
        <x14:conditionalFormatting xmlns:xm="http://schemas.microsoft.com/office/excel/2006/main">
          <x14:cfRule type="containsText" priority="742" operator="containsText" id="{49381175-2A9F-4A94-8FCC-A5F46CCB2943}">
            <xm:f>NOT(ISERROR(SEARCH($A291 ="text",A186)))</xm:f>
            <xm:f>$A291 ="text"</xm:f>
            <x14:dxf>
              <fill>
                <patternFill>
                  <bgColor theme="7" tint="0.79998168889431442"/>
                </patternFill>
              </fill>
            </x14:dxf>
          </x14:cfRule>
          <xm:sqref>A186:A187</xm:sqref>
        </x14:conditionalFormatting>
        <x14:conditionalFormatting xmlns:xm="http://schemas.microsoft.com/office/excel/2006/main">
          <x14:cfRule type="containsText" priority="741" operator="containsText" id="{0844F5BE-9A73-4755-89E1-914AAF4AB9D0}">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40" operator="containsText" id="{C9490DC9-4DD4-40AE-9F24-775D821A4823}">
            <xm:f>NOT(ISERROR(SEARCH($A292 ="text",A186)))</xm:f>
            <xm:f>$A292 ="text"</xm:f>
            <x14:dxf>
              <fill>
                <patternFill>
                  <bgColor theme="7" tint="0.79998168889431442"/>
                </patternFill>
              </fill>
            </x14:dxf>
          </x14:cfRule>
          <xm:sqref>A186:A187</xm:sqref>
        </x14:conditionalFormatting>
        <x14:conditionalFormatting xmlns:xm="http://schemas.microsoft.com/office/excel/2006/main">
          <x14:cfRule type="containsText" priority="739" operator="containsText" id="{D6058D36-6BE6-4174-B8B9-820EDBE6B3A9}">
            <xm:f>NOT(ISERROR(SEARCH($A192 ="text",A186)))</xm:f>
            <xm:f>$A192 ="text"</xm:f>
            <x14:dxf>
              <fill>
                <patternFill>
                  <bgColor theme="7" tint="0.79998168889431442"/>
                </patternFill>
              </fill>
            </x14:dxf>
          </x14:cfRule>
          <xm:sqref>A186:A187</xm:sqref>
        </x14:conditionalFormatting>
        <x14:conditionalFormatting xmlns:xm="http://schemas.microsoft.com/office/excel/2006/main">
          <x14:cfRule type="containsText" priority="736" operator="containsText" id="{4EDE1730-B96D-40E9-9EFC-92923D44D3CC}">
            <xm:f>NOT(ISERROR(SEARCH($A271 ="text",A186)))</xm:f>
            <xm:f>$A271 ="text"</xm:f>
            <x14:dxf>
              <fill>
                <patternFill>
                  <bgColor theme="7" tint="0.79998168889431442"/>
                </patternFill>
              </fill>
            </x14:dxf>
          </x14:cfRule>
          <xm:sqref>A186:A187</xm:sqref>
        </x14:conditionalFormatting>
        <x14:conditionalFormatting xmlns:xm="http://schemas.microsoft.com/office/excel/2006/main">
          <x14:cfRule type="containsText" priority="737" operator="containsText" id="{900AC7C8-C2A7-4FA5-96C4-2EE015B196DF}">
            <xm:f>NOT(ISERROR(SEARCH($A292 ="text",A186)))</xm:f>
            <xm:f>$A292 ="text"</xm:f>
            <x14:dxf>
              <fill>
                <patternFill>
                  <bgColor theme="7" tint="0.79998168889431442"/>
                </patternFill>
              </fill>
            </x14:dxf>
          </x14:cfRule>
          <xm:sqref>A186:A187</xm:sqref>
        </x14:conditionalFormatting>
        <x14:conditionalFormatting xmlns:xm="http://schemas.microsoft.com/office/excel/2006/main">
          <x14:cfRule type="containsText" priority="738" operator="containsText" id="{0E6FED22-E88A-493E-8005-3E97795EA018}">
            <xm:f>NOT(ISERROR(SEARCH($A253 ="text",A186)))</xm:f>
            <xm:f>$A253 ="text"</xm:f>
            <x14:dxf>
              <fill>
                <patternFill>
                  <bgColor theme="7" tint="0.79998168889431442"/>
                </patternFill>
              </fill>
            </x14:dxf>
          </x14:cfRule>
          <xm:sqref>A186:A187</xm:sqref>
        </x14:conditionalFormatting>
        <x14:conditionalFormatting xmlns:xm="http://schemas.microsoft.com/office/excel/2006/main">
          <x14:cfRule type="containsText" priority="734" operator="containsText" id="{0A48BF9F-9F92-4C86-84F1-49B96B802D60}">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33" operator="containsText" id="{D86E2B75-98A4-462E-96E5-40168DB8A334}">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32" operator="containsText" id="{E4EB474F-9D42-49CA-A644-F6D4D84D8137}">
            <xm:f>NOT(ISERROR(SEARCH($A193 ="text",A186)))</xm:f>
            <xm:f>$A193 ="text"</xm:f>
            <x14:dxf>
              <fill>
                <patternFill>
                  <bgColor theme="7" tint="0.79998168889431442"/>
                </patternFill>
              </fill>
            </x14:dxf>
          </x14:cfRule>
          <xm:sqref>A186:A187</xm:sqref>
        </x14:conditionalFormatting>
        <x14:conditionalFormatting xmlns:xm="http://schemas.microsoft.com/office/excel/2006/main">
          <x14:cfRule type="containsText" priority="735" operator="containsText" id="{2D294B6A-89BF-4AB0-83AB-BA6619B27E71}">
            <xm:f>NOT(ISERROR(SEARCH($A252 ="text",A186)))</xm:f>
            <xm:f>$A252 ="text"</xm:f>
            <x14:dxf>
              <fill>
                <patternFill>
                  <bgColor theme="7" tint="0.79998168889431442"/>
                </patternFill>
              </fill>
            </x14:dxf>
          </x14:cfRule>
          <xm:sqref>A186:A187</xm:sqref>
        </x14:conditionalFormatting>
        <x14:conditionalFormatting xmlns:xm="http://schemas.microsoft.com/office/excel/2006/main">
          <x14:cfRule type="containsText" priority="731" operator="containsText" id="{C0E08FEA-1C68-44BA-B1F0-BFFDDCDF14A5}">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30" operator="containsText" id="{706DD6F8-F09B-476C-8CF7-502D7A8A9535}">
            <xm:f>NOT(ISERROR(SEARCH($A270 ="text",A186)))</xm:f>
            <xm:f>$A270 ="text"</xm:f>
            <x14:dxf>
              <fill>
                <patternFill>
                  <bgColor theme="7" tint="0.79998168889431442"/>
                </patternFill>
              </fill>
            </x14:dxf>
          </x14:cfRule>
          <xm:sqref>A186:A187</xm:sqref>
        </x14:conditionalFormatting>
        <x14:conditionalFormatting xmlns:xm="http://schemas.microsoft.com/office/excel/2006/main">
          <x14:cfRule type="containsText" priority="729" operator="containsText" id="{C30FF8EE-CBC2-41A0-A2C8-104D4F22111D}">
            <xm:f>NOT(ISERROR(SEARCH($A291 ="text",A186)))</xm:f>
            <xm:f>$A291 ="text"</xm:f>
            <x14:dxf>
              <fill>
                <patternFill>
                  <bgColor theme="7" tint="0.79998168889431442"/>
                </patternFill>
              </fill>
            </x14:dxf>
          </x14:cfRule>
          <xm:sqref>A186:A187</xm:sqref>
        </x14:conditionalFormatting>
        <x14:conditionalFormatting xmlns:xm="http://schemas.microsoft.com/office/excel/2006/main">
          <x14:cfRule type="containsText" priority="728" operator="containsText" id="{88B2AB3F-94EC-46CC-BA56-92CEB1A8B91A}">
            <xm:f>NOT(ISERROR(SEARCH(#REF! ="text",A186)))</xm:f>
            <xm:f>#REF! ="text"</xm:f>
            <x14:dxf>
              <fill>
                <patternFill>
                  <bgColor theme="7" tint="0.79998168889431442"/>
                </patternFill>
              </fill>
            </x14:dxf>
          </x14:cfRule>
          <xm:sqref>A186:A187</xm:sqref>
        </x14:conditionalFormatting>
        <x14:conditionalFormatting xmlns:xm="http://schemas.microsoft.com/office/excel/2006/main">
          <x14:cfRule type="containsText" priority="727" operator="containsText" id="{08D03E46-2FB0-41E6-958D-307CF138D824}">
            <xm:f>NOT(ISERROR(SEARCH($A292 ="text",A186)))</xm:f>
            <xm:f>$A292 ="text"</xm:f>
            <x14:dxf>
              <fill>
                <patternFill>
                  <bgColor theme="7" tint="0.79998168889431442"/>
                </patternFill>
              </fill>
            </x14:dxf>
          </x14:cfRule>
          <xm:sqref>A186:A187</xm:sqref>
        </x14:conditionalFormatting>
        <x14:conditionalFormatting xmlns:xm="http://schemas.microsoft.com/office/excel/2006/main">
          <x14:cfRule type="containsText" priority="726" operator="containsText" id="{E8B55ADA-AB12-401F-8FFB-037459444CF5}">
            <xm:f>NOT(ISERROR(SEARCH($A192 ="text",A186)))</xm:f>
            <xm:f>$A192 ="text"</xm:f>
            <x14:dxf>
              <fill>
                <patternFill>
                  <bgColor theme="7" tint="0.79998168889431442"/>
                </patternFill>
              </fill>
            </x14:dxf>
          </x14:cfRule>
          <xm:sqref>A186:A187</xm:sqref>
        </x14:conditionalFormatting>
        <x14:conditionalFormatting xmlns:xm="http://schemas.microsoft.com/office/excel/2006/main">
          <x14:cfRule type="containsText" priority="725" operator="containsText" id="{6A8AD62A-60F8-4293-9C81-F0EC2F3DE3FE}">
            <xm:f>NOT(ISERROR(SEARCH($A295 ="text",J188)))</xm:f>
            <xm:f>$A295 ="text"</xm:f>
            <x14:dxf>
              <fill>
                <patternFill>
                  <bgColor theme="7" tint="0.79998168889431442"/>
                </patternFill>
              </fill>
            </x14:dxf>
          </x14:cfRule>
          <xm:sqref>J188:K189</xm:sqref>
        </x14:conditionalFormatting>
        <x14:conditionalFormatting xmlns:xm="http://schemas.microsoft.com/office/excel/2006/main">
          <x14:cfRule type="containsText" priority="1070" operator="containsText" id="{E9B3D2F6-1AA2-41B6-A7D8-6DE733B42927}">
            <xm:f>NOT(ISERROR(SEARCH($A191 ="text",A152)))</xm:f>
            <xm:f>$A191 ="text"</xm:f>
            <x14:dxf>
              <fill>
                <patternFill>
                  <bgColor theme="7" tint="0.79998168889431442"/>
                </patternFill>
              </fill>
            </x14:dxf>
          </x14:cfRule>
          <xm:sqref>AK178:BL179 A152:E152 CO152:XFD152 AK188:BL189</xm:sqref>
        </x14:conditionalFormatting>
        <x14:conditionalFormatting xmlns:xm="http://schemas.microsoft.com/office/excel/2006/main">
          <x14:cfRule type="containsText" priority="723" operator="containsText" id="{56E2DC3F-3B88-40A4-8ED7-F33ABC49FF13}">
            <xm:f>NOT(ISERROR(SEARCH($A223 ="text",AL188)))</xm:f>
            <xm:f>$A223 ="text"</xm:f>
            <x14:dxf>
              <fill>
                <patternFill>
                  <bgColor theme="7" tint="0.79998168889431442"/>
                </patternFill>
              </fill>
            </x14:dxf>
          </x14:cfRule>
          <xm:sqref>AL188:AM189</xm:sqref>
        </x14:conditionalFormatting>
        <x14:conditionalFormatting xmlns:xm="http://schemas.microsoft.com/office/excel/2006/main">
          <x14:cfRule type="containsText" priority="724" operator="containsText" id="{784F7C84-8977-45BC-83BE-D0167784ACD9}">
            <xm:f>NOT(ISERROR(SEARCH($A258 ="text",AL188)))</xm:f>
            <xm:f>$A258 ="text"</xm:f>
            <x14:dxf>
              <fill>
                <patternFill>
                  <bgColor theme="7" tint="0.79998168889431442"/>
                </patternFill>
              </fill>
            </x14:dxf>
          </x14:cfRule>
          <xm:sqref>AL188:AM189</xm:sqref>
        </x14:conditionalFormatting>
        <x14:conditionalFormatting xmlns:xm="http://schemas.microsoft.com/office/excel/2006/main">
          <x14:cfRule type="containsText" priority="1071" operator="containsText" id="{4FDF635D-C46B-4C92-9572-F4691DB673DC}">
            <xm:f>NOT(ISERROR(SEARCH($A192 ="text",A154)))</xm:f>
            <xm:f>$A192 ="text"</xm:f>
            <x14:dxf>
              <fill>
                <patternFill>
                  <bgColor theme="7" tint="0.79998168889431442"/>
                </patternFill>
              </fill>
            </x14:dxf>
          </x14:cfRule>
          <xm:sqref>CO154:XFD167 A154:E167</xm:sqref>
        </x14:conditionalFormatting>
        <x14:conditionalFormatting xmlns:xm="http://schemas.microsoft.com/office/excel/2006/main">
          <x14:cfRule type="containsText" priority="1072" operator="containsText" id="{B193B8E2-D85D-42DD-887F-E9C92DC19BE4}">
            <xm:f>NOT(ISERROR(SEARCH($A193 ="text",AK178)))</xm:f>
            <xm:f>$A193 ="text"</xm:f>
            <x14:dxf>
              <fill>
                <patternFill>
                  <bgColor theme="7" tint="0.79998168889431442"/>
                </patternFill>
              </fill>
            </x14:dxf>
          </x14:cfRule>
          <xm:sqref>AK178:BL178</xm:sqref>
        </x14:conditionalFormatting>
        <x14:conditionalFormatting xmlns:xm="http://schemas.microsoft.com/office/excel/2006/main">
          <x14:cfRule type="containsText" priority="722" operator="containsText" id="{45499C5F-EEB7-48B0-99D4-5E071C6BF548}">
            <xm:f>NOT(ISERROR(SEARCH($A198 ="text",A189)))</xm:f>
            <xm:f>$A198 ="text"</xm:f>
            <x14:dxf>
              <fill>
                <patternFill>
                  <bgColor theme="7" tint="0.79998168889431442"/>
                </patternFill>
              </fill>
            </x14:dxf>
          </x14:cfRule>
          <xm:sqref>A189</xm:sqref>
        </x14:conditionalFormatting>
        <x14:conditionalFormatting xmlns:xm="http://schemas.microsoft.com/office/excel/2006/main">
          <x14:cfRule type="containsText" priority="714" operator="containsText" id="{B512A320-25E0-48BC-8834-2CF3516DE857}">
            <xm:f>NOT(ISERROR(SEARCH($A274 ="text",A189)))</xm:f>
            <xm:f>$A274 ="text"</xm:f>
            <x14:dxf>
              <fill>
                <patternFill>
                  <bgColor theme="7" tint="0.79998168889431442"/>
                </patternFill>
              </fill>
            </x14:dxf>
          </x14:cfRule>
          <xm:sqref>A189</xm:sqref>
        </x14:conditionalFormatting>
        <x14:conditionalFormatting xmlns:xm="http://schemas.microsoft.com/office/excel/2006/main">
          <x14:cfRule type="containsText" priority="715" operator="containsText" id="{91E3EEAD-830A-481C-82F0-A0E0ACF62593}">
            <xm:f>NOT(ISERROR(SEARCH($A295 ="text",A189)))</xm:f>
            <xm:f>$A295 ="text"</xm:f>
            <x14:dxf>
              <fill>
                <patternFill>
                  <bgColor theme="7" tint="0.79998168889431442"/>
                </patternFill>
              </fill>
            </x14:dxf>
          </x14:cfRule>
          <xm:sqref>A189</xm:sqref>
        </x14:conditionalFormatting>
        <x14:conditionalFormatting xmlns:xm="http://schemas.microsoft.com/office/excel/2006/main">
          <x14:cfRule type="containsText" priority="716" operator="containsText" id="{3E4E8E60-73BB-47F0-8F6D-7CA2A86B6EFB}">
            <xm:f>NOT(ISERROR(SEARCH($A256 ="text",A189)))</xm:f>
            <xm:f>$A256 ="text"</xm:f>
            <x14:dxf>
              <fill>
                <patternFill>
                  <bgColor theme="7" tint="0.79998168889431442"/>
                </patternFill>
              </fill>
            </x14:dxf>
          </x14:cfRule>
          <xm:sqref>A189</xm:sqref>
        </x14:conditionalFormatting>
        <x14:conditionalFormatting xmlns:xm="http://schemas.microsoft.com/office/excel/2006/main">
          <x14:cfRule type="containsText" priority="712" operator="containsText" id="{02E7032B-FA64-4780-B91F-77D57A8C5CD1}">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711" operator="containsText" id="{6131721F-2978-4DE1-8329-28DE27CCDBAF}">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710" operator="containsText" id="{17C3F058-5F7A-4A9C-938E-C36F90C082F1}">
            <xm:f>NOT(ISERROR(SEARCH($A196 ="text",A189)))</xm:f>
            <xm:f>$A196 ="text"</xm:f>
            <x14:dxf>
              <fill>
                <patternFill>
                  <bgColor theme="7" tint="0.79998168889431442"/>
                </patternFill>
              </fill>
            </x14:dxf>
          </x14:cfRule>
          <xm:sqref>A189</xm:sqref>
        </x14:conditionalFormatting>
        <x14:conditionalFormatting xmlns:xm="http://schemas.microsoft.com/office/excel/2006/main">
          <x14:cfRule type="containsText" priority="713" operator="containsText" id="{3DA6B6DE-16A6-43E1-85D5-0267D66492FA}">
            <xm:f>NOT(ISERROR(SEARCH($A255 ="text",A189)))</xm:f>
            <xm:f>$A255 ="text"</xm:f>
            <x14:dxf>
              <fill>
                <patternFill>
                  <bgColor theme="7" tint="0.79998168889431442"/>
                </patternFill>
              </fill>
            </x14:dxf>
          </x14:cfRule>
          <xm:sqref>A189</xm:sqref>
        </x14:conditionalFormatting>
        <x14:conditionalFormatting xmlns:xm="http://schemas.microsoft.com/office/excel/2006/main">
          <x14:cfRule type="containsText" priority="709" operator="containsText" id="{95B94DB9-0CA4-4014-A4A0-026212087F22}">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708" operator="containsText" id="{A1C70FF3-1143-4299-8363-9B6EBEE831BB}">
            <xm:f>NOT(ISERROR(SEARCH($A273 ="text",A189)))</xm:f>
            <xm:f>$A273 ="text"</xm:f>
            <x14:dxf>
              <fill>
                <patternFill>
                  <bgColor theme="7" tint="0.79998168889431442"/>
                </patternFill>
              </fill>
            </x14:dxf>
          </x14:cfRule>
          <xm:sqref>A189</xm:sqref>
        </x14:conditionalFormatting>
        <x14:conditionalFormatting xmlns:xm="http://schemas.microsoft.com/office/excel/2006/main">
          <x14:cfRule type="containsText" priority="707" operator="containsText" id="{57CC855B-8819-4AF4-B316-2918A97349A4}">
            <xm:f>NOT(ISERROR(SEARCH($A294 ="text",A189)))</xm:f>
            <xm:f>$A294 ="text"</xm:f>
            <x14:dxf>
              <fill>
                <patternFill>
                  <bgColor theme="7" tint="0.79998168889431442"/>
                </patternFill>
              </fill>
            </x14:dxf>
          </x14:cfRule>
          <xm:sqref>A189</xm:sqref>
        </x14:conditionalFormatting>
        <x14:conditionalFormatting xmlns:xm="http://schemas.microsoft.com/office/excel/2006/main">
          <x14:cfRule type="containsText" priority="706" operator="containsText" id="{10338D96-5BA9-4E9E-B12B-D3010CC6AE0E}">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705" operator="containsText" id="{A0B385D1-89FC-4C55-BE39-DFDE5663041B}">
            <xm:f>NOT(ISERROR(SEARCH($A295 ="text",A189)))</xm:f>
            <xm:f>$A295 ="text"</xm:f>
            <x14:dxf>
              <fill>
                <patternFill>
                  <bgColor theme="7" tint="0.79998168889431442"/>
                </patternFill>
              </fill>
            </x14:dxf>
          </x14:cfRule>
          <xm:sqref>A189</xm:sqref>
        </x14:conditionalFormatting>
        <x14:conditionalFormatting xmlns:xm="http://schemas.microsoft.com/office/excel/2006/main">
          <x14:cfRule type="containsText" priority="704" operator="containsText" id="{245DADEB-9C58-4FAD-98C1-C7CA40619181}">
            <xm:f>NOT(ISERROR(SEARCH($A195 ="text",A189)))</xm:f>
            <xm:f>$A195 ="text"</xm:f>
            <x14:dxf>
              <fill>
                <patternFill>
                  <bgColor theme="7" tint="0.79998168889431442"/>
                </patternFill>
              </fill>
            </x14:dxf>
          </x14:cfRule>
          <xm:sqref>A189</xm:sqref>
        </x14:conditionalFormatting>
        <x14:conditionalFormatting xmlns:xm="http://schemas.microsoft.com/office/excel/2006/main">
          <x14:cfRule type="containsText" priority="701" operator="containsText" id="{4C8E9094-118E-4A5F-B6A5-6A429CA4BF8D}">
            <xm:f>NOT(ISERROR(SEARCH($A274 ="text",A189)))</xm:f>
            <xm:f>$A274 ="text"</xm:f>
            <x14:dxf>
              <fill>
                <patternFill>
                  <bgColor theme="7" tint="0.79998168889431442"/>
                </patternFill>
              </fill>
            </x14:dxf>
          </x14:cfRule>
          <xm:sqref>A189</xm:sqref>
        </x14:conditionalFormatting>
        <x14:conditionalFormatting xmlns:xm="http://schemas.microsoft.com/office/excel/2006/main">
          <x14:cfRule type="containsText" priority="702" operator="containsText" id="{AB42ADA2-AD3F-48E0-BC9F-8AFEA021CB9E}">
            <xm:f>NOT(ISERROR(SEARCH($A295 ="text",A189)))</xm:f>
            <xm:f>$A295 ="text"</xm:f>
            <x14:dxf>
              <fill>
                <patternFill>
                  <bgColor theme="7" tint="0.79998168889431442"/>
                </patternFill>
              </fill>
            </x14:dxf>
          </x14:cfRule>
          <xm:sqref>A189</xm:sqref>
        </x14:conditionalFormatting>
        <x14:conditionalFormatting xmlns:xm="http://schemas.microsoft.com/office/excel/2006/main">
          <x14:cfRule type="containsText" priority="703" operator="containsText" id="{157725EB-76D8-48B4-AA77-A55D393CBDE9}">
            <xm:f>NOT(ISERROR(SEARCH($A256 ="text",A189)))</xm:f>
            <xm:f>$A256 ="text"</xm:f>
            <x14:dxf>
              <fill>
                <patternFill>
                  <bgColor theme="7" tint="0.79998168889431442"/>
                </patternFill>
              </fill>
            </x14:dxf>
          </x14:cfRule>
          <xm:sqref>A189</xm:sqref>
        </x14:conditionalFormatting>
        <x14:conditionalFormatting xmlns:xm="http://schemas.microsoft.com/office/excel/2006/main">
          <x14:cfRule type="containsText" priority="699" operator="containsText" id="{A0EA5068-FF02-45F2-9C7C-82007745C0FA}">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698" operator="containsText" id="{75E69F0A-1F2F-4087-B7E3-18C6A63861C8}">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697" operator="containsText" id="{D905988E-9B6C-4A7D-BE41-5CAA0B8C3655}">
            <xm:f>NOT(ISERROR(SEARCH($A196 ="text",A189)))</xm:f>
            <xm:f>$A196 ="text"</xm:f>
            <x14:dxf>
              <fill>
                <patternFill>
                  <bgColor theme="7" tint="0.79998168889431442"/>
                </patternFill>
              </fill>
            </x14:dxf>
          </x14:cfRule>
          <xm:sqref>A189</xm:sqref>
        </x14:conditionalFormatting>
        <x14:conditionalFormatting xmlns:xm="http://schemas.microsoft.com/office/excel/2006/main">
          <x14:cfRule type="containsText" priority="700" operator="containsText" id="{177554BF-8155-4F14-BA1A-590E7583B79F}">
            <xm:f>NOT(ISERROR(SEARCH($A255 ="text",A189)))</xm:f>
            <xm:f>$A255 ="text"</xm:f>
            <x14:dxf>
              <fill>
                <patternFill>
                  <bgColor theme="7" tint="0.79998168889431442"/>
                </patternFill>
              </fill>
            </x14:dxf>
          </x14:cfRule>
          <xm:sqref>A189</xm:sqref>
        </x14:conditionalFormatting>
        <x14:conditionalFormatting xmlns:xm="http://schemas.microsoft.com/office/excel/2006/main">
          <x14:cfRule type="containsText" priority="696" operator="containsText" id="{7C85D55A-B0FE-4444-A67C-146053152913}">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695" operator="containsText" id="{0813C796-71DC-4E94-B456-2F1DC12BDE85}">
            <xm:f>NOT(ISERROR(SEARCH($A273 ="text",A189)))</xm:f>
            <xm:f>$A273 ="text"</xm:f>
            <x14:dxf>
              <fill>
                <patternFill>
                  <bgColor theme="7" tint="0.79998168889431442"/>
                </patternFill>
              </fill>
            </x14:dxf>
          </x14:cfRule>
          <xm:sqref>A189</xm:sqref>
        </x14:conditionalFormatting>
        <x14:conditionalFormatting xmlns:xm="http://schemas.microsoft.com/office/excel/2006/main">
          <x14:cfRule type="containsText" priority="694" operator="containsText" id="{9B17EC8F-5217-45C5-9ABE-B5EBAD01CCFF}">
            <xm:f>NOT(ISERROR(SEARCH($A294 ="text",A189)))</xm:f>
            <xm:f>$A294 ="text"</xm:f>
            <x14:dxf>
              <fill>
                <patternFill>
                  <bgColor theme="7" tint="0.79998168889431442"/>
                </patternFill>
              </fill>
            </x14:dxf>
          </x14:cfRule>
          <xm:sqref>A189</xm:sqref>
        </x14:conditionalFormatting>
        <x14:conditionalFormatting xmlns:xm="http://schemas.microsoft.com/office/excel/2006/main">
          <x14:cfRule type="containsText" priority="693" operator="containsText" id="{3DF915FC-7749-4475-B9AA-E3E73EE5E6EB}">
            <xm:f>NOT(ISERROR(SEARCH(#REF! ="text",A189)))</xm:f>
            <xm:f>#REF! ="text"</xm:f>
            <x14:dxf>
              <fill>
                <patternFill>
                  <bgColor theme="7" tint="0.79998168889431442"/>
                </patternFill>
              </fill>
            </x14:dxf>
          </x14:cfRule>
          <xm:sqref>A189</xm:sqref>
        </x14:conditionalFormatting>
        <x14:conditionalFormatting xmlns:xm="http://schemas.microsoft.com/office/excel/2006/main">
          <x14:cfRule type="containsText" priority="692" operator="containsText" id="{B6712B5F-850E-4630-82D6-8FF3AC730DAD}">
            <xm:f>NOT(ISERROR(SEARCH($A295 ="text",A189)))</xm:f>
            <xm:f>$A295 ="text"</xm:f>
            <x14:dxf>
              <fill>
                <patternFill>
                  <bgColor theme="7" tint="0.79998168889431442"/>
                </patternFill>
              </fill>
            </x14:dxf>
          </x14:cfRule>
          <xm:sqref>A189</xm:sqref>
        </x14:conditionalFormatting>
        <x14:conditionalFormatting xmlns:xm="http://schemas.microsoft.com/office/excel/2006/main">
          <x14:cfRule type="containsText" priority="691" operator="containsText" id="{24268DAF-1FC8-4F67-B369-3892DDA01DF7}">
            <xm:f>NOT(ISERROR(SEARCH($A195 ="text",A189)))</xm:f>
            <xm:f>$A195 ="text"</xm:f>
            <x14:dxf>
              <fill>
                <patternFill>
                  <bgColor theme="7" tint="0.79998168889431442"/>
                </patternFill>
              </fill>
            </x14:dxf>
          </x14:cfRule>
          <xm:sqref>A189</xm:sqref>
        </x14:conditionalFormatting>
        <x14:conditionalFormatting xmlns:xm="http://schemas.microsoft.com/office/excel/2006/main">
          <x14:cfRule type="containsText" priority="1073" operator="containsText" id="{1873C6B7-4526-41DA-82BA-87FC05EF2383}">
            <xm:f>NOT(ISERROR(SEARCH($A207 ="text",AK118)))</xm:f>
            <xm:f>$A207 ="text"</xm:f>
            <x14:dxf>
              <fill>
                <patternFill>
                  <bgColor theme="7" tint="0.79998168889431442"/>
                </patternFill>
              </fill>
            </x14:dxf>
          </x14:cfRule>
          <xm:sqref>AK118:BL119</xm:sqref>
        </x14:conditionalFormatting>
        <x14:conditionalFormatting xmlns:xm="http://schemas.microsoft.com/office/excel/2006/main">
          <x14:cfRule type="containsText" priority="689" operator="containsText" id="{D9CAB0CA-DE4B-4D50-AB5E-7BD4E67B645D}">
            <xm:f>NOT(ISERROR(SEARCH($A241 ="text",AJ131)))</xm:f>
            <xm:f>$A241 ="text"</xm:f>
            <x14:dxf>
              <fill>
                <patternFill>
                  <bgColor theme="7" tint="0.79998168889431442"/>
                </patternFill>
              </fill>
            </x14:dxf>
          </x14:cfRule>
          <xm:sqref>AJ131</xm:sqref>
        </x14:conditionalFormatting>
        <x14:conditionalFormatting xmlns:xm="http://schemas.microsoft.com/office/excel/2006/main">
          <x14:cfRule type="containsText" priority="1115" operator="containsText" id="{455A41D4-4347-4BB4-8D9B-7B490152D8F7}">
            <xm:f>NOT(ISERROR(SEARCH(#REF! ="text",A6)))</xm:f>
            <xm:f>#REF! ="text"</xm:f>
            <x14:dxf>
              <fill>
                <patternFill>
                  <bgColor theme="7" tint="0.79998168889431442"/>
                </patternFill>
              </fill>
            </x14:dxf>
          </x14:cfRule>
          <xm:sqref>I6 AK6 A38:E39 G38:AI39 A51:E51 G51:AI51 AK51:BK51 AK38:BK39 CO38:XFD39 CO51:XFD51</xm:sqref>
        </x14:conditionalFormatting>
        <x14:conditionalFormatting xmlns:xm="http://schemas.microsoft.com/office/excel/2006/main">
          <x14:cfRule type="containsText" priority="1118" operator="containsText" id="{E7132554-9D20-4539-B5CB-B8CA5B322831}">
            <xm:f>NOT(ISERROR(SEARCH(#REF! ="text",A13)))</xm:f>
            <xm:f>#REF! ="text"</xm:f>
            <x14:dxf>
              <fill>
                <patternFill>
                  <bgColor theme="7" tint="0.79998168889431442"/>
                </patternFill>
              </fill>
            </x14:dxf>
          </x14:cfRule>
          <xm:sqref>A13:E13 G52:AI52 A52:E52 AV13:BK13 AK50:AP50 T13:AI13 AK13 AK52:BK52 CO52:XFD52 CO13:XFD13 G13:I13</xm:sqref>
        </x14:conditionalFormatting>
        <x14:conditionalFormatting xmlns:xm="http://schemas.microsoft.com/office/excel/2006/main">
          <x14:cfRule type="containsText" priority="1175" operator="containsText" id="{53D18C60-004F-49E1-9348-FFEB0C2B8F43}">
            <xm:f>NOT(ISERROR(SEARCH($A177 ="text",A34)))</xm:f>
            <xm:f>$A177 ="text"</xm:f>
            <x14:dxf>
              <fill>
                <patternFill>
                  <bgColor theme="7" tint="0.79998168889431442"/>
                </patternFill>
              </fill>
            </x14:dxf>
          </x14:cfRule>
          <xm:sqref>AH34:AI35 AK34:BK35 A34:E35 CO34:XFD35 G34:G35</xm:sqref>
        </x14:conditionalFormatting>
        <x14:conditionalFormatting xmlns:xm="http://schemas.microsoft.com/office/excel/2006/main">
          <x14:cfRule type="containsText" priority="1212" operator="containsText" id="{E0B314F8-BCF1-4CBF-9AA8-4AE109E5CA0D}">
            <xm:f>NOT(ISERROR(SEARCH($A177 ="text",A31)))</xm:f>
            <xm:f>$A177 ="text"</xm:f>
            <x14:dxf>
              <fill>
                <patternFill>
                  <bgColor theme="7" tint="0.79998168889431442"/>
                </patternFill>
              </fill>
            </x14:dxf>
          </x14:cfRule>
          <xm:sqref>AH31:AI31 AK31:BK31 A31:E31 CO31:XFD31 G31</xm:sqref>
        </x14:conditionalFormatting>
        <x14:conditionalFormatting xmlns:xm="http://schemas.microsoft.com/office/excel/2006/main">
          <x14:cfRule type="containsText" priority="1217" operator="containsText" id="{7C82D4C4-52D3-4028-986B-ACDA305907E9}">
            <xm:f>NOT(ISERROR(SEARCH($A52 ="text",A23)))</xm:f>
            <xm:f>$A52 ="text"</xm:f>
            <x14:dxf>
              <fill>
                <patternFill>
                  <bgColor theme="7" tint="0.79998168889431442"/>
                </patternFill>
              </fill>
            </x14:dxf>
          </x14:cfRule>
          <xm:sqref>A23:E23 AH23:AI23 AK23:BK23 CO23:GV23 G23:J23 GX23:XFD23</xm:sqref>
        </x14:conditionalFormatting>
        <x14:conditionalFormatting xmlns:xm="http://schemas.microsoft.com/office/excel/2006/main">
          <x14:cfRule type="containsText" priority="1232" operator="containsText" id="{E0B314F8-BCF1-4CBF-9AA8-4AE109E5CA0D}">
            <xm:f>NOT(ISERROR(SEARCH($A177 ="text",A30)))</xm:f>
            <xm:f>$A177 ="text"</xm:f>
            <x14:dxf>
              <fill>
                <patternFill>
                  <bgColor theme="7" tint="0.79998168889431442"/>
                </patternFill>
              </fill>
            </x14:dxf>
          </x14:cfRule>
          <xm:sqref>AH30:AI30 AK30:BK30 A30:E30 CO30:XFD30 G30</xm:sqref>
        </x14:conditionalFormatting>
        <x14:conditionalFormatting xmlns:xm="http://schemas.microsoft.com/office/excel/2006/main">
          <x14:cfRule type="containsText" priority="1250" operator="containsText" id="{E0B314F8-BCF1-4CBF-9AA8-4AE109E5CA0D}">
            <xm:f>NOT(ISERROR(SEARCH($A177 ="text",A29)))</xm:f>
            <xm:f>$A177 ="text"</xm:f>
            <x14:dxf>
              <fill>
                <patternFill>
                  <bgColor theme="7" tint="0.79998168889431442"/>
                </patternFill>
              </fill>
            </x14:dxf>
          </x14:cfRule>
          <xm:sqref>AH29:AI29 AK29:BK29 A29:E29 CO29:XFD29 G29</xm:sqref>
        </x14:conditionalFormatting>
        <x14:conditionalFormatting xmlns:xm="http://schemas.microsoft.com/office/excel/2006/main">
          <x14:cfRule type="containsText" priority="1268" operator="containsText" id="{E0B314F8-BCF1-4CBF-9AA8-4AE109E5CA0D}">
            <xm:f>NOT(ISERROR(SEARCH($A176 ="text",A27)))</xm:f>
            <xm:f>$A176 ="text"</xm:f>
            <x14:dxf>
              <fill>
                <patternFill>
                  <bgColor theme="7" tint="0.79998168889431442"/>
                </patternFill>
              </fill>
            </x14:dxf>
          </x14:cfRule>
          <xm:sqref>AH28:AH35 AK27:BK28 A27:E28 AH27:AI28 A28:B35 CO27:XFD28 G27:G28 AL29:AN34</xm:sqref>
        </x14:conditionalFormatting>
        <x14:conditionalFormatting xmlns:xm="http://schemas.microsoft.com/office/excel/2006/main">
          <x14:cfRule type="containsText" priority="1321" operator="containsText" id="{B6C36C4B-53F6-4B65-ACE6-B139F2AF7447}">
            <xm:f>NOT(ISERROR(SEARCH($A177 ="text",B46)))</xm:f>
            <xm:f>$A177 ="text"</xm:f>
            <x14:dxf>
              <fill>
                <patternFill>
                  <bgColor theme="7" tint="0.79998168889431442"/>
                </patternFill>
              </fill>
            </x14:dxf>
          </x14:cfRule>
          <xm:sqref>B46:E46 AQ46:BK46 K46:AI46 CO46:XFD46 G46</xm:sqref>
        </x14:conditionalFormatting>
        <x14:conditionalFormatting xmlns:xm="http://schemas.microsoft.com/office/excel/2006/main">
          <x14:cfRule type="containsText" priority="1454" operator="containsText" id="{B6C36C4B-53F6-4B65-ACE6-B139F2AF7447}">
            <xm:f>NOT(ISERROR(SEARCH($A177 ="text",K48)))</xm:f>
            <xm:f>$A177 ="text"</xm:f>
            <x14:dxf>
              <fill>
                <patternFill>
                  <bgColor theme="7" tint="0.79998168889431442"/>
                </patternFill>
              </fill>
            </x14:dxf>
          </x14:cfRule>
          <xm:sqref>K48:AI49</xm:sqref>
        </x14:conditionalFormatting>
        <x14:conditionalFormatting xmlns:xm="http://schemas.microsoft.com/office/excel/2006/main">
          <x14:cfRule type="containsText" priority="1539" operator="containsText" id="{5545E4D9-AF0F-4CE0-BED6-8F5DD38DD1B6}">
            <xm:f>NOT(ISERROR(SEARCH($A159 ="text",A68)))</xm:f>
            <xm:f>$A159 ="text"</xm:f>
            <x14:dxf>
              <fill>
                <patternFill>
                  <bgColor theme="7" tint="0.79998168889431442"/>
                </patternFill>
              </fill>
            </x14:dxf>
          </x14:cfRule>
          <xm:sqref>G68:I68 A68:E69 O68:AI68 AQ68:BK69 AK68:AK69 CO68:CO69 CU68:DP69 DW68:ES69 EY68:FU69 GA68:GV69 GX68:XFD69 GW70:GW73</xm:sqref>
        </x14:conditionalFormatting>
        <x14:conditionalFormatting xmlns:xm="http://schemas.microsoft.com/office/excel/2006/main">
          <x14:cfRule type="containsText" priority="1604" operator="containsText" id="{5545E4D9-AF0F-4CE0-BED6-8F5DD38DD1B6}">
            <xm:f>NOT(ISERROR(SEARCH($A161 ="text",A71)))</xm:f>
            <xm:f>$A161 ="text"</xm:f>
            <x14:dxf>
              <fill>
                <patternFill>
                  <bgColor theme="7" tint="0.79998168889431442"/>
                </patternFill>
              </fill>
            </x14:dxf>
          </x14:cfRule>
          <xm:sqref>A71:E74 GA71:GV74 GX71:XFD72 HC73:XFD74</xm:sqref>
        </x14:conditionalFormatting>
        <x14:conditionalFormatting xmlns:xm="http://schemas.microsoft.com/office/excel/2006/main">
          <x14:cfRule type="containsText" priority="1679" operator="containsText" id="{A097D758-64F7-455B-AB89-BCCBD5ED98EB}">
            <xm:f>NOT(ISERROR(SEARCH($A23 ="text",A20)))</xm:f>
            <xm:f>$A23 ="text"</xm:f>
            <x14:dxf>
              <fill>
                <patternFill>
                  <bgColor theme="7" tint="0.79998168889431442"/>
                </patternFill>
              </fill>
            </x14:dxf>
          </x14:cfRule>
          <xm:sqref>A20:E20 AK20:BK20 CO20:XFD20 G20:AI20</xm:sqref>
        </x14:conditionalFormatting>
        <x14:conditionalFormatting xmlns:xm="http://schemas.microsoft.com/office/excel/2006/main">
          <x14:cfRule type="containsText" priority="1696" operator="containsText" id="{E6E5ABC7-FB92-44C4-B8E9-BFDB44917EDB}">
            <xm:f>NOT(ISERROR(SEARCH($A62 ="text",A60)))</xm:f>
            <xm:f>$A62 ="text"</xm:f>
            <x14:dxf>
              <fill>
                <patternFill>
                  <bgColor theme="7" tint="0.79998168889431442"/>
                </patternFill>
              </fill>
            </x14:dxf>
          </x14:cfRule>
          <xm:sqref>A60:E61 O60:AI61 CO60:XFD61 G60:I61 AK60:BK61</xm:sqref>
        </x14:conditionalFormatting>
        <x14:conditionalFormatting xmlns:xm="http://schemas.microsoft.com/office/excel/2006/main">
          <x14:cfRule type="containsText" priority="1697" operator="containsText" id="{E6E5ABC7-FB92-44C4-B8E9-BFDB44917EDB}">
            <xm:f>NOT(ISERROR(SEARCH(#REF! ="text",A50)))</xm:f>
            <xm:f>#REF! ="text"</xm:f>
            <x14:dxf>
              <fill>
                <patternFill>
                  <bgColor theme="7" tint="0.79998168889431442"/>
                </patternFill>
              </fill>
            </x14:dxf>
          </x14:cfRule>
          <xm:sqref>A58:E59 A62:E63 A53:E53 B50 A76:E88 N86:AI88 AP86:BK88 AK86:AK88 AK77:AK84 AK85:BK85 AK53:BK53 AK76:BK76 AK62:BK63 CO58:XFD59 CO62:XFD63 CO53:XFD53 G86:I88 G53:AI53 G58:AI59 G62:AI63 G76:AI85 AK58:BK59 AM77:BK84 CO76:XFD76 CO79:ES79 CO77:ER78 CO80:ER81 CO82:ES84 ET77:XFD77 CO85:XFD88 EX78:XFD84</xm:sqref>
        </x14:conditionalFormatting>
        <x14:conditionalFormatting xmlns:xm="http://schemas.microsoft.com/office/excel/2006/main">
          <x14:cfRule type="containsText" priority="652" operator="containsText" id="{E42BE975-525D-F54D-A05B-537A367DEA74}">
            <xm:f>NOT(ISERROR(SEARCH($A80 ="text",A75)))</xm:f>
            <xm:f>$A80 ="text"</xm:f>
            <x14:dxf>
              <fill>
                <patternFill>
                  <bgColor theme="7" tint="0.79998168889431442"/>
                </patternFill>
              </fill>
            </x14:dxf>
          </x14:cfRule>
          <xm:sqref>A75:E75 AK75:BK75 G75:AI75</xm:sqref>
        </x14:conditionalFormatting>
        <x14:conditionalFormatting xmlns:xm="http://schemas.microsoft.com/office/excel/2006/main">
          <x14:cfRule type="containsText" priority="1746" operator="containsText" id="{55BE67E6-FA64-47F2-8DB6-733601549AF4}">
            <xm:f>NOT(ISERROR(SEARCH(#REF! ="text",A73)))</xm:f>
            <xm:f>#REF! ="text"</xm:f>
            <x14:dxf>
              <fill>
                <patternFill>
                  <bgColor theme="7" tint="0.79998168889431442"/>
                </patternFill>
              </fill>
            </x14:dxf>
          </x14:cfRule>
          <xm:sqref>A73:A74</xm:sqref>
        </x14:conditionalFormatting>
        <x14:conditionalFormatting xmlns:xm="http://schemas.microsoft.com/office/excel/2006/main">
          <x14:cfRule type="containsText" priority="1760" operator="containsText" id="{2A52E7E2-F767-42DE-BF98-E7BE807C9A5C}">
            <xm:f>NOT(ISERROR(SEARCH(#REF! ="text",G36)))</xm:f>
            <xm:f>#REF! ="text"</xm:f>
            <x14:dxf>
              <fill>
                <patternFill>
                  <bgColor theme="7" tint="0.79998168889431442"/>
                </patternFill>
              </fill>
            </x14:dxf>
          </x14:cfRule>
          <xm:sqref>AQ36:BI36 G36:G37</xm:sqref>
        </x14:conditionalFormatting>
        <x14:conditionalFormatting xmlns:xm="http://schemas.microsoft.com/office/excel/2006/main">
          <x14:cfRule type="containsText" priority="1761" operator="containsText" id="{51629CB9-E4CF-476E-9A19-2AF657805950}">
            <xm:f>NOT(ISERROR(SEARCH(#REF! ="text",A26)))</xm:f>
            <xm:f>#REF! ="text"</xm:f>
            <x14:dxf>
              <fill>
                <patternFill>
                  <bgColor theme="7" tint="0.79998168889431442"/>
                </patternFill>
              </fill>
            </x14:dxf>
          </x14:cfRule>
          <xm:sqref>A26:E26 AH26:AI26 AK26:BK26 CO26:XFD26 G26</xm:sqref>
        </x14:conditionalFormatting>
        <x14:conditionalFormatting xmlns:xm="http://schemas.microsoft.com/office/excel/2006/main">
          <x14:cfRule type="containsText" priority="1786" operator="containsText" id="{55BE67E6-FA64-47F2-8DB6-733601549AF4}">
            <xm:f>NOT(ISERROR(SEARCH(#REF! ="text",A9)))</xm:f>
            <xm:f>#REF! ="text"</xm:f>
            <x14:dxf>
              <fill>
                <patternFill>
                  <bgColor theme="7" tint="0.79998168889431442"/>
                </patternFill>
              </fill>
            </x14:dxf>
          </x14:cfRule>
          <xm:sqref>A37 A9:E9 CO9:XFD9 G9:BK9</xm:sqref>
        </x14:conditionalFormatting>
        <x14:conditionalFormatting xmlns:xm="http://schemas.microsoft.com/office/excel/2006/main">
          <x14:cfRule type="containsText" priority="1787" operator="containsText" id="{55BE67E6-FA64-47F2-8DB6-733601549AF4}">
            <xm:f>NOT(ISERROR(SEARCH(#REF! ="text",A36)))</xm:f>
            <xm:f>#REF! ="text"</xm:f>
            <x14:dxf>
              <fill>
                <patternFill>
                  <bgColor theme="7" tint="0.79998168889431442"/>
                </patternFill>
              </fill>
            </x14:dxf>
          </x14:cfRule>
          <xm:sqref>A36:E36 AQ36:BK36 AH36:AI36 G47 CO36:XFD36 G36</xm:sqref>
        </x14:conditionalFormatting>
        <x14:conditionalFormatting xmlns:xm="http://schemas.microsoft.com/office/excel/2006/main">
          <x14:cfRule type="containsText" priority="1805" operator="containsText" id="{7C82D4C4-52D3-4028-986B-ACDA305907E9}">
            <xm:f>NOT(ISERROR(SEARCH(#REF! ="text",G48)))</xm:f>
            <xm:f>#REF! ="text"</xm:f>
            <x14:dxf>
              <fill>
                <patternFill>
                  <bgColor theme="7" tint="0.79998168889431442"/>
                </patternFill>
              </fill>
            </x14:dxf>
          </x14:cfRule>
          <xm:sqref>G48:G49</xm:sqref>
        </x14:conditionalFormatting>
        <x14:conditionalFormatting xmlns:xm="http://schemas.microsoft.com/office/excel/2006/main">
          <x14:cfRule type="containsText" priority="650" operator="containsText" id="{5B46E05E-0321-3649-80A6-A2C64218A756}">
            <xm:f>NOT(ISERROR(SEARCH(#REF! ="text",AL14)))</xm:f>
            <xm:f>#REF! ="text"</xm:f>
            <x14:dxf>
              <fill>
                <patternFill>
                  <bgColor theme="7" tint="0.79998168889431442"/>
                </patternFill>
              </fill>
            </x14:dxf>
          </x14:cfRule>
          <xm:sqref>AL14:AU14</xm:sqref>
        </x14:conditionalFormatting>
        <x14:conditionalFormatting xmlns:xm="http://schemas.microsoft.com/office/excel/2006/main">
          <x14:cfRule type="containsText" priority="651" operator="containsText" id="{6F61DDB2-2147-3B49-8841-3564F8585215}">
            <xm:f>NOT(ISERROR(SEARCH(#REF! ="text",AL13)))</xm:f>
            <xm:f>#REF! ="text"</xm:f>
            <x14:dxf>
              <fill>
                <patternFill>
                  <bgColor theme="7" tint="0.79998168889431442"/>
                </patternFill>
              </fill>
            </x14:dxf>
          </x14:cfRule>
          <xm:sqref>AL13:AU13</xm:sqref>
        </x14:conditionalFormatting>
        <x14:conditionalFormatting xmlns:xm="http://schemas.microsoft.com/office/excel/2006/main">
          <x14:cfRule type="containsText" priority="646" operator="containsText" id="{9C976273-A63C-2D46-AC16-EE914B6AC8C2}">
            <xm:f>NOT(ISERROR(SEARCH($A180 ="text",A46)))</xm:f>
            <xm:f>$A180 ="text"</xm:f>
            <x14:dxf>
              <fill>
                <patternFill>
                  <bgColor theme="7" tint="0.79998168889431442"/>
                </patternFill>
              </fill>
            </x14:dxf>
          </x14:cfRule>
          <xm:sqref>A46:A49</xm:sqref>
        </x14:conditionalFormatting>
        <x14:conditionalFormatting xmlns:xm="http://schemas.microsoft.com/office/excel/2006/main">
          <x14:cfRule type="containsText" priority="647" operator="containsText" id="{437215F2-F850-6B44-8A15-C90F29785FBC}">
            <xm:f>NOT(ISERROR(SEARCH($A186 ="text",A46)))</xm:f>
            <xm:f>$A186 ="text"</xm:f>
            <x14:dxf>
              <fill>
                <patternFill>
                  <bgColor theme="7" tint="0.79998168889431442"/>
                </patternFill>
              </fill>
            </x14:dxf>
          </x14:cfRule>
          <xm:sqref>A46:A49</xm:sqref>
        </x14:conditionalFormatting>
        <x14:conditionalFormatting xmlns:xm="http://schemas.microsoft.com/office/excel/2006/main">
          <x14:cfRule type="containsText" priority="639" operator="containsText" id="{0EA22D2A-972D-5647-B1A8-BB78FBFC875E}">
            <xm:f>NOT(ISERROR(SEARCH($A180 ="text",B46)))</xm:f>
            <xm:f>$A180 ="text"</xm:f>
            <x14:dxf>
              <fill>
                <patternFill>
                  <bgColor theme="7" tint="0.79998168889431442"/>
                </patternFill>
              </fill>
            </x14:dxf>
          </x14:cfRule>
          <xm:sqref>B46</xm:sqref>
        </x14:conditionalFormatting>
        <x14:conditionalFormatting xmlns:xm="http://schemas.microsoft.com/office/excel/2006/main">
          <x14:cfRule type="containsText" priority="640" operator="containsText" id="{600AA846-8C03-7F49-9CAE-D21B7CBD1485}">
            <xm:f>NOT(ISERROR(SEARCH($A186 ="text",B46)))</xm:f>
            <xm:f>$A186 ="text"</xm:f>
            <x14:dxf>
              <fill>
                <patternFill>
                  <bgColor theme="7" tint="0.79998168889431442"/>
                </patternFill>
              </fill>
            </x14:dxf>
          </x14:cfRule>
          <xm:sqref>B46</xm:sqref>
        </x14:conditionalFormatting>
        <x14:conditionalFormatting xmlns:xm="http://schemas.microsoft.com/office/excel/2006/main">
          <x14:cfRule type="containsText" priority="637" operator="containsText" id="{696212F2-F013-6447-8241-131E8A379AAB}">
            <xm:f>NOT(ISERROR(SEARCH($A180 ="text",B46)))</xm:f>
            <xm:f>$A180 ="text"</xm:f>
            <x14:dxf>
              <fill>
                <patternFill>
                  <bgColor theme="7" tint="0.79998168889431442"/>
                </patternFill>
              </fill>
            </x14:dxf>
          </x14:cfRule>
          <xm:sqref>B46</xm:sqref>
        </x14:conditionalFormatting>
        <x14:conditionalFormatting xmlns:xm="http://schemas.microsoft.com/office/excel/2006/main">
          <x14:cfRule type="containsText" priority="638" operator="containsText" id="{F886E66B-EB98-A64C-917C-04039B2A25E9}">
            <xm:f>NOT(ISERROR(SEARCH($A186 ="text",B46)))</xm:f>
            <xm:f>$A186 ="text"</xm:f>
            <x14:dxf>
              <fill>
                <patternFill>
                  <bgColor theme="7" tint="0.79998168889431442"/>
                </patternFill>
              </fill>
            </x14:dxf>
          </x14:cfRule>
          <xm:sqref>B46</xm:sqref>
        </x14:conditionalFormatting>
        <x14:conditionalFormatting xmlns:xm="http://schemas.microsoft.com/office/excel/2006/main">
          <x14:cfRule type="containsText" priority="624" operator="containsText" id="{57AB44C0-C8F4-024E-84E1-CD19F0065636}">
            <xm:f>NOT(ISERROR(SEARCH(#REF! ="text",A53)))</xm:f>
            <xm:f>#REF! ="text"</xm:f>
            <x14:dxf>
              <fill>
                <patternFill>
                  <bgColor theme="7" tint="0.79998168889431442"/>
                </patternFill>
              </fill>
            </x14:dxf>
          </x14:cfRule>
          <xm:sqref>A53</xm:sqref>
        </x14:conditionalFormatting>
        <x14:conditionalFormatting xmlns:xm="http://schemas.microsoft.com/office/excel/2006/main">
          <x14:cfRule type="containsText" priority="623" operator="containsText" id="{3F59E9D5-79EC-5746-9605-94F200A59B99}">
            <xm:f>NOT(ISERROR(SEARCH(#REF! ="text",B53)))</xm:f>
            <xm:f>#REF! ="text"</xm:f>
            <x14:dxf>
              <fill>
                <patternFill>
                  <bgColor theme="7" tint="0.79998168889431442"/>
                </patternFill>
              </fill>
            </x14:dxf>
          </x14:cfRule>
          <xm:sqref>B53</xm:sqref>
        </x14:conditionalFormatting>
        <x14:conditionalFormatting xmlns:xm="http://schemas.microsoft.com/office/excel/2006/main">
          <x14:cfRule type="containsText" priority="622" operator="containsText" id="{67CE01F7-F9FF-6D43-A700-51DDAEEBDCBA}">
            <xm:f>NOT(ISERROR(SEARCH(#REF! ="text",B53)))</xm:f>
            <xm:f>#REF! ="text"</xm:f>
            <x14:dxf>
              <fill>
                <patternFill>
                  <bgColor theme="7" tint="0.79998168889431442"/>
                </patternFill>
              </fill>
            </x14:dxf>
          </x14:cfRule>
          <xm:sqref>B53</xm:sqref>
        </x14:conditionalFormatting>
        <x14:conditionalFormatting xmlns:xm="http://schemas.microsoft.com/office/excel/2006/main">
          <x14:cfRule type="containsText" priority="587" operator="containsText" id="{1A04ABF5-939B-0C42-8361-4F4E93EFCA4B}">
            <xm:f>NOT(ISERROR(SEARCH(#REF! ="text",A64)))</xm:f>
            <xm:f>#REF! ="text"</xm:f>
            <x14:dxf>
              <fill>
                <patternFill>
                  <bgColor theme="7" tint="0.79998168889431442"/>
                </patternFill>
              </fill>
            </x14:dxf>
          </x14:cfRule>
          <xm:sqref>A64:E64 AK64:BK64 CO64:XFD64 G64:AI64</xm:sqref>
        </x14:conditionalFormatting>
        <x14:conditionalFormatting xmlns:xm="http://schemas.microsoft.com/office/excel/2006/main">
          <x14:cfRule type="containsText" priority="588" operator="containsText" id="{7C362487-05A1-3B45-A933-19942F916D65}">
            <xm:f>NOT(ISERROR(SEARCH(#REF! ="text",A70)))</xm:f>
            <xm:f>#REF! ="text"</xm:f>
            <x14:dxf>
              <fill>
                <patternFill>
                  <bgColor theme="7" tint="0.79998168889431442"/>
                </patternFill>
              </fill>
            </x14:dxf>
          </x14:cfRule>
          <xm:sqref>A70:E70 AK70 AQ70:BK70 CO70 CU70:DP70 DW70:ES70 EY70:FU70</xm:sqref>
        </x14:conditionalFormatting>
        <x14:conditionalFormatting xmlns:xm="http://schemas.microsoft.com/office/excel/2006/main">
          <x14:cfRule type="containsText" priority="589" operator="containsText" id="{875785C4-6875-3F46-82F1-8EDC56C30A1E}">
            <xm:f>NOT(ISERROR(SEARCH($A160 ="text",G69)))</xm:f>
            <xm:f>$A160 ="text"</xm:f>
            <x14:dxf>
              <fill>
                <patternFill>
                  <bgColor theme="7" tint="0.79998168889431442"/>
                </patternFill>
              </fill>
            </x14:dxf>
          </x14:cfRule>
          <xm:sqref>G73:AI73 G69:I72 O69:AI72 G74:I74 O74:AI74</xm:sqref>
        </x14:conditionalFormatting>
        <x14:conditionalFormatting xmlns:xm="http://schemas.microsoft.com/office/excel/2006/main">
          <x14:cfRule type="containsText" priority="590" operator="containsText" id="{E15457FE-BBF4-D44B-9A54-0CC99B416D0E}">
            <xm:f>NOT(ISERROR(SEARCH(#REF! ="text",A65)))</xm:f>
            <xm:f>#REF! ="text"</xm:f>
            <x14:dxf>
              <fill>
                <patternFill>
                  <bgColor theme="7" tint="0.79998168889431442"/>
                </patternFill>
              </fill>
            </x14:dxf>
          </x14:cfRule>
          <xm:sqref>A65:E65 G65:AI65 AK65:BK65 CO65:XFD65</xm:sqref>
        </x14:conditionalFormatting>
        <x14:conditionalFormatting xmlns:xm="http://schemas.microsoft.com/office/excel/2006/main">
          <x14:cfRule type="containsText" priority="581" operator="containsText" id="{A526DDEC-D4D7-0242-8308-A31F60854BBA}">
            <xm:f>NOT(ISERROR(SEARCH($A161 ="text",AK71)))</xm:f>
            <xm:f>$A161 ="text"</xm:f>
            <x14:dxf>
              <fill>
                <patternFill>
                  <bgColor theme="7" tint="0.79998168889431442"/>
                </patternFill>
              </fill>
            </x14:dxf>
          </x14:cfRule>
          <xm:sqref>AK73:BK74 AK71:AK72 AQ71:BK72 CO73:DP73 CO71:CO72 CU71:DP72 CO74 CU74:DQ74 DW74:FU74 DW71:ES73 EY71:FU73</xm:sqref>
        </x14:conditionalFormatting>
        <x14:conditionalFormatting xmlns:xm="http://schemas.microsoft.com/office/excel/2006/main">
          <x14:cfRule type="containsText" priority="579" operator="containsText" id="{C682D797-A3FE-E241-99D5-C80CECCF7F3E}">
            <xm:f>NOT(ISERROR(SEARCH($A153 ="text",A66)))</xm:f>
            <xm:f>$A153 ="text"</xm:f>
            <x14:dxf>
              <fill>
                <patternFill>
                  <bgColor theme="7" tint="0.79998168889431442"/>
                </patternFill>
              </fill>
            </x14:dxf>
          </x14:cfRule>
          <xm:sqref>A66:E67</xm:sqref>
        </x14:conditionalFormatting>
        <x14:conditionalFormatting xmlns:xm="http://schemas.microsoft.com/office/excel/2006/main">
          <x14:cfRule type="containsText" priority="577" operator="containsText" id="{512C4C56-0E26-8945-AF01-E44E6A5BA049}">
            <xm:f>NOT(ISERROR(SEARCH($A73 ="text",A69)))</xm:f>
            <xm:f>$A73 ="text"</xm:f>
            <x14:dxf>
              <fill>
                <patternFill>
                  <bgColor theme="7" tint="0.79998168889431442"/>
                </patternFill>
              </fill>
            </x14:dxf>
          </x14:cfRule>
          <xm:sqref>A69</xm:sqref>
        </x14:conditionalFormatting>
        <x14:conditionalFormatting xmlns:xm="http://schemas.microsoft.com/office/excel/2006/main">
          <x14:cfRule type="containsText" priority="592" operator="containsText" id="{98DFA0C6-C690-7B40-B970-F09FD894CB46}">
            <xm:f>NOT(ISERROR(SEARCH(#REF! ="text",AK74)))</xm:f>
            <xm:f>#REF! ="text"</xm:f>
            <x14:dxf>
              <fill>
                <patternFill>
                  <bgColor theme="7" tint="0.79998168889431442"/>
                </patternFill>
              </fill>
            </x14:dxf>
          </x14:cfRule>
          <xm:sqref>AK74:BK74</xm:sqref>
        </x14:conditionalFormatting>
        <x14:conditionalFormatting xmlns:xm="http://schemas.microsoft.com/office/excel/2006/main">
          <x14:cfRule type="containsText" priority="574" operator="containsText" id="{A434CA33-2D80-BC47-8461-01D1DE44502A}">
            <xm:f>NOT(ISERROR(SEARCH($A162 ="text",B71)))</xm:f>
            <xm:f>$A162 ="text"</xm:f>
            <x14:dxf>
              <fill>
                <patternFill>
                  <bgColor theme="7" tint="0.79998168889431442"/>
                </patternFill>
              </fill>
            </x14:dxf>
          </x14:cfRule>
          <xm:sqref>B71:B74</xm:sqref>
        </x14:conditionalFormatting>
        <x14:conditionalFormatting xmlns:xm="http://schemas.microsoft.com/office/excel/2006/main">
          <x14:cfRule type="containsText" priority="1883" operator="containsText" id="{F4D3616B-3BFB-424B-9A88-3C4F1AF1E6FA}">
            <xm:f>NOT(ISERROR(SEARCH(#REF! ="text",AK70)))</xm:f>
            <xm:f>#REF! ="text"</xm:f>
            <x14:dxf>
              <fill>
                <patternFill>
                  <bgColor theme="7" tint="0.79998168889431442"/>
                </patternFill>
              </fill>
            </x14:dxf>
          </x14:cfRule>
          <xm:sqref>AK70 AQ70:BK70</xm:sqref>
        </x14:conditionalFormatting>
        <x14:conditionalFormatting xmlns:xm="http://schemas.microsoft.com/office/excel/2006/main">
          <x14:cfRule type="containsText" priority="1885" operator="containsText" id="{D6D1326E-E588-4910-9CCB-D04BB6BCC65D}">
            <xm:f>NOT(ISERROR(SEARCH($A89 ="text",AK71)))</xm:f>
            <xm:f>$A89 ="text"</xm:f>
            <x14:dxf>
              <fill>
                <patternFill>
                  <bgColor theme="7" tint="0.79998168889431442"/>
                </patternFill>
              </fill>
            </x14:dxf>
          </x14:cfRule>
          <xm:sqref>AK73:BK73 AK71:AK72 AQ71:BK72</xm:sqref>
        </x14:conditionalFormatting>
        <x14:conditionalFormatting xmlns:xm="http://schemas.microsoft.com/office/excel/2006/main">
          <x14:cfRule type="containsText" priority="569" operator="containsText" id="{7E63A25F-E873-ED4F-8FF5-02EAEF959F57}">
            <xm:f>NOT(ISERROR(SEARCH(#REF! ="text",A49)))</xm:f>
            <xm:f>#REF! ="text"</xm:f>
            <x14:dxf>
              <fill>
                <patternFill>
                  <bgColor theme="7" tint="0.79998168889431442"/>
                </patternFill>
              </fill>
            </x14:dxf>
          </x14:cfRule>
          <xm:sqref>AQ49:BK49 G49:AI49 C49:E49 A49 CO49:XFD49</xm:sqref>
        </x14:conditionalFormatting>
        <x14:conditionalFormatting xmlns:xm="http://schemas.microsoft.com/office/excel/2006/main">
          <x14:cfRule type="containsText" priority="570" operator="containsText" id="{C8650675-D70B-6647-9FF5-F7001C56C9C7}">
            <xm:f>NOT(ISERROR(SEARCH(#REF! ="text",AK49)))</xm:f>
            <xm:f>#REF! ="text"</xm:f>
            <x14:dxf>
              <fill>
                <patternFill>
                  <bgColor theme="7" tint="0.79998168889431442"/>
                </patternFill>
              </fill>
            </x14:dxf>
          </x14:cfRule>
          <xm:sqref>AK49:AP49</xm:sqref>
        </x14:conditionalFormatting>
        <x14:conditionalFormatting xmlns:xm="http://schemas.microsoft.com/office/excel/2006/main">
          <x14:cfRule type="containsText" priority="561" operator="containsText" id="{5FF2872C-2DBE-174C-BBC0-C8BEB523C1D2}">
            <xm:f>NOT(ISERROR(SEARCH($A28 ="text",B49)))</xm:f>
            <xm:f>$A28 ="text"</xm:f>
            <x14:dxf>
              <fill>
                <patternFill>
                  <bgColor theme="7" tint="0.79998168889431442"/>
                </patternFill>
              </fill>
            </x14:dxf>
          </x14:cfRule>
          <xm:sqref>B49</xm:sqref>
        </x14:conditionalFormatting>
        <x14:conditionalFormatting xmlns:xm="http://schemas.microsoft.com/office/excel/2006/main">
          <x14:cfRule type="containsText" priority="1910" operator="containsText" id="{E0B314F8-BCF1-4CBF-9AA8-4AE109E5CA0D}">
            <xm:f>NOT(ISERROR(SEARCH($A177 ="text",A33)))</xm:f>
            <xm:f>$A177 ="text"</xm:f>
            <x14:dxf>
              <fill>
                <patternFill>
                  <bgColor theme="7" tint="0.79998168889431442"/>
                </patternFill>
              </fill>
            </x14:dxf>
          </x14:cfRule>
          <xm:sqref>AH33:AI33 A33:E33 AK33:BK33 CO33:XFD33 G33</xm:sqref>
        </x14:conditionalFormatting>
        <x14:conditionalFormatting xmlns:xm="http://schemas.microsoft.com/office/excel/2006/main">
          <x14:cfRule type="containsText" priority="1978" operator="containsText" id="{A097D758-64F7-455B-AB89-BCCBD5ED98EB}">
            <xm:f>NOT(ISERROR(SEARCH(#REF! ="text",A43)))</xm:f>
            <xm:f>#REF! ="text"</xm:f>
            <x14:dxf>
              <fill>
                <patternFill>
                  <bgColor theme="7" tint="0.79998168889431442"/>
                </patternFill>
              </fill>
            </x14:dxf>
          </x14:cfRule>
          <xm:sqref>A56:E56 A43:E43 AK43:BK43 AK56:BK56 CO56:XFD56 CO43:XFD43 G43:AI43 G56:AI56</xm:sqref>
        </x14:conditionalFormatting>
        <x14:conditionalFormatting xmlns:xm="http://schemas.microsoft.com/office/excel/2006/main">
          <x14:cfRule type="containsText" priority="560" operator="containsText" id="{2ABD4C32-B9C0-9B40-847E-5D888A185EAE}">
            <xm:f>NOT(ISERROR(SEARCH($A150 ="text",J60)))</xm:f>
            <xm:f>$A150 ="text"</xm:f>
            <x14:dxf>
              <fill>
                <patternFill>
                  <bgColor theme="7" tint="0.79998168889431442"/>
                </patternFill>
              </fill>
            </x14:dxf>
          </x14:cfRule>
          <xm:sqref>J60:N60</xm:sqref>
        </x14:conditionalFormatting>
        <x14:conditionalFormatting xmlns:xm="http://schemas.microsoft.com/office/excel/2006/main">
          <x14:cfRule type="containsText" priority="556" operator="containsText" id="{AD83474B-9CBE-9049-8B1A-7680F58231F7}">
            <xm:f>NOT(ISERROR(SEARCH($A151 ="text",N61)))</xm:f>
            <xm:f>$A151 ="text"</xm:f>
            <x14:dxf>
              <fill>
                <patternFill>
                  <bgColor theme="7" tint="0.79998168889431442"/>
                </patternFill>
              </fill>
            </x14:dxf>
          </x14:cfRule>
          <xm:sqref>N61</xm:sqref>
        </x14:conditionalFormatting>
        <x14:conditionalFormatting xmlns:xm="http://schemas.microsoft.com/office/excel/2006/main">
          <x14:cfRule type="containsText" priority="2074" operator="containsText" id="{16200D48-BA1E-42EF-9E0A-DC63669A64C6}">
            <xm:f>NOT(ISERROR(SEARCH($A86 ="text",A70)))</xm:f>
            <xm:f>$A86 ="text"</xm:f>
            <x14:dxf>
              <fill>
                <patternFill>
                  <bgColor theme="7" tint="0.79998168889431442"/>
                </patternFill>
              </fill>
            </x14:dxf>
          </x14:cfRule>
          <xm:sqref>A70:A72</xm:sqref>
        </x14:conditionalFormatting>
        <x14:conditionalFormatting xmlns:xm="http://schemas.microsoft.com/office/excel/2006/main">
          <x14:cfRule type="containsText" priority="543" operator="containsText" id="{6DF4887B-3D9F-714C-9CC0-46566B77649A}">
            <xm:f>NOT(ISERROR(SEARCH(#REF! ="text",H54)))</xm:f>
            <xm:f>#REF! ="text"</xm:f>
            <x14:dxf>
              <fill>
                <patternFill>
                  <bgColor theme="7" tint="0.79998168889431442"/>
                </patternFill>
              </fill>
            </x14:dxf>
          </x14:cfRule>
          <xm:sqref>H54:AG54</xm:sqref>
        </x14:conditionalFormatting>
        <x14:conditionalFormatting xmlns:xm="http://schemas.microsoft.com/office/excel/2006/main">
          <x14:cfRule type="containsText" priority="529" operator="containsText" id="{906ED78B-C0DB-8D40-B367-F5D86B479222}">
            <xm:f>NOT(ISERROR(SEARCH(#REF! ="text",H54)))</xm:f>
            <xm:f>#REF! ="text"</xm:f>
            <x14:dxf>
              <fill>
                <patternFill>
                  <bgColor theme="7" tint="0.79998168889431442"/>
                </patternFill>
              </fill>
            </x14:dxf>
          </x14:cfRule>
          <xm:sqref>H54:AG54</xm:sqref>
        </x14:conditionalFormatting>
        <x14:conditionalFormatting xmlns:xm="http://schemas.microsoft.com/office/excel/2006/main">
          <x14:cfRule type="containsText" priority="537" operator="containsText" id="{749A2439-727B-BC42-9688-5FFBC2BCF1D9}">
            <xm:f>NOT(ISERROR(SEARCH($A207 ="text",A54)))</xm:f>
            <xm:f>$A207 ="text"</xm:f>
            <x14:dxf>
              <fill>
                <patternFill>
                  <bgColor theme="7" tint="0.79998168889431442"/>
                </patternFill>
              </fill>
            </x14:dxf>
          </x14:cfRule>
          <xm:sqref>AH54:AI54 A54 C54:E54 AN54:BK54 AK54 CO54:XFD54 G54</xm:sqref>
        </x14:conditionalFormatting>
        <x14:conditionalFormatting xmlns:xm="http://schemas.microsoft.com/office/excel/2006/main">
          <x14:cfRule type="containsText" priority="538" operator="containsText" id="{26340287-8289-B246-95AF-C1F34C1FEEC6}">
            <xm:f>NOT(ISERROR(SEARCH($A213 ="text",A54)))</xm:f>
            <xm:f>$A213 ="text"</xm:f>
            <x14:dxf>
              <fill>
                <patternFill>
                  <bgColor theme="7" tint="0.79998168889431442"/>
                </patternFill>
              </fill>
            </x14:dxf>
          </x14:cfRule>
          <xm:sqref>AH54 A54</xm:sqref>
        </x14:conditionalFormatting>
        <x14:conditionalFormatting xmlns:xm="http://schemas.microsoft.com/office/excel/2006/main">
          <x14:cfRule type="containsText" priority="527" operator="containsText" id="{1B46EC4D-8B96-AF46-884F-94CC2623B016}">
            <xm:f>NOT(ISERROR(SEARCH($A72 ="text",B54)))</xm:f>
            <xm:f>$A72 ="text"</xm:f>
            <x14:dxf>
              <fill>
                <patternFill>
                  <bgColor theme="7" tint="0.79998168889431442"/>
                </patternFill>
              </fill>
            </x14:dxf>
          </x14:cfRule>
          <xm:sqref>B54</xm:sqref>
        </x14:conditionalFormatting>
        <x14:conditionalFormatting xmlns:xm="http://schemas.microsoft.com/office/excel/2006/main">
          <x14:cfRule type="containsText" priority="525" operator="containsText" id="{31A35A47-1ABB-C746-9A13-9A37214049FF}">
            <xm:f>NOT(ISERROR(SEARCH($A201 ="text",K54)))</xm:f>
            <xm:f>$A201 ="text"</xm:f>
            <x14:dxf>
              <fill>
                <patternFill>
                  <bgColor theme="7" tint="0.79998168889431442"/>
                </patternFill>
              </fill>
            </x14:dxf>
          </x14:cfRule>
          <xm:sqref>K54</xm:sqref>
        </x14:conditionalFormatting>
        <x14:conditionalFormatting xmlns:xm="http://schemas.microsoft.com/office/excel/2006/main">
          <x14:cfRule type="containsText" priority="524" operator="containsText" id="{C1B3CEB0-CAF4-DC43-88BC-F8235648B61F}">
            <xm:f>NOT(ISERROR(SEARCH($A201 ="text",K54)))</xm:f>
            <xm:f>$A201 ="text"</xm:f>
            <x14:dxf>
              <fill>
                <patternFill>
                  <bgColor theme="7" tint="0.79998168889431442"/>
                </patternFill>
              </fill>
            </x14:dxf>
          </x14:cfRule>
          <xm:sqref>K54</xm:sqref>
        </x14:conditionalFormatting>
        <x14:conditionalFormatting xmlns:xm="http://schemas.microsoft.com/office/excel/2006/main">
          <x14:cfRule type="containsText" priority="523" operator="containsText" id="{88DE1DC3-59F0-5548-B175-10E859C3C1E2}">
            <xm:f>NOT(ISERROR(SEARCH(#REF! ="text",A19)))</xm:f>
            <xm:f>#REF! ="text"</xm:f>
            <x14:dxf>
              <fill>
                <patternFill>
                  <bgColor theme="7" tint="0.79998168889431442"/>
                </patternFill>
              </fill>
            </x14:dxf>
          </x14:cfRule>
          <xm:sqref>A19:E19 AK19:BK19 CO19:XFD19 G19:AI19</xm:sqref>
        </x14:conditionalFormatting>
        <x14:conditionalFormatting xmlns:xm="http://schemas.microsoft.com/office/excel/2006/main">
          <x14:cfRule type="containsText" priority="552" operator="containsText" id="{172A3A8A-F5A0-9F47-B2D5-C092BED94739}">
            <xm:f>NOT(ISERROR(SEARCH($A186 ="text",A45)))</xm:f>
            <xm:f>$A186 ="text"</xm:f>
            <x14:dxf>
              <fill>
                <patternFill>
                  <bgColor theme="7" tint="0.79998168889431442"/>
                </patternFill>
              </fill>
            </x14:dxf>
          </x14:cfRule>
          <xm:sqref>AH54:AI54 AK54 A54:E54 AQ45:BK45 CO45:XFD45 CO54:XFD54 G54 AN54:BK54</xm:sqref>
        </x14:conditionalFormatting>
        <x14:conditionalFormatting xmlns:xm="http://schemas.microsoft.com/office/excel/2006/main">
          <x14:cfRule type="containsText" priority="2400" operator="containsText" id="{437215F2-F850-6B44-8A15-C90F29785FBC}">
            <xm:f>NOT(ISERROR(SEARCH($A176 ="text",B37)))</xm:f>
            <xm:f>$A176 ="text"</xm:f>
            <x14:dxf>
              <fill>
                <patternFill>
                  <bgColor theme="7" tint="0.79998168889431442"/>
                </patternFill>
              </fill>
            </x14:dxf>
          </x14:cfRule>
          <xm:sqref>B37:E37 K37:AI37 AQ37:BK37 CO37:XFD37 G37</xm:sqref>
        </x14:conditionalFormatting>
        <x14:conditionalFormatting xmlns:xm="http://schemas.microsoft.com/office/excel/2006/main">
          <x14:cfRule type="containsText" priority="2410" operator="containsText" id="{172A3A8A-F5A0-9F47-B2D5-C092BED94739}">
            <xm:f>NOT(ISERROR(SEARCH($A177 ="text",A37)))</xm:f>
            <xm:f>$A177 ="text"</xm:f>
            <x14:dxf>
              <fill>
                <patternFill>
                  <bgColor theme="7" tint="0.79998168889431442"/>
                </patternFill>
              </fill>
            </x14:dxf>
          </x14:cfRule>
          <xm:sqref>A37</xm:sqref>
        </x14:conditionalFormatting>
        <x14:conditionalFormatting xmlns:xm="http://schemas.microsoft.com/office/excel/2006/main">
          <x14:cfRule type="containsText" priority="516" operator="containsText" id="{8F4065A7-1AE7-584E-82D8-90C18CE3DA17}">
            <xm:f>NOT(ISERROR(SEARCH(#REF! ="text",A42)))</xm:f>
            <xm:f>#REF! ="text"</xm:f>
            <x14:dxf>
              <fill>
                <patternFill>
                  <bgColor theme="7" tint="0.79998168889431442"/>
                </patternFill>
              </fill>
            </x14:dxf>
          </x14:cfRule>
          <xm:sqref>A42:E42 AK42:BK42 CO42:XFD42 G42:AI42</xm:sqref>
        </x14:conditionalFormatting>
        <x14:conditionalFormatting xmlns:xm="http://schemas.microsoft.com/office/excel/2006/main">
          <x14:cfRule type="containsText" priority="518" operator="containsText" id="{DF95A822-5AA0-E84C-ACFF-5326F1B2BA44}">
            <xm:f>NOT(ISERROR(SEARCH(#REF! ="text",A40)))</xm:f>
            <xm:f>#REF! ="text"</xm:f>
            <x14:dxf>
              <fill>
                <patternFill>
                  <bgColor theme="7" tint="0.79998168889431442"/>
                </patternFill>
              </fill>
            </x14:dxf>
          </x14:cfRule>
          <xm:sqref>G40:AI40 A40 C40:E40 AK40:BK40 CO40:XFD40</xm:sqref>
        </x14:conditionalFormatting>
        <x14:conditionalFormatting xmlns:xm="http://schemas.microsoft.com/office/excel/2006/main">
          <x14:cfRule type="containsText" priority="520" operator="containsText" id="{052536C1-8774-F14F-B9B0-9FEE5D50F54F}">
            <xm:f>NOT(ISERROR(SEARCH(#REF! ="text",B40)))</xm:f>
            <xm:f>#REF! ="text"</xm:f>
            <x14:dxf>
              <fill>
                <patternFill>
                  <bgColor theme="7" tint="0.79998168889431442"/>
                </patternFill>
              </fill>
            </x14:dxf>
          </x14:cfRule>
          <xm:sqref>B40</xm:sqref>
        </x14:conditionalFormatting>
        <x14:conditionalFormatting xmlns:xm="http://schemas.microsoft.com/office/excel/2006/main">
          <x14:cfRule type="containsText" priority="521" operator="containsText" id="{5C0D0903-4762-EA41-9513-9C11CFD9389D}">
            <xm:f>NOT(ISERROR(SEARCH($A42 ="text",A41)))</xm:f>
            <xm:f>$A42 ="text"</xm:f>
            <x14:dxf>
              <fill>
                <patternFill>
                  <bgColor theme="7" tint="0.79998168889431442"/>
                </patternFill>
              </fill>
            </x14:dxf>
          </x14:cfRule>
          <xm:sqref>A41:E41 G41:AI41 AK41:BK41 CO41:XFD41</xm:sqref>
        </x14:conditionalFormatting>
        <x14:conditionalFormatting xmlns:xm="http://schemas.microsoft.com/office/excel/2006/main">
          <x14:cfRule type="containsText" priority="2425" operator="containsText" id="{819A39EC-7726-4621-9D4F-3B131C1520F6}">
            <xm:f>NOT(ISERROR(SEARCH(#REF! ="text",A15)))</xm:f>
            <xm:f>#REF! ="text"</xm:f>
            <x14:dxf>
              <fill>
                <patternFill>
                  <bgColor theme="7" tint="0.79998168889431442"/>
                </patternFill>
              </fill>
            </x14:dxf>
          </x14:cfRule>
          <xm:sqref>AK48:AP49 B47:B49 A15:E15 I15:AI15 AL15:BK15 CO15:XFD15 G15</xm:sqref>
        </x14:conditionalFormatting>
        <x14:conditionalFormatting xmlns:xm="http://schemas.microsoft.com/office/excel/2006/main">
          <x14:cfRule type="containsText" priority="2426" operator="containsText" id="{ED7B51FE-0B02-43F2-A290-32471370912F}">
            <xm:f>NOT(ISERROR(SEARCH(#REF! ="text",AK46)))</xm:f>
            <xm:f>#REF! ="text"</xm:f>
            <x14:dxf>
              <fill>
                <patternFill>
                  <bgColor theme="7" tint="0.79998168889431442"/>
                </patternFill>
              </fill>
            </x14:dxf>
          </x14:cfRule>
          <xm:sqref>AK46:AP46</xm:sqref>
        </x14:conditionalFormatting>
        <x14:conditionalFormatting xmlns:xm="http://schemas.microsoft.com/office/excel/2006/main">
          <x14:cfRule type="containsText" priority="2439" operator="containsText" id="{D32592AB-08FA-4FC1-AEEF-7E03EDC4EE17}">
            <xm:f>NOT(ISERROR(SEARCH(#REF! ="text",AK47)))</xm:f>
            <xm:f>#REF! ="text"</xm:f>
            <x14:dxf>
              <fill>
                <patternFill>
                  <bgColor theme="7" tint="0.79998168889431442"/>
                </patternFill>
              </fill>
            </x14:dxf>
          </x14:cfRule>
          <xm:sqref>AK47:AP47</xm:sqref>
        </x14:conditionalFormatting>
        <x14:conditionalFormatting xmlns:xm="http://schemas.microsoft.com/office/excel/2006/main">
          <x14:cfRule type="containsText" priority="2440" operator="containsText" id="{B193B8E2-D85D-42DD-887F-E9C92DC19BE4}">
            <xm:f>NOT(ISERROR(SEARCH(#REF! ="text",G46)))</xm:f>
            <xm:f>#REF! ="text"</xm:f>
            <x14:dxf>
              <fill>
                <patternFill>
                  <bgColor theme="7" tint="0.79998168889431442"/>
                </patternFill>
              </fill>
            </x14:dxf>
          </x14:cfRule>
          <xm:sqref>G46</xm:sqref>
        </x14:conditionalFormatting>
        <x14:conditionalFormatting xmlns:xm="http://schemas.microsoft.com/office/excel/2006/main">
          <x14:cfRule type="containsText" priority="2441" operator="containsText" id="{7C82D4C4-52D3-4028-986B-ACDA305907E9}">
            <xm:f>NOT(ISERROR(SEARCH(#REF! ="text",A24)))</xm:f>
            <xm:f>#REF! ="text"</xm:f>
            <x14:dxf>
              <fill>
                <patternFill>
                  <bgColor theme="7" tint="0.79998168889431442"/>
                </patternFill>
              </fill>
            </x14:dxf>
          </x14:cfRule>
          <xm:sqref>A24:E25 AH24:AI25 CO24:XFD25 G25 G24:J24 AK24:BK25</xm:sqref>
        </x14:conditionalFormatting>
        <x14:conditionalFormatting xmlns:xm="http://schemas.microsoft.com/office/excel/2006/main">
          <x14:cfRule type="containsText" priority="2480" operator="containsText" id="{0644AE46-F61C-4A10-8859-EDBD06C65AC1}">
            <xm:f>NOT(ISERROR(SEARCH(#REF! ="text",AK36)))</xm:f>
            <xm:f>#REF! ="text"</xm:f>
            <x14:dxf>
              <fill>
                <patternFill>
                  <bgColor theme="7" tint="0.79998168889431442"/>
                </patternFill>
              </fill>
            </x14:dxf>
          </x14:cfRule>
          <xm:sqref>AK36:AP37</xm:sqref>
        </x14:conditionalFormatting>
        <x14:conditionalFormatting xmlns:xm="http://schemas.microsoft.com/office/excel/2006/main">
          <x14:cfRule type="containsText" priority="492" operator="containsText" id="{326A9B1C-ADAB-E147-BD4B-E009A22B646D}">
            <xm:f>NOT(ISERROR(SEARCH($A20 ="text",A16)))</xm:f>
            <xm:f>$A20 ="text"</xm:f>
            <x14:dxf>
              <fill>
                <patternFill>
                  <bgColor theme="7" tint="0.79998168889431442"/>
                </patternFill>
              </fill>
            </x14:dxf>
          </x14:cfRule>
          <xm:sqref>A16:E16 AK16:BK16 CO16:XFD16 G16:AI16</xm:sqref>
        </x14:conditionalFormatting>
        <x14:conditionalFormatting xmlns:xm="http://schemas.microsoft.com/office/excel/2006/main">
          <x14:cfRule type="containsText" priority="498" operator="containsText" id="{2847466E-0E37-0543-8A78-737A12BC51FF}">
            <xm:f>NOT(ISERROR(SEARCH(#REF! ="text",A18)))</xm:f>
            <xm:f>#REF! ="text"</xm:f>
            <x14:dxf>
              <fill>
                <patternFill>
                  <bgColor theme="7" tint="0.79998168889431442"/>
                </patternFill>
              </fill>
            </x14:dxf>
          </x14:cfRule>
          <xm:sqref>A18:E18 AK18:BK18 CO18:XFD18 G18:AI18</xm:sqref>
        </x14:conditionalFormatting>
        <x14:conditionalFormatting xmlns:xm="http://schemas.microsoft.com/office/excel/2006/main">
          <x14:cfRule type="containsText" priority="501" operator="containsText" id="{A452972E-8E3F-2C4F-8D74-F0885053D152}">
            <xm:f>NOT(ISERROR(SEARCH($A43 ="text",A17)))</xm:f>
            <xm:f>$A43 ="text"</xm:f>
            <x14:dxf>
              <fill>
                <patternFill>
                  <bgColor theme="7" tint="0.79998168889431442"/>
                </patternFill>
              </fill>
            </x14:dxf>
          </x14:cfRule>
          <xm:sqref>A17:E17 AK17:BK17 CO17:XFD17 G17:AI17</xm:sqref>
        </x14:conditionalFormatting>
        <x14:conditionalFormatting xmlns:xm="http://schemas.microsoft.com/office/excel/2006/main">
          <x14:cfRule type="containsText" priority="491" operator="containsText" id="{CF7C3184-B4E3-8443-B9C2-4E4FC0E32878}">
            <xm:f>NOT(ISERROR(SEARCH($A29 ="text",A21)))</xm:f>
            <xm:f>$A29 ="text"</xm:f>
            <x14:dxf>
              <fill>
                <patternFill>
                  <bgColor theme="7" tint="0.79998168889431442"/>
                </patternFill>
              </fill>
            </x14:dxf>
          </x14:cfRule>
          <xm:sqref>A21:E21 AK21:BK21 CO21:XFD21 G21:AI21</xm:sqref>
        </x14:conditionalFormatting>
        <x14:conditionalFormatting xmlns:xm="http://schemas.microsoft.com/office/excel/2006/main">
          <x14:cfRule type="containsText" priority="485" operator="containsText" id="{8DC08797-FED1-3D4F-8C39-AAEF19391D2B}">
            <xm:f>NOT(ISERROR(SEARCH($A33 ="text",A22)))</xm:f>
            <xm:f>$A33 ="text"</xm:f>
            <x14:dxf>
              <fill>
                <patternFill>
                  <bgColor theme="7" tint="0.79998168889431442"/>
                </patternFill>
              </fill>
            </x14:dxf>
          </x14:cfRule>
          <xm:sqref>A22:E22 AK22:BK22 CO22:XFD22 G22:AI22</xm:sqref>
        </x14:conditionalFormatting>
        <x14:conditionalFormatting xmlns:xm="http://schemas.microsoft.com/office/excel/2006/main">
          <x14:cfRule type="containsText" priority="479" operator="containsText" id="{7E41C431-E0F3-D647-AD26-DC554EB75E46}">
            <xm:f>NOT(ISERROR(SEARCH($A27 ="text",AK22)))</xm:f>
            <xm:f>$A27 ="text"</xm:f>
            <x14:dxf>
              <fill>
                <patternFill>
                  <bgColor theme="7" tint="0.79998168889431442"/>
                </patternFill>
              </fill>
            </x14:dxf>
          </x14:cfRule>
          <xm:sqref>AK22</xm:sqref>
        </x14:conditionalFormatting>
        <x14:conditionalFormatting xmlns:xm="http://schemas.microsoft.com/office/excel/2006/main">
          <x14:cfRule type="containsText" priority="453" operator="containsText" id="{51EDF726-E16A-3940-B4A4-55FC0C40ECD7}">
            <xm:f>NOT(ISERROR(SEARCH(#REF! ="text",H45)))</xm:f>
            <xm:f>#REF! ="text"</xm:f>
            <x14:dxf>
              <fill>
                <patternFill>
                  <bgColor theme="7" tint="0.79998168889431442"/>
                </patternFill>
              </fill>
            </x14:dxf>
          </x14:cfRule>
          <xm:sqref>H45:J45</xm:sqref>
        </x14:conditionalFormatting>
        <x14:conditionalFormatting xmlns:xm="http://schemas.microsoft.com/office/excel/2006/main">
          <x14:cfRule type="containsText" priority="460" operator="containsText" id="{5BFA2743-BE7D-3D40-A8BD-0F45FB82DEA2}">
            <xm:f>NOT(ISERROR(SEARCH(#REF! ="text",G45)))</xm:f>
            <xm:f>#REF! ="text"</xm:f>
            <x14:dxf>
              <fill>
                <patternFill>
                  <bgColor theme="7" tint="0.79998168889431442"/>
                </patternFill>
              </fill>
            </x14:dxf>
          </x14:cfRule>
          <xm:sqref>G45</xm:sqref>
        </x14:conditionalFormatting>
        <x14:conditionalFormatting xmlns:xm="http://schemas.microsoft.com/office/excel/2006/main">
          <x14:cfRule type="containsText" priority="461" operator="containsText" id="{337C24ED-3661-5342-9A7F-5637BD6C85BE}">
            <xm:f>NOT(ISERROR(SEARCH(#REF! ="text",A45)))</xm:f>
            <xm:f>#REF! ="text"</xm:f>
            <x14:dxf>
              <fill>
                <patternFill>
                  <bgColor theme="7" tint="0.79998168889431442"/>
                </patternFill>
              </fill>
            </x14:dxf>
          </x14:cfRule>
          <xm:sqref>A45</xm:sqref>
        </x14:conditionalFormatting>
        <x14:conditionalFormatting xmlns:xm="http://schemas.microsoft.com/office/excel/2006/main">
          <x14:cfRule type="containsText" priority="452" operator="containsText" id="{1A8B3DAF-60A3-B746-89D2-87C1A35B223C}">
            <xm:f>NOT(ISERROR(SEARCH($A186 ="text",K45)))</xm:f>
            <xm:f>$A186 ="text"</xm:f>
            <x14:dxf>
              <fill>
                <patternFill>
                  <bgColor theme="7" tint="0.79998168889431442"/>
                </patternFill>
              </fill>
            </x14:dxf>
          </x14:cfRule>
          <xm:sqref>K45:AI45</xm:sqref>
        </x14:conditionalFormatting>
        <x14:conditionalFormatting xmlns:xm="http://schemas.microsoft.com/office/excel/2006/main">
          <x14:cfRule type="containsText" priority="462" operator="containsText" id="{37B90017-A668-5440-B58C-163C7605B462}">
            <xm:f>NOT(ISERROR(SEARCH($A186 ="text",B45)))</xm:f>
            <xm:f>$A186 ="text"</xm:f>
            <x14:dxf>
              <fill>
                <patternFill>
                  <bgColor theme="7" tint="0.79998168889431442"/>
                </patternFill>
              </fill>
            </x14:dxf>
          </x14:cfRule>
          <xm:sqref>B45:E45 G45</xm:sqref>
        </x14:conditionalFormatting>
        <x14:conditionalFormatting xmlns:xm="http://schemas.microsoft.com/office/excel/2006/main">
          <x14:cfRule type="containsText" priority="463" operator="containsText" id="{BCB61141-788E-BE47-8659-4D4B25AF9902}">
            <xm:f>NOT(ISERROR(SEARCH($A187 ="text",A45)))</xm:f>
            <xm:f>$A187 ="text"</xm:f>
            <x14:dxf>
              <fill>
                <patternFill>
                  <bgColor theme="7" tint="0.79998168889431442"/>
                </patternFill>
              </fill>
            </x14:dxf>
          </x14:cfRule>
          <xm:sqref>A45</xm:sqref>
        </x14:conditionalFormatting>
        <x14:conditionalFormatting xmlns:xm="http://schemas.microsoft.com/office/excel/2006/main">
          <x14:cfRule type="containsText" priority="464" operator="containsText" id="{72764593-F666-9F4D-8F5E-AC39414B4E5F}">
            <xm:f>NOT(ISERROR(SEARCH(#REF! ="text",AK45)))</xm:f>
            <xm:f>#REF! ="text"</xm:f>
            <x14:dxf>
              <fill>
                <patternFill>
                  <bgColor theme="7" tint="0.79998168889431442"/>
                </patternFill>
              </fill>
            </x14:dxf>
          </x14:cfRule>
          <xm:sqref>AK45:AP45</xm:sqref>
        </x14:conditionalFormatting>
        <x14:conditionalFormatting xmlns:xm="http://schemas.microsoft.com/office/excel/2006/main">
          <x14:cfRule type="containsText" priority="429" operator="containsText" id="{28918345-DA37-C044-A3DA-A6CB7A1F710D}">
            <xm:f>NOT(ISERROR(SEARCH(#REF! ="text",H44)))</xm:f>
            <xm:f>#REF! ="text"</xm:f>
            <x14:dxf>
              <fill>
                <patternFill>
                  <bgColor theme="7" tint="0.79998168889431442"/>
                </patternFill>
              </fill>
            </x14:dxf>
          </x14:cfRule>
          <xm:sqref>H44:AG44</xm:sqref>
        </x14:conditionalFormatting>
        <x14:conditionalFormatting xmlns:xm="http://schemas.microsoft.com/office/excel/2006/main">
          <x14:cfRule type="containsText" priority="435" operator="containsText" id="{8AD1C725-D149-6043-A6D4-AFD04DB06B9F}">
            <xm:f>NOT(ISERROR(SEARCH($A189 ="text",A44)))</xm:f>
            <xm:f>$A189 ="text"</xm:f>
            <x14:dxf>
              <fill>
                <patternFill>
                  <bgColor theme="7" tint="0.79998168889431442"/>
                </patternFill>
              </fill>
            </x14:dxf>
          </x14:cfRule>
          <xm:sqref>A44</xm:sqref>
        </x14:conditionalFormatting>
        <x14:conditionalFormatting xmlns:xm="http://schemas.microsoft.com/office/excel/2006/main">
          <x14:cfRule type="containsText" priority="436" operator="containsText" id="{16E72590-C833-B749-AA69-CE2510A1B4A2}">
            <xm:f>NOT(ISERROR(SEARCH(#REF! ="text",G44)))</xm:f>
            <xm:f>#REF! ="text"</xm:f>
            <x14:dxf>
              <fill>
                <patternFill>
                  <bgColor theme="7" tint="0.79998168889431442"/>
                </patternFill>
              </fill>
            </x14:dxf>
          </x14:cfRule>
          <xm:sqref>AQ44:BI44 G44</xm:sqref>
        </x14:conditionalFormatting>
        <x14:conditionalFormatting xmlns:xm="http://schemas.microsoft.com/office/excel/2006/main">
          <x14:cfRule type="containsText" priority="437" operator="containsText" id="{18E780D7-1581-3B4C-B13A-F6BEA248E493}">
            <xm:f>NOT(ISERROR(SEARCH(#REF! ="text",A44)))</xm:f>
            <xm:f>#REF! ="text"</xm:f>
            <x14:dxf>
              <fill>
                <patternFill>
                  <bgColor theme="7" tint="0.79998168889431442"/>
                </patternFill>
              </fill>
            </x14:dxf>
          </x14:cfRule>
          <xm:sqref>A44:E44 AQ44:BK44 AH44:AI44 CO44:XFD44 G44</xm:sqref>
        </x14:conditionalFormatting>
        <x14:conditionalFormatting xmlns:xm="http://schemas.microsoft.com/office/excel/2006/main">
          <x14:cfRule type="containsText" priority="439" operator="containsText" id="{C938FC5D-5705-974F-AB40-85A35DB9CE5B}">
            <xm:f>NOT(ISERROR(SEARCH(#REF! ="text",AK44)))</xm:f>
            <xm:f>#REF! ="text"</xm:f>
            <x14:dxf>
              <fill>
                <patternFill>
                  <bgColor theme="7" tint="0.79998168889431442"/>
                </patternFill>
              </fill>
            </x14:dxf>
          </x14:cfRule>
          <xm:sqref>AK44:AP44</xm:sqref>
        </x14:conditionalFormatting>
        <x14:conditionalFormatting xmlns:xm="http://schemas.microsoft.com/office/excel/2006/main">
          <x14:cfRule type="containsText" priority="426" operator="containsText" id="{FE648EE1-A0D9-2645-9EB1-D931C611D6C1}">
            <xm:f>NOT(ISERROR(SEARCH(#REF! ="text",H10)))</xm:f>
            <xm:f>#REF! ="text"</xm:f>
            <x14:dxf>
              <fill>
                <patternFill>
                  <bgColor theme="7" tint="0.79998168889431442"/>
                </patternFill>
              </fill>
            </x14:dxf>
          </x14:cfRule>
          <xm:sqref>H10</xm:sqref>
        </x14:conditionalFormatting>
        <x14:conditionalFormatting xmlns:xm="http://schemas.microsoft.com/office/excel/2006/main">
          <x14:cfRule type="containsText" priority="425" operator="containsText" id="{BFAA3A12-AE11-9C4C-8CE3-4286A50E665E}">
            <xm:f>NOT(ISERROR(SEARCH(#REF! ="text",H15)))</xm:f>
            <xm:f>#REF! ="text"</xm:f>
            <x14:dxf>
              <fill>
                <patternFill>
                  <bgColor theme="7" tint="0.79998168889431442"/>
                </patternFill>
              </fill>
            </x14:dxf>
          </x14:cfRule>
          <xm:sqref>H15</xm:sqref>
        </x14:conditionalFormatting>
        <x14:conditionalFormatting xmlns:xm="http://schemas.microsoft.com/office/excel/2006/main">
          <x14:cfRule type="containsText" priority="423" operator="containsText" id="{5BB55D8D-5615-4626-85C2-EEEDCF2D48D6}">
            <xm:f>NOT(ISERROR(SEARCH($A19 ="text",A11)))</xm:f>
            <xm:f>$A19 ="text"</xm:f>
            <x14:dxf>
              <fill>
                <patternFill>
                  <bgColor theme="7" tint="0.79998168889431442"/>
                </patternFill>
              </fill>
            </x14:dxf>
          </x14:cfRule>
          <xm:sqref>A11 J11:AI11 AL11:BK11 C11:E11 CO11:XFD11 G11:H11</xm:sqref>
        </x14:conditionalFormatting>
        <x14:conditionalFormatting xmlns:xm="http://schemas.microsoft.com/office/excel/2006/main">
          <x14:cfRule type="containsText" priority="417" operator="containsText" id="{7E711468-C844-42B8-BB8A-0714F2E9B6F5}">
            <xm:f>NOT(ISERROR(SEARCH($A19 ="text",A12)))</xm:f>
            <xm:f>$A19 ="text"</xm:f>
            <x14:dxf>
              <fill>
                <patternFill>
                  <bgColor theme="7" tint="0.79998168889431442"/>
                </patternFill>
              </fill>
            </x14:dxf>
          </x14:cfRule>
          <xm:sqref>AG12:AI12 A12:E12 BI12:BK12 CO12:XFD12 G12:H12</xm:sqref>
        </x14:conditionalFormatting>
        <x14:conditionalFormatting xmlns:xm="http://schemas.microsoft.com/office/excel/2006/main">
          <x14:cfRule type="containsText" priority="411" operator="containsText" id="{1A4B3CAD-2563-4216-BE83-B801BAA8B92F}">
            <xm:f>NOT(ISERROR(SEARCH(#REF! ="text",I12)))</xm:f>
            <xm:f>#REF! ="text"</xm:f>
            <x14:dxf>
              <fill>
                <patternFill>
                  <bgColor theme="7" tint="0.79998168889431442"/>
                </patternFill>
              </fill>
            </x14:dxf>
          </x14:cfRule>
          <xm:sqref>I12 W12 Z12:AF12 K12:U12</xm:sqref>
        </x14:conditionalFormatting>
        <x14:conditionalFormatting xmlns:xm="http://schemas.microsoft.com/office/excel/2006/main">
          <x14:cfRule type="containsText" priority="409" operator="containsText" id="{31F96895-F3D6-4849-A46E-6E142CD8982E}">
            <xm:f>NOT(ISERROR(SEARCH(#REF! ="text",AK12)))</xm:f>
            <xm:f>#REF! ="text"</xm:f>
            <x14:dxf>
              <fill>
                <patternFill>
                  <bgColor theme="7" tint="0.79998168889431442"/>
                </patternFill>
              </fill>
            </x14:dxf>
          </x14:cfRule>
          <xm:sqref>AK12 AO12:BH12 AM12</xm:sqref>
        </x14:conditionalFormatting>
        <x14:conditionalFormatting xmlns:xm="http://schemas.microsoft.com/office/excel/2006/main">
          <x14:cfRule type="containsText" priority="405" operator="containsText" id="{8B5D7322-5482-E541-BE4D-C8C9A24695AB}">
            <xm:f>NOT(ISERROR(SEARCH(#REF! ="text",I11)))</xm:f>
            <xm:f>#REF! ="text"</xm:f>
            <x14:dxf>
              <fill>
                <patternFill>
                  <bgColor theme="7" tint="0.79998168889431442"/>
                </patternFill>
              </fill>
            </x14:dxf>
          </x14:cfRule>
          <xm:sqref>I11</xm:sqref>
        </x14:conditionalFormatting>
        <x14:conditionalFormatting xmlns:xm="http://schemas.microsoft.com/office/excel/2006/main">
          <x14:cfRule type="containsText" priority="395" operator="containsText" id="{61AF80E4-EFD1-0343-9ACE-287CECF17D00}">
            <xm:f>NOT(ISERROR(SEARCH($A20 ="text",AL12)))</xm:f>
            <xm:f>$A20 ="text"</xm:f>
            <x14:dxf>
              <fill>
                <patternFill>
                  <bgColor theme="7" tint="0.79998168889431442"/>
                </patternFill>
              </fill>
            </x14:dxf>
          </x14:cfRule>
          <xm:sqref>AL12</xm:sqref>
        </x14:conditionalFormatting>
        <x14:conditionalFormatting xmlns:xm="http://schemas.microsoft.com/office/excel/2006/main">
          <x14:cfRule type="containsText" priority="401" operator="containsText" id="{EEB52C68-7133-4746-BC84-3805135A90D3}">
            <xm:f>NOT(ISERROR(SEARCH($A20 ="text",J12)))</xm:f>
            <xm:f>$A20 ="text"</xm:f>
            <x14:dxf>
              <fill>
                <patternFill>
                  <bgColor theme="7" tint="0.79998168889431442"/>
                </patternFill>
              </fill>
            </x14:dxf>
          </x14:cfRule>
          <xm:sqref>J12</xm:sqref>
        </x14:conditionalFormatting>
        <x14:conditionalFormatting xmlns:xm="http://schemas.microsoft.com/office/excel/2006/main">
          <x14:cfRule type="containsText" priority="399" operator="containsText" id="{73FADE3A-03EA-CD47-B6ED-BB7E5CA2D16D}">
            <xm:f>NOT(ISERROR(SEARCH(#REF! ="text",AK11)))</xm:f>
            <xm:f>#REF! ="text"</xm:f>
            <x14:dxf>
              <fill>
                <patternFill>
                  <bgColor theme="7" tint="0.79998168889431442"/>
                </patternFill>
              </fill>
            </x14:dxf>
          </x14:cfRule>
          <xm:sqref>AK11</xm:sqref>
        </x14:conditionalFormatting>
        <x14:conditionalFormatting xmlns:xm="http://schemas.microsoft.com/office/excel/2006/main">
          <x14:cfRule type="containsText" priority="390" operator="containsText" id="{D90EF60E-212E-924C-928B-9DF53FADC70F}">
            <xm:f>NOT(ISERROR(SEARCH($A21 ="text",B11)))</xm:f>
            <xm:f>$A21 ="text"</xm:f>
            <x14:dxf>
              <fill>
                <patternFill>
                  <bgColor theme="7" tint="0.79998168889431442"/>
                </patternFill>
              </fill>
            </x14:dxf>
          </x14:cfRule>
          <xm:sqref>B11</xm:sqref>
        </x14:conditionalFormatting>
        <x14:conditionalFormatting xmlns:xm="http://schemas.microsoft.com/office/excel/2006/main">
          <x14:cfRule type="containsText" priority="388" operator="containsText" id="{33BCBB50-83CA-7443-9051-34DC02E020EA}">
            <xm:f>NOT(ISERROR(SEARCH(#REF! ="text",J14)))</xm:f>
            <xm:f>#REF! ="text"</xm:f>
            <x14:dxf>
              <fill>
                <patternFill>
                  <bgColor theme="7" tint="0.79998168889431442"/>
                </patternFill>
              </fill>
            </x14:dxf>
          </x14:cfRule>
          <xm:sqref>J14:S14</xm:sqref>
        </x14:conditionalFormatting>
        <x14:conditionalFormatting xmlns:xm="http://schemas.microsoft.com/office/excel/2006/main">
          <x14:cfRule type="containsText" priority="389" operator="containsText" id="{82C41550-7B07-4440-BEF1-16F2DB977D64}">
            <xm:f>NOT(ISERROR(SEARCH(#REF! ="text",J13)))</xm:f>
            <xm:f>#REF! ="text"</xm:f>
            <x14:dxf>
              <fill>
                <patternFill>
                  <bgColor theme="7" tint="0.79998168889431442"/>
                </patternFill>
              </fill>
            </x14:dxf>
          </x14:cfRule>
          <xm:sqref>J13:S13</xm:sqref>
        </x14:conditionalFormatting>
        <x14:conditionalFormatting xmlns:xm="http://schemas.microsoft.com/office/excel/2006/main">
          <x14:cfRule type="containsText" priority="380" operator="containsText" id="{A691FC0A-929D-D54B-9BE0-9838C6904B17}">
            <xm:f>NOT(ISERROR(SEARCH(#REF! ="text",AL73)))</xm:f>
            <xm:f>#REF! ="text"</xm:f>
            <x14:dxf>
              <fill>
                <patternFill>
                  <bgColor theme="7" tint="0.79998168889431442"/>
                </patternFill>
              </fill>
            </x14:dxf>
          </x14:cfRule>
          <xm:sqref>AL73:AP73</xm:sqref>
        </x14:conditionalFormatting>
        <x14:conditionalFormatting xmlns:xm="http://schemas.microsoft.com/office/excel/2006/main">
          <x14:cfRule type="containsText" priority="379" operator="containsText" id="{46BE9AD4-D6B4-684A-ACCD-7CEF714522DF}">
            <xm:f>NOT(ISERROR(SEARCH(#REF! ="text",AL73)))</xm:f>
            <xm:f>#REF! ="text"</xm:f>
            <x14:dxf>
              <fill>
                <patternFill>
                  <bgColor theme="7" tint="0.79998168889431442"/>
                </patternFill>
              </fill>
            </x14:dxf>
          </x14:cfRule>
          <xm:sqref>AL73:AP73</xm:sqref>
        </x14:conditionalFormatting>
        <x14:conditionalFormatting xmlns:xm="http://schemas.microsoft.com/office/excel/2006/main">
          <x14:cfRule type="containsText" priority="376" operator="containsText" id="{96F84C87-5A39-DC4C-825E-97A21D06FF6A}">
            <xm:f>NOT(ISERROR(SEARCH($A161 ="text",AL74)))</xm:f>
            <xm:f>$A161 ="text"</xm:f>
            <x14:dxf>
              <fill>
                <patternFill>
                  <bgColor theme="7" tint="0.79998168889431442"/>
                </patternFill>
              </fill>
            </x14:dxf>
          </x14:cfRule>
          <xm:sqref>AL74:AP74</xm:sqref>
        </x14:conditionalFormatting>
        <x14:conditionalFormatting xmlns:xm="http://schemas.microsoft.com/office/excel/2006/main">
          <x14:cfRule type="containsText" priority="375" operator="containsText" id="{A13DAA1A-0CEA-244C-9C9E-9D7CBD1D78B4}">
            <xm:f>NOT(ISERROR(SEARCH($A161 ="text",AL74)))</xm:f>
            <xm:f>$A161 ="text"</xm:f>
            <x14:dxf>
              <fill>
                <patternFill>
                  <bgColor theme="7" tint="0.79998168889431442"/>
                </patternFill>
              </fill>
            </x14:dxf>
          </x14:cfRule>
          <xm:sqref>AL74:AP74</xm:sqref>
        </x14:conditionalFormatting>
        <x14:conditionalFormatting xmlns:xm="http://schemas.microsoft.com/office/excel/2006/main">
          <x14:cfRule type="containsText" priority="367" operator="containsText" id="{E138BAE7-EE7A-B34D-A171-AE4533CEC283}">
            <xm:f>NOT(ISERROR(SEARCH($A167 ="text",AL77)))</xm:f>
            <xm:f>$A167 ="text"</xm:f>
            <x14:dxf>
              <fill>
                <patternFill>
                  <bgColor theme="7" tint="0.79998168889431442"/>
                </patternFill>
              </fill>
            </x14:dxf>
          </x14:cfRule>
          <xm:sqref>AL77:AL84</xm:sqref>
        </x14:conditionalFormatting>
        <x14:conditionalFormatting xmlns:xm="http://schemas.microsoft.com/office/excel/2006/main">
          <x14:cfRule type="containsText" priority="369" operator="containsText" id="{2D4095E8-D96D-D847-B898-BC41C36890B2}">
            <xm:f>NOT(ISERROR(SEARCH(#REF! ="text",AL77)))</xm:f>
            <xm:f>#REF! ="text"</xm:f>
            <x14:dxf>
              <fill>
                <patternFill>
                  <bgColor theme="7" tint="0.79998168889431442"/>
                </patternFill>
              </fill>
            </x14:dxf>
          </x14:cfRule>
          <xm:sqref>AL77:AL84</xm:sqref>
        </x14:conditionalFormatting>
        <x14:conditionalFormatting xmlns:xm="http://schemas.microsoft.com/office/excel/2006/main">
          <x14:cfRule type="containsText" priority="366" operator="containsText" id="{D025610A-1332-AE43-8AD0-699C2303956A}">
            <xm:f>NOT(ISERROR(SEARCH($A164 ="text",AL77)))</xm:f>
            <xm:f>$A164 ="text"</xm:f>
            <x14:dxf>
              <fill>
                <patternFill>
                  <bgColor theme="7" tint="0.79998168889431442"/>
                </patternFill>
              </fill>
            </x14:dxf>
          </x14:cfRule>
          <xm:sqref>AL77:AL84</xm:sqref>
        </x14:conditionalFormatting>
        <x14:conditionalFormatting xmlns:xm="http://schemas.microsoft.com/office/excel/2006/main">
          <x14:cfRule type="containsText" priority="365" operator="containsText" id="{D85D834F-2104-B04E-845E-A43FE1C659F5}">
            <xm:f>NOT(ISERROR(SEARCH($A164 ="text",AL77)))</xm:f>
            <xm:f>$A164 ="text"</xm:f>
            <x14:dxf>
              <fill>
                <patternFill>
                  <bgColor theme="7" tint="0.79998168889431442"/>
                </patternFill>
              </fill>
            </x14:dxf>
          </x14:cfRule>
          <xm:sqref>AL77:AL84</xm:sqref>
        </x14:conditionalFormatting>
        <x14:conditionalFormatting xmlns:xm="http://schemas.microsoft.com/office/excel/2006/main">
          <x14:cfRule type="containsText" priority="362" operator="containsText" id="{5E76DDD9-4BFB-254F-8B15-564A0DF1E9A4}">
            <xm:f>NOT(ISERROR(SEARCH(#REF! ="text",J86)))</xm:f>
            <xm:f>#REF! ="text"</xm:f>
            <x14:dxf>
              <fill>
                <patternFill>
                  <bgColor theme="7" tint="0.79998168889431442"/>
                </patternFill>
              </fill>
            </x14:dxf>
          </x14:cfRule>
          <xm:sqref>J86:M88</xm:sqref>
        </x14:conditionalFormatting>
        <x14:conditionalFormatting xmlns:xm="http://schemas.microsoft.com/office/excel/2006/main">
          <x14:cfRule type="containsText" priority="358" operator="containsText" id="{AC43A3EE-C2B8-7F41-ACC6-E721C13E4EFD}">
            <xm:f>NOT(ISERROR(SEARCH(#REF! ="text",AL86)))</xm:f>
            <xm:f>#REF! ="text"</xm:f>
            <x14:dxf>
              <fill>
                <patternFill>
                  <bgColor theme="7" tint="0.79998168889431442"/>
                </patternFill>
              </fill>
            </x14:dxf>
          </x14:cfRule>
          <xm:sqref>AL86:AO88</xm:sqref>
        </x14:conditionalFormatting>
        <x14:conditionalFormatting xmlns:xm="http://schemas.microsoft.com/office/excel/2006/main">
          <x14:cfRule type="containsText" priority="356" operator="containsText" id="{7F1545F4-9560-4E56-B0A9-CA8691673083}">
            <xm:f>NOT(ISERROR(SEARCH(#REF! ="text",AJ10)))</xm:f>
            <xm:f>#REF! ="text"</xm:f>
            <x14:dxf>
              <fill>
                <patternFill>
                  <bgColor theme="7" tint="0.79998168889431442"/>
                </patternFill>
              </fill>
            </x14:dxf>
          </x14:cfRule>
          <xm:sqref>AJ10:AJ89</xm:sqref>
        </x14:conditionalFormatting>
        <x14:conditionalFormatting xmlns:xm="http://schemas.microsoft.com/office/excel/2006/main">
          <x14:cfRule type="containsText" priority="352" operator="containsText" id="{4EAF3FF6-3E3C-48AA-813D-D6BD355A8ED4}">
            <xm:f>NOT(ISERROR(SEARCH(#REF! ="text",AJ90)))</xm:f>
            <xm:f>#REF! ="text"</xm:f>
            <x14:dxf>
              <fill>
                <patternFill>
                  <bgColor theme="7" tint="0.79998168889431442"/>
                </patternFill>
              </fill>
            </x14:dxf>
          </x14:cfRule>
          <xm:sqref>AJ90</xm:sqref>
        </x14:conditionalFormatting>
        <x14:conditionalFormatting xmlns:xm="http://schemas.microsoft.com/office/excel/2006/main">
          <x14:cfRule type="containsText" priority="282" operator="containsText" id="{4D8B4871-D9C4-4298-AF2A-8F11C67B56E4}">
            <xm:f>NOT(ISERROR(SEARCH($A6 ="text",BM1)))</xm:f>
            <xm:f>$A6 ="text"</xm:f>
            <x14:dxf>
              <fill>
                <patternFill>
                  <bgColor theme="7" tint="0.79998168889431442"/>
                </patternFill>
              </fill>
            </x14:dxf>
          </x14:cfRule>
          <xm:sqref>BM1:CN2</xm:sqref>
        </x14:conditionalFormatting>
        <x14:conditionalFormatting xmlns:xm="http://schemas.microsoft.com/office/excel/2006/main">
          <x14:cfRule type="containsText" priority="288" operator="containsText" id="{2FCE1CCC-EF0D-47C6-9024-8F4E622CB664}">
            <xm:f>NOT(ISERROR(SEARCH($A61 ="text",BM57)))</xm:f>
            <xm:f>$A61 ="text"</xm:f>
            <x14:dxf>
              <fill>
                <patternFill>
                  <bgColor theme="7" tint="0.79998168889431442"/>
                </patternFill>
              </fill>
            </x14:dxf>
          </x14:cfRule>
          <xm:sqref>BM57:CM57</xm:sqref>
        </x14:conditionalFormatting>
        <x14:conditionalFormatting xmlns:xm="http://schemas.microsoft.com/office/excel/2006/main">
          <x14:cfRule type="containsText" priority="289" operator="containsText" id="{0AD5EAD4-1E02-401D-98F3-BA46A9EABEC9}">
            <xm:f>NOT(ISERROR(SEARCH(#REF! ="text",BS50)))</xm:f>
            <xm:f>#REF! ="text"</xm:f>
            <x14:dxf>
              <fill>
                <patternFill>
                  <bgColor theme="7" tint="0.79998168889431442"/>
                </patternFill>
              </fill>
            </x14:dxf>
          </x14:cfRule>
          <xm:sqref>BS50:CM50</xm:sqref>
        </x14:conditionalFormatting>
        <x14:conditionalFormatting xmlns:xm="http://schemas.microsoft.com/office/excel/2006/main">
          <x14:cfRule type="containsText" priority="290" operator="containsText" id="{A6CCDD29-7788-4A34-8A4A-484BF18CCB50}">
            <xm:f>NOT(ISERROR(SEARCH($A15 ="text",BM7)))</xm:f>
            <xm:f>$A15 ="text"</xm:f>
            <x14:dxf>
              <fill>
                <patternFill>
                  <bgColor theme="7" tint="0.79998168889431442"/>
                </patternFill>
              </fill>
            </x14:dxf>
          </x14:cfRule>
          <xm:sqref>BN190:CN1048576 BM7:CM7</xm:sqref>
        </x14:conditionalFormatting>
        <x14:conditionalFormatting xmlns:xm="http://schemas.microsoft.com/office/excel/2006/main">
          <x14:cfRule type="containsText" priority="291" operator="containsText" id="{B15064BB-92D1-4B02-9043-2BB375868168}">
            <xm:f>NOT(ISERROR(SEARCH($A10 ="text",BM3)))</xm:f>
            <xm:f>$A10 ="text"</xm:f>
            <x14:dxf>
              <fill>
                <patternFill>
                  <bgColor theme="7" tint="0.79998168889431442"/>
                </patternFill>
              </fill>
            </x14:dxf>
          </x14:cfRule>
          <xm:sqref>BM190:BM1048576 BM6:CM6 BM3:CN3</xm:sqref>
        </x14:conditionalFormatting>
        <x14:conditionalFormatting xmlns:xm="http://schemas.microsoft.com/office/excel/2006/main">
          <x14:cfRule type="containsText" priority="292" operator="containsText" id="{871725CE-87B8-44D5-A6C2-72344C973F31}">
            <xm:f>NOT(ISERROR(SEARCH($A197 ="text",BN188)))</xm:f>
            <xm:f>$A197 ="text"</xm:f>
            <x14:dxf>
              <fill>
                <patternFill>
                  <bgColor theme="7" tint="0.79998168889431442"/>
                </patternFill>
              </fill>
            </x14:dxf>
          </x14:cfRule>
          <xm:sqref>BN188:CN189</xm:sqref>
        </x14:conditionalFormatting>
        <x14:conditionalFormatting xmlns:xm="http://schemas.microsoft.com/office/excel/2006/main">
          <x14:cfRule type="containsText" priority="293" operator="containsText" id="{ADD43EB3-7829-4180-8F32-3942D4301804}">
            <xm:f>NOT(ISERROR(SEARCH($A191 ="text",BM180)))</xm:f>
            <xm:f>$A191 ="text"</xm:f>
            <x14:dxf>
              <fill>
                <patternFill>
                  <bgColor theme="7" tint="0.79998168889431442"/>
                </patternFill>
              </fill>
            </x14:dxf>
          </x14:cfRule>
          <xm:sqref>BM182:BM187 BM180:CN180</xm:sqref>
        </x14:conditionalFormatting>
        <x14:conditionalFormatting xmlns:xm="http://schemas.microsoft.com/office/excel/2006/main">
          <x14:cfRule type="containsText" priority="294" operator="containsText" id="{C2C1EB43-54F1-4FAF-BD96-870A0B7632E2}">
            <xm:f>NOT(ISERROR(SEARCH(#REF! ="text",BM55)))</xm:f>
            <xm:f>#REF! ="text"</xm:f>
            <x14:dxf>
              <fill>
                <patternFill>
                  <bgColor theme="7" tint="0.79998168889431442"/>
                </patternFill>
              </fill>
            </x14:dxf>
          </x14:cfRule>
          <xm:sqref>BM55:CM55</xm:sqref>
        </x14:conditionalFormatting>
        <x14:conditionalFormatting xmlns:xm="http://schemas.microsoft.com/office/excel/2006/main">
          <x14:cfRule type="containsText" priority="295" operator="containsText" id="{BBB14A43-8542-47F7-84F9-CED9FE349D67}">
            <xm:f>NOT(ISERROR(SEARCH($A20 ="text",BM8)))</xm:f>
            <xm:f>$A20 ="text"</xm:f>
            <x14:dxf>
              <fill>
                <patternFill>
                  <bgColor theme="7" tint="0.79998168889431442"/>
                </patternFill>
              </fill>
            </x14:dxf>
          </x14:cfRule>
          <xm:sqref>BM179:CN179 BM8:CM8</xm:sqref>
        </x14:conditionalFormatting>
        <x14:conditionalFormatting xmlns:xm="http://schemas.microsoft.com/office/excel/2006/main">
          <x14:cfRule type="containsText" priority="296" operator="containsText" id="{74E1753D-A84A-4ED5-8B51-CA5EA8BC31BD}">
            <xm:f>NOT(ISERROR(SEARCH($A153 ="text",BM118)))</xm:f>
            <xm:f>$A153 ="text"</xm:f>
            <x14:dxf>
              <fill>
                <patternFill>
                  <bgColor theme="7" tint="0.79998168889431442"/>
                </patternFill>
              </fill>
            </x14:dxf>
          </x14:cfRule>
          <xm:sqref>BM132:CN132 BM118:CN121</xm:sqref>
        </x14:conditionalFormatting>
        <x14:conditionalFormatting xmlns:xm="http://schemas.microsoft.com/office/excel/2006/main">
          <x14:cfRule type="containsText" priority="297" operator="containsText" id="{A21310C8-6FCD-4A35-B814-DD786CB0C26A}">
            <xm:f>NOT(ISERROR(SEARCH($A195 ="text",BM107)))</xm:f>
            <xm:f>$A195 ="text"</xm:f>
            <x14:dxf>
              <fill>
                <patternFill>
                  <bgColor theme="7" tint="0.79998168889431442"/>
                </patternFill>
              </fill>
            </x14:dxf>
          </x14:cfRule>
          <xm:sqref>BM107:CN117</xm:sqref>
        </x14:conditionalFormatting>
        <x14:conditionalFormatting xmlns:xm="http://schemas.microsoft.com/office/excel/2006/main">
          <x14:cfRule type="containsText" priority="298" operator="containsText" id="{07A8BEE0-37EE-43C1-B040-A65DD2E68477}">
            <xm:f>NOT(ISERROR(SEARCH(#REF! ="text",BM121)))</xm:f>
            <xm:f>#REF! ="text"</xm:f>
            <x14:dxf>
              <fill>
                <patternFill>
                  <bgColor theme="7" tint="0.79998168889431442"/>
                </patternFill>
              </fill>
            </x14:dxf>
          </x14:cfRule>
          <xm:sqref>BM175:CN175 BM167:CN167 BM151:CN151 BM143:CN143 BM140:CN140 BM121:CN121</xm:sqref>
        </x14:conditionalFormatting>
        <x14:conditionalFormatting xmlns:xm="http://schemas.microsoft.com/office/excel/2006/main">
          <x14:cfRule type="containsText" priority="299" operator="containsText" id="{08F564FC-F37C-4066-9377-F64496998799}">
            <xm:f>NOT(ISERROR(SEARCH(#REF! ="text",BM99)))</xm:f>
            <xm:f>#REF! ="text"</xm:f>
            <x14:dxf>
              <fill>
                <patternFill>
                  <bgColor theme="7" tint="0.79998168889431442"/>
                </patternFill>
              </fill>
            </x14:dxf>
          </x14:cfRule>
          <xm:sqref>BM99:CN99</xm:sqref>
        </x14:conditionalFormatting>
        <x14:conditionalFormatting xmlns:xm="http://schemas.microsoft.com/office/excel/2006/main">
          <x14:cfRule type="containsText" priority="300" operator="containsText" id="{57D602F3-F5F0-41CB-A6E7-AC969C4D345D}">
            <xm:f>NOT(ISERROR(SEARCH(#REF! ="text",BM104)))</xm:f>
            <xm:f>#REF! ="text"</xm:f>
            <x14:dxf>
              <fill>
                <patternFill>
                  <bgColor theme="7" tint="0.79998168889431442"/>
                </patternFill>
              </fill>
            </x14:dxf>
          </x14:cfRule>
          <xm:sqref>BM104:CN104</xm:sqref>
        </x14:conditionalFormatting>
        <x14:conditionalFormatting xmlns:xm="http://schemas.microsoft.com/office/excel/2006/main">
          <x14:cfRule type="containsText" priority="301" operator="containsText" id="{5B2AB316-30AC-4BC0-B237-BB2A29AFEB91}">
            <xm:f>NOT(ISERROR(SEARCH($A191 ="text",BM103)))</xm:f>
            <xm:f>$A191 ="text"</xm:f>
            <x14:dxf>
              <fill>
                <patternFill>
                  <bgColor theme="7" tint="0.79998168889431442"/>
                </patternFill>
              </fill>
            </x14:dxf>
          </x14:cfRule>
          <xm:sqref>BM103:CN103</xm:sqref>
        </x14:conditionalFormatting>
        <x14:conditionalFormatting xmlns:xm="http://schemas.microsoft.com/office/excel/2006/main">
          <x14:cfRule type="containsText" priority="302" operator="containsText" id="{C13963DB-32B2-40FF-B41B-F0B293811187}">
            <xm:f>NOT(ISERROR(SEARCH($A123 ="text",BM89)))</xm:f>
            <xm:f>$A123 ="text"</xm:f>
            <x14:dxf>
              <fill>
                <patternFill>
                  <bgColor theme="7" tint="0.79998168889431442"/>
                </patternFill>
              </fill>
            </x14:dxf>
          </x14:cfRule>
          <xm:sqref>BM91:CN96 BM107:CN117 BM89:CM90</xm:sqref>
        </x14:conditionalFormatting>
        <x14:conditionalFormatting xmlns:xm="http://schemas.microsoft.com/office/excel/2006/main">
          <x14:cfRule type="containsText" priority="303" operator="containsText" id="{7EC4DC33-49CF-4C0E-8F77-B9A7ECDEDE24}">
            <xm:f>NOT(ISERROR(SEARCH($A208 ="text",BM100)))</xm:f>
            <xm:f>$A208 ="text"</xm:f>
            <x14:dxf>
              <fill>
                <patternFill>
                  <bgColor theme="7" tint="0.79998168889431442"/>
                </patternFill>
              </fill>
            </x14:dxf>
          </x14:cfRule>
          <xm:sqref>BM100:CN102</xm:sqref>
        </x14:conditionalFormatting>
        <x14:conditionalFormatting xmlns:xm="http://schemas.microsoft.com/office/excel/2006/main">
          <x14:cfRule type="containsText" priority="304" operator="containsText" id="{2A204ACE-9898-4081-AC09-544BD54A0F41}">
            <xm:f>NOT(ISERROR(SEARCH($A191 ="text",BM120)))</xm:f>
            <xm:f>$A191 ="text"</xm:f>
            <x14:dxf>
              <fill>
                <patternFill>
                  <bgColor theme="7" tint="0.79998168889431442"/>
                </patternFill>
              </fill>
            </x14:dxf>
          </x14:cfRule>
          <xm:sqref>BM133:CN133 BM120:CN120 BM122:CN131</xm:sqref>
        </x14:conditionalFormatting>
        <x14:conditionalFormatting xmlns:xm="http://schemas.microsoft.com/office/excel/2006/main">
          <x14:cfRule type="containsText" priority="286" operator="containsText" id="{BA65E52F-6E7B-472B-A9AD-FC59FCEFE4DB}">
            <xm:f>NOT(ISERROR(SEARCH($A196 ="text",BM89)))</xm:f>
            <xm:f>$A196 ="text"</xm:f>
            <x14:dxf>
              <fill>
                <patternFill>
                  <bgColor theme="7" tint="0.79998168889431442"/>
                </patternFill>
              </fill>
            </x14:dxf>
          </x14:cfRule>
          <xm:sqref>BM91:CN99 BM89:CM90</xm:sqref>
        </x14:conditionalFormatting>
        <x14:conditionalFormatting xmlns:xm="http://schemas.microsoft.com/office/excel/2006/main">
          <x14:cfRule type="containsText" priority="305" operator="containsText" id="{529ACED6-1604-4F4C-B214-C099619DF5FA}">
            <xm:f>NOT(ISERROR(SEARCH($A192 ="text",BM168)))</xm:f>
            <xm:f>$A192 ="text"</xm:f>
            <x14:dxf>
              <fill>
                <patternFill>
                  <bgColor theme="7" tint="0.79998168889431442"/>
                </patternFill>
              </fill>
            </x14:dxf>
          </x14:cfRule>
          <xm:sqref>BM168:BM173</xm:sqref>
        </x14:conditionalFormatting>
        <x14:conditionalFormatting xmlns:xm="http://schemas.microsoft.com/office/excel/2006/main">
          <x14:cfRule type="containsText" priority="306" operator="containsText" id="{7E8274FC-B368-42CD-91F9-BE0AEBAC00AB}">
            <xm:f>NOT(ISERROR(SEARCH(#REF! ="text",BM97)))</xm:f>
            <xm:f>#REF! ="text"</xm:f>
            <x14:dxf>
              <fill>
                <patternFill>
                  <bgColor theme="7" tint="0.79998168889431442"/>
                </patternFill>
              </fill>
            </x14:dxf>
          </x14:cfRule>
          <xm:sqref>BM97:CN97</xm:sqref>
        </x14:conditionalFormatting>
        <x14:conditionalFormatting xmlns:xm="http://schemas.microsoft.com/office/excel/2006/main">
          <x14:cfRule type="containsText" priority="307" operator="containsText" id="{D36B9DEA-7680-4237-99AA-361E7E3ABDC0}">
            <xm:f>NOT(ISERROR(SEARCH($A202 ="text",BM132)))</xm:f>
            <xm:f>$A202 ="text"</xm:f>
            <x14:dxf>
              <fill>
                <patternFill>
                  <bgColor theme="7" tint="0.79998168889431442"/>
                </patternFill>
              </fill>
            </x14:dxf>
          </x14:cfRule>
          <xm:sqref>BM132:CN132</xm:sqref>
        </x14:conditionalFormatting>
        <x14:conditionalFormatting xmlns:xm="http://schemas.microsoft.com/office/excel/2006/main">
          <x14:cfRule type="containsText" priority="283" operator="containsText" id="{03236087-0E6B-4737-B016-EAE32665EBB6}">
            <xm:f>NOT(ISERROR(SEARCH($A153 ="text",BM66)))</xm:f>
            <xm:f>$A153 ="text"</xm:f>
            <x14:dxf>
              <fill>
                <patternFill>
                  <bgColor theme="7" tint="0.79998168889431442"/>
                </patternFill>
              </fill>
            </x14:dxf>
          </x14:cfRule>
          <xm:sqref>BM105:CN106 BS67:CM67 BM67 BM66:CM66</xm:sqref>
        </x14:conditionalFormatting>
        <x14:conditionalFormatting xmlns:xm="http://schemas.microsoft.com/office/excel/2006/main">
          <x14:cfRule type="containsText" priority="308" operator="containsText" id="{11168CE6-9FBD-495A-A08A-CFC2CEDC14BC}">
            <xm:f>NOT(ISERROR(SEARCH($A133 ="text",BM100)))</xm:f>
            <xm:f>$A133 ="text"</xm:f>
            <x14:dxf>
              <fill>
                <patternFill>
                  <bgColor theme="7" tint="0.79998168889431442"/>
                </patternFill>
              </fill>
            </x14:dxf>
          </x14:cfRule>
          <xm:sqref>BM100:CN106</xm:sqref>
        </x14:conditionalFormatting>
        <x14:conditionalFormatting xmlns:xm="http://schemas.microsoft.com/office/excel/2006/main">
          <x14:cfRule type="containsText" priority="281" operator="containsText" id="{5B16D520-0366-422F-B399-C723F8094208}">
            <xm:f>NOT(ISERROR(SEARCH($A158 ="text",BM122)))</xm:f>
            <xm:f>$A158 ="text"</xm:f>
            <x14:dxf>
              <fill>
                <patternFill>
                  <bgColor theme="7" tint="0.79998168889431442"/>
                </patternFill>
              </fill>
            </x14:dxf>
          </x14:cfRule>
          <xm:sqref>BM122:CN129</xm:sqref>
        </x14:conditionalFormatting>
        <x14:conditionalFormatting xmlns:xm="http://schemas.microsoft.com/office/excel/2006/main">
          <x14:cfRule type="containsText" priority="280" operator="containsText" id="{43B8BB9D-303A-4391-B9C8-3F0B0DB39C2A}">
            <xm:f>NOT(ISERROR(SEARCH($A132 ="text",BM98)))</xm:f>
            <xm:f>$A132 ="text"</xm:f>
            <x14:dxf>
              <fill>
                <patternFill>
                  <bgColor theme="7" tint="0.79998168889431442"/>
                </patternFill>
              </fill>
            </x14:dxf>
          </x14:cfRule>
          <xm:sqref>BM98:CN98</xm:sqref>
        </x14:conditionalFormatting>
        <x14:conditionalFormatting xmlns:xm="http://schemas.microsoft.com/office/excel/2006/main">
          <x14:cfRule type="containsText" priority="309" operator="containsText" id="{9B7CA0DA-E154-4A7F-8A47-96A35F8A8A37}">
            <xm:f>NOT(ISERROR(SEARCH(#REF! ="text",BM14)))</xm:f>
            <xm:f>#REF! ="text"</xm:f>
            <x14:dxf>
              <fill>
                <patternFill>
                  <bgColor theme="7" tint="0.79998168889431442"/>
                </patternFill>
              </fill>
            </x14:dxf>
          </x14:cfRule>
          <xm:sqref>BM14 BX14:CM14</xm:sqref>
        </x14:conditionalFormatting>
        <x14:conditionalFormatting xmlns:xm="http://schemas.microsoft.com/office/excel/2006/main">
          <x14:cfRule type="containsText" priority="279" operator="containsText" id="{84D1ACB6-D4A1-4786-8098-F81CD0E6622E}">
            <xm:f>NOT(ISERROR(SEARCH($A14 ="text",BM8)))</xm:f>
            <xm:f>$A14 ="text"</xm:f>
            <x14:dxf>
              <fill>
                <patternFill>
                  <bgColor theme="7" tint="0.79998168889431442"/>
                </patternFill>
              </fill>
            </x14:dxf>
          </x14:cfRule>
          <xm:sqref>BM8:BM9</xm:sqref>
        </x14:conditionalFormatting>
        <x14:conditionalFormatting xmlns:xm="http://schemas.microsoft.com/office/excel/2006/main">
          <x14:cfRule type="containsText" priority="278" operator="containsText" id="{2EB7B5CA-5A42-4CB7-A2AD-C53CF5A079CB}">
            <xm:f>NOT(ISERROR(SEARCH($A15 ="text",BN9)))</xm:f>
            <xm:f>$A15 ="text"</xm:f>
            <x14:dxf>
              <fill>
                <patternFill>
                  <bgColor theme="7" tint="0.79998168889431442"/>
                </patternFill>
              </fill>
            </x14:dxf>
          </x14:cfRule>
          <xm:sqref>BN9:BO9</xm:sqref>
        </x14:conditionalFormatting>
        <x14:conditionalFormatting xmlns:xm="http://schemas.microsoft.com/office/excel/2006/main">
          <x14:cfRule type="containsText" priority="310" operator="containsText" id="{C535621C-BDEA-46B3-89AA-0219A3AA9587}">
            <xm:f>NOT(ISERROR(SEARCH($A191 ="text",BM174)))</xm:f>
            <xm:f>$A191 ="text"</xm:f>
            <x14:dxf>
              <fill>
                <patternFill>
                  <bgColor theme="7" tint="0.79998168889431442"/>
                </patternFill>
              </fill>
            </x14:dxf>
          </x14:cfRule>
          <xm:sqref>BM174:CN174</xm:sqref>
        </x14:conditionalFormatting>
        <x14:conditionalFormatting xmlns:xm="http://schemas.microsoft.com/office/excel/2006/main">
          <x14:cfRule type="containsText" priority="311" operator="containsText" id="{5CCC0011-EB7F-432C-B4B4-BADC144E52AF}">
            <xm:f>NOT(ISERROR(SEARCH($A206 ="text",BM134)))</xm:f>
            <xm:f>$A206 ="text"</xm:f>
            <x14:dxf>
              <fill>
                <patternFill>
                  <bgColor theme="7" tint="0.79998168889431442"/>
                </patternFill>
              </fill>
            </x14:dxf>
          </x14:cfRule>
          <xm:sqref>BM134:CN149</xm:sqref>
        </x14:conditionalFormatting>
        <x14:conditionalFormatting xmlns:xm="http://schemas.microsoft.com/office/excel/2006/main">
          <x14:cfRule type="containsText" priority="312" operator="containsText" id="{C327655C-6458-401A-AD58-F1B5A96672D9}">
            <xm:f>NOT(ISERROR(SEARCH($A192 ="text",BN168)))</xm:f>
            <xm:f>$A192 ="text"</xm:f>
            <x14:dxf>
              <fill>
                <patternFill>
                  <bgColor theme="7" tint="0.79998168889431442"/>
                </patternFill>
              </fill>
            </x14:dxf>
          </x14:cfRule>
          <xm:sqref>BN168:CN173</xm:sqref>
        </x14:conditionalFormatting>
        <x14:conditionalFormatting xmlns:xm="http://schemas.microsoft.com/office/excel/2006/main">
          <x14:cfRule type="containsText" priority="313" operator="containsText" id="{46BD79CD-ACEB-4932-B6C0-775EA12AD37D}">
            <xm:f>NOT(ISERROR(SEARCH($A169 ="text",BM133)))</xm:f>
            <xm:f>$A169 ="text"</xm:f>
            <x14:dxf>
              <fill>
                <patternFill>
                  <bgColor theme="7" tint="0.79998168889431442"/>
                </patternFill>
              </fill>
            </x14:dxf>
          </x14:cfRule>
          <xm:sqref>BM133:CN139 BM190:CN191 BM144:CN149</xm:sqref>
        </x14:conditionalFormatting>
        <x14:conditionalFormatting xmlns:xm="http://schemas.microsoft.com/office/excel/2006/main">
          <x14:cfRule type="containsText" priority="277" operator="containsText" id="{611CAF64-6F57-4FCF-B5EC-5BAB618CA82F}">
            <xm:f>NOT(ISERROR(SEARCH($A14 ="text",BM6)))</xm:f>
            <xm:f>$A14 ="text"</xm:f>
            <x14:dxf>
              <fill>
                <patternFill>
                  <bgColor theme="7" tint="0.79998168889431442"/>
                </patternFill>
              </fill>
            </x14:dxf>
          </x14:cfRule>
          <xm:sqref>BM6</xm:sqref>
        </x14:conditionalFormatting>
        <x14:conditionalFormatting xmlns:xm="http://schemas.microsoft.com/office/excel/2006/main">
          <x14:cfRule type="containsText" priority="314" operator="containsText" id="{4591B9B9-30BD-409E-B7F9-191C6FAD4C45}">
            <xm:f>NOT(ISERROR(SEARCH($A167 ="text",BM130)))</xm:f>
            <xm:f>$A167 ="text"</xm:f>
            <x14:dxf>
              <fill>
                <patternFill>
                  <bgColor theme="7" tint="0.79998168889431442"/>
                </patternFill>
              </fill>
            </x14:dxf>
          </x14:cfRule>
          <xm:sqref>BM141:CN142 BM130:CN131</xm:sqref>
        </x14:conditionalFormatting>
        <x14:conditionalFormatting xmlns:xm="http://schemas.microsoft.com/office/excel/2006/main">
          <x14:cfRule type="containsText" priority="315" operator="containsText" id="{60AC9EEE-A0CF-47BE-9D03-0BE10734D734}">
            <xm:f>NOT(ISERROR(SEARCH($A177 ="text",BS48)))</xm:f>
            <xm:f>$A177 ="text"</xm:f>
            <x14:dxf>
              <fill>
                <patternFill>
                  <bgColor theme="7" tint="0.79998168889431442"/>
                </patternFill>
              </fill>
            </x14:dxf>
          </x14:cfRule>
          <xm:sqref>BS48:CM49</xm:sqref>
        </x14:conditionalFormatting>
        <x14:conditionalFormatting xmlns:xm="http://schemas.microsoft.com/office/excel/2006/main">
          <x14:cfRule type="containsText" priority="316" operator="containsText" id="{C85D578A-CCCC-428C-93E9-AE4F9E77F0C6}">
            <xm:f>NOT(ISERROR(SEARCH(#REF! ="text",BM176)))</xm:f>
            <xm:f>#REF! ="text"</xm:f>
            <x14:dxf>
              <fill>
                <patternFill>
                  <bgColor theme="7" tint="0.79998168889431442"/>
                </patternFill>
              </fill>
            </x14:dxf>
          </x14:cfRule>
          <xm:sqref>BM176:CN177</xm:sqref>
        </x14:conditionalFormatting>
        <x14:conditionalFormatting xmlns:xm="http://schemas.microsoft.com/office/excel/2006/main">
          <x14:cfRule type="containsText" priority="317" operator="containsText" id="{8E084487-3B43-426C-BB03-E1F92DD32DD9}">
            <xm:f>NOT(ISERROR(SEARCH($A177 ="text",BM32)))</xm:f>
            <xm:f>$A177 ="text"</xm:f>
            <x14:dxf>
              <fill>
                <patternFill>
                  <bgColor theme="7" tint="0.79998168889431442"/>
                </patternFill>
              </fill>
            </x14:dxf>
          </x14:cfRule>
          <xm:sqref>BM32:CM32</xm:sqref>
        </x14:conditionalFormatting>
        <x14:conditionalFormatting xmlns:xm="http://schemas.microsoft.com/office/excel/2006/main">
          <x14:cfRule type="containsText" priority="318" operator="containsText" id="{889560B9-EEA4-433F-816E-669D505BE359}">
            <xm:f>NOT(ISERROR(SEARCH($A177 ="text",BS47)))</xm:f>
            <xm:f>$A177 ="text"</xm:f>
            <x14:dxf>
              <fill>
                <patternFill>
                  <bgColor theme="7" tint="0.79998168889431442"/>
                </patternFill>
              </fill>
            </x14:dxf>
          </x14:cfRule>
          <xm:sqref>BS47:CM47</xm:sqref>
        </x14:conditionalFormatting>
        <x14:conditionalFormatting xmlns:xm="http://schemas.microsoft.com/office/excel/2006/main">
          <x14:cfRule type="containsText" priority="275" operator="containsText" id="{70DB1ED4-F3A8-4482-BB22-7F72415772C5}">
            <xm:f>NOT(ISERROR(SEARCH(#REF! ="text",BM176)))</xm:f>
            <xm:f>#REF! ="text"</xm:f>
            <x14:dxf>
              <fill>
                <patternFill>
                  <bgColor theme="7" tint="0.79998168889431442"/>
                </patternFill>
              </fill>
            </x14:dxf>
          </x14:cfRule>
          <xm:sqref>BM176:BM177</xm:sqref>
        </x14:conditionalFormatting>
        <x14:conditionalFormatting xmlns:xm="http://schemas.microsoft.com/office/excel/2006/main">
          <x14:cfRule type="containsText" priority="276" operator="containsText" id="{DE2C7866-9D54-4BBE-93B9-BC8ACEDDB6AE}">
            <xm:f>NOT(ISERROR(SEARCH($A190 ="text",BM150)))</xm:f>
            <xm:f>$A190 ="text"</xm:f>
            <x14:dxf>
              <fill>
                <patternFill>
                  <bgColor theme="7" tint="0.79998168889431442"/>
                </patternFill>
              </fill>
            </x14:dxf>
          </x14:cfRule>
          <xm:sqref>BM176:BM177 BM150:CN175 BM180:CN187</xm:sqref>
        </x14:conditionalFormatting>
        <x14:conditionalFormatting xmlns:xm="http://schemas.microsoft.com/office/excel/2006/main">
          <x14:cfRule type="containsText" priority="274" operator="containsText" id="{3DDB7AE1-7CDF-4414-AF80-4AFB52B78927}">
            <xm:f>NOT(ISERROR(SEARCH($A20 ="text",BM10)))</xm:f>
            <xm:f>$A20 ="text"</xm:f>
            <x14:dxf>
              <fill>
                <patternFill>
                  <bgColor theme="7" tint="0.79998168889431442"/>
                </patternFill>
              </fill>
            </x14:dxf>
          </x14:cfRule>
          <xm:sqref>BM188:BM189 BN182:CN187 BM10:CM10</xm:sqref>
        </x14:conditionalFormatting>
        <x14:conditionalFormatting xmlns:xm="http://schemas.microsoft.com/office/excel/2006/main">
          <x14:cfRule type="containsText" priority="273" operator="containsText" id="{CCDA8335-82C1-4BD2-9345-A0AE8807AD00}">
            <xm:f>NOT(ISERROR(SEARCH($A14 ="text",BM6)))</xm:f>
            <xm:f>$A14 ="text"</xm:f>
            <x14:dxf>
              <fill>
                <patternFill>
                  <bgColor theme="7" tint="0.79998168889431442"/>
                </patternFill>
              </fill>
            </x14:dxf>
          </x14:cfRule>
          <xm:sqref>BM6</xm:sqref>
        </x14:conditionalFormatting>
        <x14:conditionalFormatting xmlns:xm="http://schemas.microsoft.com/office/excel/2006/main">
          <x14:cfRule type="containsText" priority="272" operator="containsText" id="{520D69A2-5907-42E8-9FBE-A565A4AAEEBD}">
            <xm:f>NOT(ISERROR(SEARCH($A20 ="text",BM6)))</xm:f>
            <xm:f>$A20 ="text"</xm:f>
            <x14:dxf>
              <fill>
                <patternFill>
                  <bgColor theme="7" tint="0.79998168889431442"/>
                </patternFill>
              </fill>
            </x14:dxf>
          </x14:cfRule>
          <xm:sqref>BM6</xm:sqref>
        </x14:conditionalFormatting>
        <x14:conditionalFormatting xmlns:xm="http://schemas.microsoft.com/office/excel/2006/main">
          <x14:cfRule type="containsText" priority="319" operator="containsText" id="{D038A8F9-B29A-4AEE-81C8-1C557DC7BE56}">
            <xm:f>NOT(ISERROR(SEARCH($A191 ="text",BM150)))</xm:f>
            <xm:f>$A191 ="text"</xm:f>
            <x14:dxf>
              <fill>
                <patternFill>
                  <bgColor theme="7" tint="0.79998168889431442"/>
                </patternFill>
              </fill>
            </x14:dxf>
          </x14:cfRule>
          <xm:sqref>BM150:CN150</xm:sqref>
        </x14:conditionalFormatting>
        <x14:conditionalFormatting xmlns:xm="http://schemas.microsoft.com/office/excel/2006/main">
          <x14:cfRule type="containsText" priority="320" operator="containsText" id="{D1BD9225-7CB7-4A4D-A53C-4D6EC7A38230}">
            <xm:f>NOT(ISERROR(SEARCH($A217 ="text",BM178)))</xm:f>
            <xm:f>$A217 ="text"</xm:f>
            <x14:dxf>
              <fill>
                <patternFill>
                  <bgColor theme="7" tint="0.79998168889431442"/>
                </patternFill>
              </fill>
            </x14:dxf>
          </x14:cfRule>
          <xm:sqref>BM178:CN179 BM188:CN189</xm:sqref>
        </x14:conditionalFormatting>
        <x14:conditionalFormatting xmlns:xm="http://schemas.microsoft.com/office/excel/2006/main">
          <x14:cfRule type="containsText" priority="270" operator="containsText" id="{C9CEB92D-AE3B-43A9-8E43-35C7DC76E3B5}">
            <xm:f>NOT(ISERROR(SEARCH($A223 ="text",BN188)))</xm:f>
            <xm:f>$A223 ="text"</xm:f>
            <x14:dxf>
              <fill>
                <patternFill>
                  <bgColor theme="7" tint="0.79998168889431442"/>
                </patternFill>
              </fill>
            </x14:dxf>
          </x14:cfRule>
          <xm:sqref>BN188:BO189</xm:sqref>
        </x14:conditionalFormatting>
        <x14:conditionalFormatting xmlns:xm="http://schemas.microsoft.com/office/excel/2006/main">
          <x14:cfRule type="containsText" priority="271" operator="containsText" id="{CA85A818-07CB-42FB-990C-EFF15AB28DC4}">
            <xm:f>NOT(ISERROR(SEARCH($A258 ="text",BN188)))</xm:f>
            <xm:f>$A258 ="text"</xm:f>
            <x14:dxf>
              <fill>
                <patternFill>
                  <bgColor theme="7" tint="0.79998168889431442"/>
                </patternFill>
              </fill>
            </x14:dxf>
          </x14:cfRule>
          <xm:sqref>BN188:BO189</xm:sqref>
        </x14:conditionalFormatting>
        <x14:conditionalFormatting xmlns:xm="http://schemas.microsoft.com/office/excel/2006/main">
          <x14:cfRule type="containsText" priority="321" operator="containsText" id="{55B4E85D-378C-4DBC-94C7-410DE56E7196}">
            <xm:f>NOT(ISERROR(SEARCH($A193 ="text",BM178)))</xm:f>
            <xm:f>$A193 ="text"</xm:f>
            <x14:dxf>
              <fill>
                <patternFill>
                  <bgColor theme="7" tint="0.79998168889431442"/>
                </patternFill>
              </fill>
            </x14:dxf>
          </x14:cfRule>
          <xm:sqref>BM178:CN178</xm:sqref>
        </x14:conditionalFormatting>
        <x14:conditionalFormatting xmlns:xm="http://schemas.microsoft.com/office/excel/2006/main">
          <x14:cfRule type="containsText" priority="322" operator="containsText" id="{3F454088-E517-4D53-A0D9-5905ACEC57B2}">
            <xm:f>NOT(ISERROR(SEARCH($A207 ="text",BM118)))</xm:f>
            <xm:f>$A207 ="text"</xm:f>
            <x14:dxf>
              <fill>
                <patternFill>
                  <bgColor theme="7" tint="0.79998168889431442"/>
                </patternFill>
              </fill>
            </x14:dxf>
          </x14:cfRule>
          <xm:sqref>BM118:CN119</xm:sqref>
        </x14:conditionalFormatting>
        <x14:conditionalFormatting xmlns:xm="http://schemas.microsoft.com/office/excel/2006/main">
          <x14:cfRule type="containsText" priority="323" operator="containsText" id="{B38A53FC-0D0C-4D03-8015-63F364F594F0}">
            <xm:f>NOT(ISERROR(SEARCH(#REF! ="text",BM6)))</xm:f>
            <xm:f>#REF! ="text"</xm:f>
            <x14:dxf>
              <fill>
                <patternFill>
                  <bgColor theme="7" tint="0.79998168889431442"/>
                </patternFill>
              </fill>
            </x14:dxf>
          </x14:cfRule>
          <xm:sqref>BM6 BM51:CM51 BM38:CM39</xm:sqref>
        </x14:conditionalFormatting>
        <x14:conditionalFormatting xmlns:xm="http://schemas.microsoft.com/office/excel/2006/main">
          <x14:cfRule type="containsText" priority="324" operator="containsText" id="{2793778E-A9B2-4A8A-AA60-B3D1B1A810B2}">
            <xm:f>NOT(ISERROR(SEARCH(#REF! ="text",BM13)))</xm:f>
            <xm:f>#REF! ="text"</xm:f>
            <x14:dxf>
              <fill>
                <patternFill>
                  <bgColor theme="7" tint="0.79998168889431442"/>
                </patternFill>
              </fill>
            </x14:dxf>
          </x14:cfRule>
          <xm:sqref>BX13:CM13 BM50:BR50 BM13 BM52:CM52</xm:sqref>
        </x14:conditionalFormatting>
        <x14:conditionalFormatting xmlns:xm="http://schemas.microsoft.com/office/excel/2006/main">
          <x14:cfRule type="containsText" priority="325" operator="containsText" id="{7573085D-AB05-4BED-A9D6-860844469F8A}">
            <xm:f>NOT(ISERROR(SEARCH($A177 ="text",BM34)))</xm:f>
            <xm:f>$A177 ="text"</xm:f>
            <x14:dxf>
              <fill>
                <patternFill>
                  <bgColor theme="7" tint="0.79998168889431442"/>
                </patternFill>
              </fill>
            </x14:dxf>
          </x14:cfRule>
          <xm:sqref>BM34:CM35</xm:sqref>
        </x14:conditionalFormatting>
        <x14:conditionalFormatting xmlns:xm="http://schemas.microsoft.com/office/excel/2006/main">
          <x14:cfRule type="containsText" priority="326" operator="containsText" id="{9C75334F-A60F-4340-A30B-5319BE59EF67}">
            <xm:f>NOT(ISERROR(SEARCH($A177 ="text",BM31)))</xm:f>
            <xm:f>$A177 ="text"</xm:f>
            <x14:dxf>
              <fill>
                <patternFill>
                  <bgColor theme="7" tint="0.79998168889431442"/>
                </patternFill>
              </fill>
            </x14:dxf>
          </x14:cfRule>
          <xm:sqref>BM31:CM31</xm:sqref>
        </x14:conditionalFormatting>
        <x14:conditionalFormatting xmlns:xm="http://schemas.microsoft.com/office/excel/2006/main">
          <x14:cfRule type="containsText" priority="327" operator="containsText" id="{71507F90-47BB-4C4D-A7E2-EF4C2B5740F1}">
            <xm:f>NOT(ISERROR(SEARCH($A52 ="text",BM23)))</xm:f>
            <xm:f>$A52 ="text"</xm:f>
            <x14:dxf>
              <fill>
                <patternFill>
                  <bgColor theme="7" tint="0.79998168889431442"/>
                </patternFill>
              </fill>
            </x14:dxf>
          </x14:cfRule>
          <xm:sqref>BM23:CM23</xm:sqref>
        </x14:conditionalFormatting>
        <x14:conditionalFormatting xmlns:xm="http://schemas.microsoft.com/office/excel/2006/main">
          <x14:cfRule type="containsText" priority="328" operator="containsText" id="{44F1109D-2F0F-4D25-A7F5-D1B12533E92F}">
            <xm:f>NOT(ISERROR(SEARCH($A177 ="text",BM30)))</xm:f>
            <xm:f>$A177 ="text"</xm:f>
            <x14:dxf>
              <fill>
                <patternFill>
                  <bgColor theme="7" tint="0.79998168889431442"/>
                </patternFill>
              </fill>
            </x14:dxf>
          </x14:cfRule>
          <xm:sqref>BM30:CM30</xm:sqref>
        </x14:conditionalFormatting>
        <x14:conditionalFormatting xmlns:xm="http://schemas.microsoft.com/office/excel/2006/main">
          <x14:cfRule type="containsText" priority="329" operator="containsText" id="{4F62638E-C6AD-41FE-BA86-45177404ECF7}">
            <xm:f>NOT(ISERROR(SEARCH($A177 ="text",BM29)))</xm:f>
            <xm:f>$A177 ="text"</xm:f>
            <x14:dxf>
              <fill>
                <patternFill>
                  <bgColor theme="7" tint="0.79998168889431442"/>
                </patternFill>
              </fill>
            </x14:dxf>
          </x14:cfRule>
          <xm:sqref>BM29:CM29</xm:sqref>
        </x14:conditionalFormatting>
        <x14:conditionalFormatting xmlns:xm="http://schemas.microsoft.com/office/excel/2006/main">
          <x14:cfRule type="containsText" priority="330" operator="containsText" id="{45B84188-E22A-434A-A483-31CD8F43CC29}">
            <xm:f>NOT(ISERROR(SEARCH($A176 ="text",BM27)))</xm:f>
            <xm:f>$A176 ="text"</xm:f>
            <x14:dxf>
              <fill>
                <patternFill>
                  <bgColor theme="7" tint="0.79998168889431442"/>
                </patternFill>
              </fill>
            </x14:dxf>
          </x14:cfRule>
          <xm:sqref>BM27:CM28 BN29:BP34</xm:sqref>
        </x14:conditionalFormatting>
        <x14:conditionalFormatting xmlns:xm="http://schemas.microsoft.com/office/excel/2006/main">
          <x14:cfRule type="containsText" priority="331" operator="containsText" id="{8FE2FE7F-6FF6-41B6-A71C-0A844A3F8CB7}">
            <xm:f>NOT(ISERROR(SEARCH($A177 ="text",BS46)))</xm:f>
            <xm:f>$A177 ="text"</xm:f>
            <x14:dxf>
              <fill>
                <patternFill>
                  <bgColor theme="7" tint="0.79998168889431442"/>
                </patternFill>
              </fill>
            </x14:dxf>
          </x14:cfRule>
          <xm:sqref>BS46:CM46</xm:sqref>
        </x14:conditionalFormatting>
        <x14:conditionalFormatting xmlns:xm="http://schemas.microsoft.com/office/excel/2006/main">
          <x14:cfRule type="containsText" priority="332" operator="containsText" id="{76F2FDF1-6F88-4970-ABD9-D2B1028CA84B}">
            <xm:f>NOT(ISERROR(SEARCH($A159 ="text",BM68)))</xm:f>
            <xm:f>$A159 ="text"</xm:f>
            <x14:dxf>
              <fill>
                <patternFill>
                  <bgColor theme="7" tint="0.79998168889431442"/>
                </patternFill>
              </fill>
            </x14:dxf>
          </x14:cfRule>
          <xm:sqref>BS68:CM69 BM68:BM69</xm:sqref>
        </x14:conditionalFormatting>
        <x14:conditionalFormatting xmlns:xm="http://schemas.microsoft.com/office/excel/2006/main">
          <x14:cfRule type="containsText" priority="333" operator="containsText" id="{6E636CB5-6F14-4DA1-A16A-7E0A9CE915EB}">
            <xm:f>NOT(ISERROR(SEARCH($A23 ="text",BM20)))</xm:f>
            <xm:f>$A23 ="text"</xm:f>
            <x14:dxf>
              <fill>
                <patternFill>
                  <bgColor theme="7" tint="0.79998168889431442"/>
                </patternFill>
              </fill>
            </x14:dxf>
          </x14:cfRule>
          <xm:sqref>BM20:CM20</xm:sqref>
        </x14:conditionalFormatting>
        <x14:conditionalFormatting xmlns:xm="http://schemas.microsoft.com/office/excel/2006/main">
          <x14:cfRule type="containsText" priority="334" operator="containsText" id="{37C3B288-17A8-4145-BD81-75F3E524CBE2}">
            <xm:f>NOT(ISERROR(SEARCH($A62 ="text",BM60)))</xm:f>
            <xm:f>$A62 ="text"</xm:f>
            <x14:dxf>
              <fill>
                <patternFill>
                  <bgColor theme="7" tint="0.79998168889431442"/>
                </patternFill>
              </fill>
            </x14:dxf>
          </x14:cfRule>
          <xm:sqref>BM60:CM61</xm:sqref>
        </x14:conditionalFormatting>
        <x14:conditionalFormatting xmlns:xm="http://schemas.microsoft.com/office/excel/2006/main">
          <x14:cfRule type="containsText" priority="335" operator="containsText" id="{D6667078-B635-4979-9056-7D51C2A7DD5A}">
            <xm:f>NOT(ISERROR(SEARCH(#REF! ="text",BM53)))</xm:f>
            <xm:f>#REF! ="text"</xm:f>
            <x14:dxf>
              <fill>
                <patternFill>
                  <bgColor theme="7" tint="0.79998168889431442"/>
                </patternFill>
              </fill>
            </x14:dxf>
          </x14:cfRule>
          <xm:sqref>BO77:CM84 BS86:CM88 BM77:BM84 BM85:CM85 BM53:CM53 BM76:CM76 BM62:CM63 BM58:CM59</xm:sqref>
        </x14:conditionalFormatting>
        <x14:conditionalFormatting xmlns:xm="http://schemas.microsoft.com/office/excel/2006/main">
          <x14:cfRule type="containsText" priority="266" operator="containsText" id="{7E67724C-ED7C-4499-B351-84DE38A60F6A}">
            <xm:f>NOT(ISERROR(SEARCH($A80 ="text",BM75)))</xm:f>
            <xm:f>$A80 ="text"</xm:f>
            <x14:dxf>
              <fill>
                <patternFill>
                  <bgColor theme="7" tint="0.79998168889431442"/>
                </patternFill>
              </fill>
            </x14:dxf>
          </x14:cfRule>
          <xm:sqref>BM75:CM75</xm:sqref>
        </x14:conditionalFormatting>
        <x14:conditionalFormatting xmlns:xm="http://schemas.microsoft.com/office/excel/2006/main">
          <x14:cfRule type="containsText" priority="336" operator="containsText" id="{2B587101-B95D-46DC-A4B9-18C41CB1F4D9}">
            <xm:f>NOT(ISERROR(SEARCH(#REF! ="text",BS36)))</xm:f>
            <xm:f>#REF! ="text"</xm:f>
            <x14:dxf>
              <fill>
                <patternFill>
                  <bgColor theme="7" tint="0.79998168889431442"/>
                </patternFill>
              </fill>
            </x14:dxf>
          </x14:cfRule>
          <xm:sqref>BS36:CK36</xm:sqref>
        </x14:conditionalFormatting>
        <x14:conditionalFormatting xmlns:xm="http://schemas.microsoft.com/office/excel/2006/main">
          <x14:cfRule type="containsText" priority="337" operator="containsText" id="{75F6CD21-FCE0-46D1-BA62-6FF7A577133F}">
            <xm:f>NOT(ISERROR(SEARCH(#REF! ="text",BM26)))</xm:f>
            <xm:f>#REF! ="text"</xm:f>
            <x14:dxf>
              <fill>
                <patternFill>
                  <bgColor theme="7" tint="0.79998168889431442"/>
                </patternFill>
              </fill>
            </x14:dxf>
          </x14:cfRule>
          <xm:sqref>BM26:CM26</xm:sqref>
        </x14:conditionalFormatting>
        <x14:conditionalFormatting xmlns:xm="http://schemas.microsoft.com/office/excel/2006/main">
          <x14:cfRule type="containsText" priority="338" operator="containsText" id="{620D41DD-FC32-42F7-9070-C82C94465D65}">
            <xm:f>NOT(ISERROR(SEARCH(#REF! ="text",BM9)))</xm:f>
            <xm:f>#REF! ="text"</xm:f>
            <x14:dxf>
              <fill>
                <patternFill>
                  <bgColor theme="7" tint="0.79998168889431442"/>
                </patternFill>
              </fill>
            </x14:dxf>
          </x14:cfRule>
          <xm:sqref>BM9:CM9</xm:sqref>
        </x14:conditionalFormatting>
        <x14:conditionalFormatting xmlns:xm="http://schemas.microsoft.com/office/excel/2006/main">
          <x14:cfRule type="containsText" priority="339" operator="containsText" id="{608ADE1A-755D-442B-8862-C58FE9617A73}">
            <xm:f>NOT(ISERROR(SEARCH(#REF! ="text",BS36)))</xm:f>
            <xm:f>#REF! ="text"</xm:f>
            <x14:dxf>
              <fill>
                <patternFill>
                  <bgColor theme="7" tint="0.79998168889431442"/>
                </patternFill>
              </fill>
            </x14:dxf>
          </x14:cfRule>
          <xm:sqref>BS36:CM36</xm:sqref>
        </x14:conditionalFormatting>
        <x14:conditionalFormatting xmlns:xm="http://schemas.microsoft.com/office/excel/2006/main">
          <x14:cfRule type="containsText" priority="264" operator="containsText" id="{1C0F4A87-A00A-4C13-AF66-7813B9EA9102}">
            <xm:f>NOT(ISERROR(SEARCH(#REF! ="text",BN14)))</xm:f>
            <xm:f>#REF! ="text"</xm:f>
            <x14:dxf>
              <fill>
                <patternFill>
                  <bgColor theme="7" tint="0.79998168889431442"/>
                </patternFill>
              </fill>
            </x14:dxf>
          </x14:cfRule>
          <xm:sqref>BN14:BW14</xm:sqref>
        </x14:conditionalFormatting>
        <x14:conditionalFormatting xmlns:xm="http://schemas.microsoft.com/office/excel/2006/main">
          <x14:cfRule type="containsText" priority="265" operator="containsText" id="{C74052CD-2E3C-4B36-8B4A-5EF55316B6EE}">
            <xm:f>NOT(ISERROR(SEARCH(#REF! ="text",BN13)))</xm:f>
            <xm:f>#REF! ="text"</xm:f>
            <x14:dxf>
              <fill>
                <patternFill>
                  <bgColor theme="7" tint="0.79998168889431442"/>
                </patternFill>
              </fill>
            </x14:dxf>
          </x14:cfRule>
          <xm:sqref>BN13:BW13</xm:sqref>
        </x14:conditionalFormatting>
        <x14:conditionalFormatting xmlns:xm="http://schemas.microsoft.com/office/excel/2006/main">
          <x14:cfRule type="containsText" priority="258" operator="containsText" id="{E58E55D2-E2D6-47EA-BF09-CEFFD1B4014D}">
            <xm:f>NOT(ISERROR(SEARCH(#REF! ="text",BM64)))</xm:f>
            <xm:f>#REF! ="text"</xm:f>
            <x14:dxf>
              <fill>
                <patternFill>
                  <bgColor theme="7" tint="0.79998168889431442"/>
                </patternFill>
              </fill>
            </x14:dxf>
          </x14:cfRule>
          <xm:sqref>BM64:CM64</xm:sqref>
        </x14:conditionalFormatting>
        <x14:conditionalFormatting xmlns:xm="http://schemas.microsoft.com/office/excel/2006/main">
          <x14:cfRule type="containsText" priority="259" operator="containsText" id="{97A3F9A3-E226-41D3-9717-EB4262E27AA0}">
            <xm:f>NOT(ISERROR(SEARCH(#REF! ="text",BM70)))</xm:f>
            <xm:f>#REF! ="text"</xm:f>
            <x14:dxf>
              <fill>
                <patternFill>
                  <bgColor theme="7" tint="0.79998168889431442"/>
                </patternFill>
              </fill>
            </x14:dxf>
          </x14:cfRule>
          <xm:sqref>BM70 BS70:CM70</xm:sqref>
        </x14:conditionalFormatting>
        <x14:conditionalFormatting xmlns:xm="http://schemas.microsoft.com/office/excel/2006/main">
          <x14:cfRule type="containsText" priority="260" operator="containsText" id="{35872B51-764F-4EA1-B97F-8558301181C3}">
            <xm:f>NOT(ISERROR(SEARCH(#REF! ="text",BM65)))</xm:f>
            <xm:f>#REF! ="text"</xm:f>
            <x14:dxf>
              <fill>
                <patternFill>
                  <bgColor theme="7" tint="0.79998168889431442"/>
                </patternFill>
              </fill>
            </x14:dxf>
          </x14:cfRule>
          <xm:sqref>BM65:CM65</xm:sqref>
        </x14:conditionalFormatting>
        <x14:conditionalFormatting xmlns:xm="http://schemas.microsoft.com/office/excel/2006/main">
          <x14:cfRule type="containsText" priority="256" operator="containsText" id="{1B1FFAFA-4B35-4F9F-A84E-0074D3A13577}">
            <xm:f>NOT(ISERROR(SEARCH($A161 ="text",BM71)))</xm:f>
            <xm:f>$A161 ="text"</xm:f>
            <x14:dxf>
              <fill>
                <patternFill>
                  <bgColor theme="7" tint="0.79998168889431442"/>
                </patternFill>
              </fill>
            </x14:dxf>
          </x14:cfRule>
          <xm:sqref>BM73:CM73 BM71:BM72 BS71:CM71 BM74 BS74:CM74 BT72:CM72</xm:sqref>
        </x14:conditionalFormatting>
        <x14:conditionalFormatting xmlns:xm="http://schemas.microsoft.com/office/excel/2006/main">
          <x14:cfRule type="containsText" priority="261" operator="containsText" id="{82D0FC0A-E407-4344-AFAD-B23D61E83BA6}">
            <xm:f>NOT(ISERROR(SEARCH(#REF! ="text",BM74)))</xm:f>
            <xm:f>#REF! ="text"</xm:f>
            <x14:dxf>
              <fill>
                <patternFill>
                  <bgColor theme="7" tint="0.79998168889431442"/>
                </patternFill>
              </fill>
            </x14:dxf>
          </x14:cfRule>
          <xm:sqref>BM74 BS74:CM74</xm:sqref>
        </x14:conditionalFormatting>
        <x14:conditionalFormatting xmlns:xm="http://schemas.microsoft.com/office/excel/2006/main">
          <x14:cfRule type="containsText" priority="340" operator="containsText" id="{43BE697F-3F36-4B77-9676-6C315D0FCE28}">
            <xm:f>NOT(ISERROR(SEARCH(#REF! ="text",BM70)))</xm:f>
            <xm:f>#REF! ="text"</xm:f>
            <x14:dxf>
              <fill>
                <patternFill>
                  <bgColor theme="7" tint="0.79998168889431442"/>
                </patternFill>
              </fill>
            </x14:dxf>
          </x14:cfRule>
          <xm:sqref>BM70 BS70:CM70</xm:sqref>
        </x14:conditionalFormatting>
        <x14:conditionalFormatting xmlns:xm="http://schemas.microsoft.com/office/excel/2006/main">
          <x14:cfRule type="containsText" priority="341" operator="containsText" id="{DFBAD2FD-E41F-4D7E-94E4-42AE30C5D82E}">
            <xm:f>NOT(ISERROR(SEARCH($A89 ="text",BM71)))</xm:f>
            <xm:f>$A89 ="text"</xm:f>
            <x14:dxf>
              <fill>
                <patternFill>
                  <bgColor theme="7" tint="0.79998168889431442"/>
                </patternFill>
              </fill>
            </x14:dxf>
          </x14:cfRule>
          <xm:sqref>BM73:CM73 BM71:BM72 BS71:CM71 BT72:CM72</xm:sqref>
        </x14:conditionalFormatting>
        <x14:conditionalFormatting xmlns:xm="http://schemas.microsoft.com/office/excel/2006/main">
          <x14:cfRule type="containsText" priority="253" operator="containsText" id="{4A13DD07-FF11-4CCA-BA08-CE5161022431}">
            <xm:f>NOT(ISERROR(SEARCH(#REF! ="text",BS49)))</xm:f>
            <xm:f>#REF! ="text"</xm:f>
            <x14:dxf>
              <fill>
                <patternFill>
                  <bgColor theme="7" tint="0.79998168889431442"/>
                </patternFill>
              </fill>
            </x14:dxf>
          </x14:cfRule>
          <xm:sqref>BS49:CM49</xm:sqref>
        </x14:conditionalFormatting>
        <x14:conditionalFormatting xmlns:xm="http://schemas.microsoft.com/office/excel/2006/main">
          <x14:cfRule type="containsText" priority="254" operator="containsText" id="{138AD74C-6EDE-46F9-B623-73C2174A0F45}">
            <xm:f>NOT(ISERROR(SEARCH(#REF! ="text",BM49)))</xm:f>
            <xm:f>#REF! ="text"</xm:f>
            <x14:dxf>
              <fill>
                <patternFill>
                  <bgColor theme="7" tint="0.79998168889431442"/>
                </patternFill>
              </fill>
            </x14:dxf>
          </x14:cfRule>
          <xm:sqref>BM49:BR49</xm:sqref>
        </x14:conditionalFormatting>
        <x14:conditionalFormatting xmlns:xm="http://schemas.microsoft.com/office/excel/2006/main">
          <x14:cfRule type="containsText" priority="342" operator="containsText" id="{EA1E66F0-25C8-4FF7-BF0E-D096059239C1}">
            <xm:f>NOT(ISERROR(SEARCH($A177 ="text",BM33)))</xm:f>
            <xm:f>$A177 ="text"</xm:f>
            <x14:dxf>
              <fill>
                <patternFill>
                  <bgColor theme="7" tint="0.79998168889431442"/>
                </patternFill>
              </fill>
            </x14:dxf>
          </x14:cfRule>
          <xm:sqref>BM33:CM33</xm:sqref>
        </x14:conditionalFormatting>
        <x14:conditionalFormatting xmlns:xm="http://schemas.microsoft.com/office/excel/2006/main">
          <x14:cfRule type="containsText" priority="343" operator="containsText" id="{DC1C4A8D-BD67-40E2-A14D-2A733B6B8FF3}">
            <xm:f>NOT(ISERROR(SEARCH(#REF! ="text",BM43)))</xm:f>
            <xm:f>#REF! ="text"</xm:f>
            <x14:dxf>
              <fill>
                <patternFill>
                  <bgColor theme="7" tint="0.79998168889431442"/>
                </patternFill>
              </fill>
            </x14:dxf>
          </x14:cfRule>
          <xm:sqref>BM43:CM43 BM56:CM56</xm:sqref>
        </x14:conditionalFormatting>
        <x14:conditionalFormatting xmlns:xm="http://schemas.microsoft.com/office/excel/2006/main">
          <x14:cfRule type="containsText" priority="249" operator="containsText" id="{5BEF4FF8-9627-4851-9C49-A6FF3156AD81}">
            <xm:f>NOT(ISERROR(SEARCH($A207 ="text",BM54)))</xm:f>
            <xm:f>$A207 ="text"</xm:f>
            <x14:dxf>
              <fill>
                <patternFill>
                  <bgColor theme="7" tint="0.79998168889431442"/>
                </patternFill>
              </fill>
            </x14:dxf>
          </x14:cfRule>
          <xm:sqref>BP54:CM54 BM54</xm:sqref>
        </x14:conditionalFormatting>
        <x14:conditionalFormatting xmlns:xm="http://schemas.microsoft.com/office/excel/2006/main">
          <x14:cfRule type="containsText" priority="247" operator="containsText" id="{56BFAC65-AD12-4568-9D26-CF16EADDD2DB}">
            <xm:f>NOT(ISERROR(SEARCH(#REF! ="text",BM19)))</xm:f>
            <xm:f>#REF! ="text"</xm:f>
            <x14:dxf>
              <fill>
                <patternFill>
                  <bgColor theme="7" tint="0.79998168889431442"/>
                </patternFill>
              </fill>
            </x14:dxf>
          </x14:cfRule>
          <xm:sqref>BN54:BO54 BM19:CM19</xm:sqref>
        </x14:conditionalFormatting>
        <x14:conditionalFormatting xmlns:xm="http://schemas.microsoft.com/office/excel/2006/main">
          <x14:cfRule type="containsText" priority="251" operator="containsText" id="{409B6404-E6EC-4D65-8268-4FFCC39F8EB0}">
            <xm:f>NOT(ISERROR(SEARCH($A186 ="text",BM45)))</xm:f>
            <xm:f>$A186 ="text"</xm:f>
            <x14:dxf>
              <fill>
                <patternFill>
                  <bgColor theme="7" tint="0.79998168889431442"/>
                </patternFill>
              </fill>
            </x14:dxf>
          </x14:cfRule>
          <xm:sqref>BM54:CM54 BS45:CM45</xm:sqref>
        </x14:conditionalFormatting>
        <x14:conditionalFormatting xmlns:xm="http://schemas.microsoft.com/office/excel/2006/main">
          <x14:cfRule type="containsText" priority="344" operator="containsText" id="{54CD7074-5A05-44F5-A2DD-A80F1C5EF5C1}">
            <xm:f>NOT(ISERROR(SEARCH($A176 ="text",BS37)))</xm:f>
            <xm:f>$A176 ="text"</xm:f>
            <x14:dxf>
              <fill>
                <patternFill>
                  <bgColor theme="7" tint="0.79998168889431442"/>
                </patternFill>
              </fill>
            </x14:dxf>
          </x14:cfRule>
          <xm:sqref>BS37:CM37</xm:sqref>
        </x14:conditionalFormatting>
        <x14:conditionalFormatting xmlns:xm="http://schemas.microsoft.com/office/excel/2006/main">
          <x14:cfRule type="containsText" priority="243" operator="containsText" id="{27E27B10-7A23-4B66-894B-3FF031E99467}">
            <xm:f>NOT(ISERROR(SEARCH(#REF! ="text",BM42)))</xm:f>
            <xm:f>#REF! ="text"</xm:f>
            <x14:dxf>
              <fill>
                <patternFill>
                  <bgColor theme="7" tint="0.79998168889431442"/>
                </patternFill>
              </fill>
            </x14:dxf>
          </x14:cfRule>
          <xm:sqref>BM42:CM42</xm:sqref>
        </x14:conditionalFormatting>
        <x14:conditionalFormatting xmlns:xm="http://schemas.microsoft.com/office/excel/2006/main">
          <x14:cfRule type="containsText" priority="244" operator="containsText" id="{45129B24-B542-4138-B5D6-4965E92332EB}">
            <xm:f>NOT(ISERROR(SEARCH(#REF! ="text",BM40)))</xm:f>
            <xm:f>#REF! ="text"</xm:f>
            <x14:dxf>
              <fill>
                <patternFill>
                  <bgColor theme="7" tint="0.79998168889431442"/>
                </patternFill>
              </fill>
            </x14:dxf>
          </x14:cfRule>
          <xm:sqref>BM40:CM40</xm:sqref>
        </x14:conditionalFormatting>
        <x14:conditionalFormatting xmlns:xm="http://schemas.microsoft.com/office/excel/2006/main">
          <x14:cfRule type="containsText" priority="245" operator="containsText" id="{96DCA566-9CB6-4B68-BA0C-F5E251E20576}">
            <xm:f>NOT(ISERROR(SEARCH($A42 ="text",BM41)))</xm:f>
            <xm:f>$A42 ="text"</xm:f>
            <x14:dxf>
              <fill>
                <patternFill>
                  <bgColor theme="7" tint="0.79998168889431442"/>
                </patternFill>
              </fill>
            </x14:dxf>
          </x14:cfRule>
          <xm:sqref>BM41:CM41</xm:sqref>
        </x14:conditionalFormatting>
        <x14:conditionalFormatting xmlns:xm="http://schemas.microsoft.com/office/excel/2006/main">
          <x14:cfRule type="containsText" priority="345" operator="containsText" id="{48F9E363-3F56-457E-88BF-2B08231C0523}">
            <xm:f>NOT(ISERROR(SEARCH(#REF! ="text",BM15)))</xm:f>
            <xm:f>#REF! ="text"</xm:f>
            <x14:dxf>
              <fill>
                <patternFill>
                  <bgColor theme="7" tint="0.79998168889431442"/>
                </patternFill>
              </fill>
            </x14:dxf>
          </x14:cfRule>
          <xm:sqref>BM48:BR49 BM15:CM15</xm:sqref>
        </x14:conditionalFormatting>
        <x14:conditionalFormatting xmlns:xm="http://schemas.microsoft.com/office/excel/2006/main">
          <x14:cfRule type="containsText" priority="346" operator="containsText" id="{F4907DA2-35A9-4DEC-BE86-24D8C95848EB}">
            <xm:f>NOT(ISERROR(SEARCH(#REF! ="text",BM46)))</xm:f>
            <xm:f>#REF! ="text"</xm:f>
            <x14:dxf>
              <fill>
                <patternFill>
                  <bgColor theme="7" tint="0.79998168889431442"/>
                </patternFill>
              </fill>
            </x14:dxf>
          </x14:cfRule>
          <xm:sqref>BM46:BR46</xm:sqref>
        </x14:conditionalFormatting>
        <x14:conditionalFormatting xmlns:xm="http://schemas.microsoft.com/office/excel/2006/main">
          <x14:cfRule type="containsText" priority="347" operator="containsText" id="{7B5C1E54-8823-4857-8D53-A9708E92B1FB}">
            <xm:f>NOT(ISERROR(SEARCH(#REF! ="text",BM47)))</xm:f>
            <xm:f>#REF! ="text"</xm:f>
            <x14:dxf>
              <fill>
                <patternFill>
                  <bgColor theme="7" tint="0.79998168889431442"/>
                </patternFill>
              </fill>
            </x14:dxf>
          </x14:cfRule>
          <xm:sqref>BM47:BR47</xm:sqref>
        </x14:conditionalFormatting>
        <x14:conditionalFormatting xmlns:xm="http://schemas.microsoft.com/office/excel/2006/main">
          <x14:cfRule type="containsText" priority="348" operator="containsText" id="{C8B07781-478E-4C31-BC36-E838A803491F}">
            <xm:f>NOT(ISERROR(SEARCH(#REF! ="text",BM24)))</xm:f>
            <xm:f>#REF! ="text"</xm:f>
            <x14:dxf>
              <fill>
                <patternFill>
                  <bgColor theme="7" tint="0.79998168889431442"/>
                </patternFill>
              </fill>
            </x14:dxf>
          </x14:cfRule>
          <xm:sqref>BM24:CM25</xm:sqref>
        </x14:conditionalFormatting>
        <x14:conditionalFormatting xmlns:xm="http://schemas.microsoft.com/office/excel/2006/main">
          <x14:cfRule type="containsText" priority="349" operator="containsText" id="{05F40DDD-BDF2-4B18-9BA7-29C64C1DD7D3}">
            <xm:f>NOT(ISERROR(SEARCH(#REF! ="text",BM36)))</xm:f>
            <xm:f>#REF! ="text"</xm:f>
            <x14:dxf>
              <fill>
                <patternFill>
                  <bgColor theme="7" tint="0.79998168889431442"/>
                </patternFill>
              </fill>
            </x14:dxf>
          </x14:cfRule>
          <xm:sqref>BM36:BR37</xm:sqref>
        </x14:conditionalFormatting>
        <x14:conditionalFormatting xmlns:xm="http://schemas.microsoft.com/office/excel/2006/main">
          <x14:cfRule type="containsText" priority="239" operator="containsText" id="{06302453-2043-41EE-B292-AE45FD26008E}">
            <xm:f>NOT(ISERROR(SEARCH($A20 ="text",BM16)))</xm:f>
            <xm:f>$A20 ="text"</xm:f>
            <x14:dxf>
              <fill>
                <patternFill>
                  <bgColor theme="7" tint="0.79998168889431442"/>
                </patternFill>
              </fill>
            </x14:dxf>
          </x14:cfRule>
          <xm:sqref>BM16:CM16</xm:sqref>
        </x14:conditionalFormatting>
        <x14:conditionalFormatting xmlns:xm="http://schemas.microsoft.com/office/excel/2006/main">
          <x14:cfRule type="containsText" priority="241" operator="containsText" id="{862768F5-71E6-4C43-B93D-7763D00DF17D}">
            <xm:f>NOT(ISERROR(SEARCH(#REF! ="text",BM18)))</xm:f>
            <xm:f>#REF! ="text"</xm:f>
            <x14:dxf>
              <fill>
                <patternFill>
                  <bgColor theme="7" tint="0.79998168889431442"/>
                </patternFill>
              </fill>
            </x14:dxf>
          </x14:cfRule>
          <xm:sqref>BM18:CM18</xm:sqref>
        </x14:conditionalFormatting>
        <x14:conditionalFormatting xmlns:xm="http://schemas.microsoft.com/office/excel/2006/main">
          <x14:cfRule type="containsText" priority="242" operator="containsText" id="{8FD8BCFF-80A5-4853-A3DF-01380D611E04}">
            <xm:f>NOT(ISERROR(SEARCH($A43 ="text",BM17)))</xm:f>
            <xm:f>$A43 ="text"</xm:f>
            <x14:dxf>
              <fill>
                <patternFill>
                  <bgColor theme="7" tint="0.79998168889431442"/>
                </patternFill>
              </fill>
            </x14:dxf>
          </x14:cfRule>
          <xm:sqref>BM17:CM17</xm:sqref>
        </x14:conditionalFormatting>
        <x14:conditionalFormatting xmlns:xm="http://schemas.microsoft.com/office/excel/2006/main">
          <x14:cfRule type="containsText" priority="238" operator="containsText" id="{EE81AB00-13AF-498D-9BD7-9CA5C1ECB300}">
            <xm:f>NOT(ISERROR(SEARCH($A29 ="text",BM21)))</xm:f>
            <xm:f>$A29 ="text"</xm:f>
            <x14:dxf>
              <fill>
                <patternFill>
                  <bgColor theme="7" tint="0.79998168889431442"/>
                </patternFill>
              </fill>
            </x14:dxf>
          </x14:cfRule>
          <xm:sqref>BM21:CM21</xm:sqref>
        </x14:conditionalFormatting>
        <x14:conditionalFormatting xmlns:xm="http://schemas.microsoft.com/office/excel/2006/main">
          <x14:cfRule type="containsText" priority="236" operator="containsText" id="{82CDF621-42A6-4EE7-B27B-E37962C73062}">
            <xm:f>NOT(ISERROR(SEARCH($A33 ="text",BM22)))</xm:f>
            <xm:f>$A33 ="text"</xm:f>
            <x14:dxf>
              <fill>
                <patternFill>
                  <bgColor theme="7" tint="0.79998168889431442"/>
                </patternFill>
              </fill>
            </x14:dxf>
          </x14:cfRule>
          <xm:sqref>BM22:CM22</xm:sqref>
        </x14:conditionalFormatting>
        <x14:conditionalFormatting xmlns:xm="http://schemas.microsoft.com/office/excel/2006/main">
          <x14:cfRule type="containsText" priority="234" operator="containsText" id="{B027EAC8-61C9-4D4B-B54E-BBBC2DA44578}">
            <xm:f>NOT(ISERROR(SEARCH($A27 ="text",BM22)))</xm:f>
            <xm:f>$A27 ="text"</xm:f>
            <x14:dxf>
              <fill>
                <patternFill>
                  <bgColor theme="7" tint="0.79998168889431442"/>
                </patternFill>
              </fill>
            </x14:dxf>
          </x14:cfRule>
          <xm:sqref>BM22</xm:sqref>
        </x14:conditionalFormatting>
        <x14:conditionalFormatting xmlns:xm="http://schemas.microsoft.com/office/excel/2006/main">
          <x14:cfRule type="containsText" priority="233" operator="containsText" id="{7FF69AB1-C276-4B20-A7DE-C00176D0CA5F}">
            <xm:f>NOT(ISERROR(SEARCH(#REF! ="text",BM45)))</xm:f>
            <xm:f>#REF! ="text"</xm:f>
            <x14:dxf>
              <fill>
                <patternFill>
                  <bgColor theme="7" tint="0.79998168889431442"/>
                </patternFill>
              </fill>
            </x14:dxf>
          </x14:cfRule>
          <xm:sqref>BM45:BR45</xm:sqref>
        </x14:conditionalFormatting>
        <x14:conditionalFormatting xmlns:xm="http://schemas.microsoft.com/office/excel/2006/main">
          <x14:cfRule type="containsText" priority="229" operator="containsText" id="{27A48484-ADD7-4257-9B67-86A101E71B20}">
            <xm:f>NOT(ISERROR(SEARCH(#REF! ="text",BS44)))</xm:f>
            <xm:f>#REF! ="text"</xm:f>
            <x14:dxf>
              <fill>
                <patternFill>
                  <bgColor theme="7" tint="0.79998168889431442"/>
                </patternFill>
              </fill>
            </x14:dxf>
          </x14:cfRule>
          <xm:sqref>BS44:CK44</xm:sqref>
        </x14:conditionalFormatting>
        <x14:conditionalFormatting xmlns:xm="http://schemas.microsoft.com/office/excel/2006/main">
          <x14:cfRule type="containsText" priority="230" operator="containsText" id="{1664C9BF-4E87-4A42-B801-BA7111979943}">
            <xm:f>NOT(ISERROR(SEARCH(#REF! ="text",BS44)))</xm:f>
            <xm:f>#REF! ="text"</xm:f>
            <x14:dxf>
              <fill>
                <patternFill>
                  <bgColor theme="7" tint="0.79998168889431442"/>
                </patternFill>
              </fill>
            </x14:dxf>
          </x14:cfRule>
          <xm:sqref>BS44:CM44</xm:sqref>
        </x14:conditionalFormatting>
        <x14:conditionalFormatting xmlns:xm="http://schemas.microsoft.com/office/excel/2006/main">
          <x14:cfRule type="containsText" priority="231" operator="containsText" id="{0FF31A62-2BB9-4844-99BB-5A6E27A9E15E}">
            <xm:f>NOT(ISERROR(SEARCH(#REF! ="text",BM44)))</xm:f>
            <xm:f>#REF! ="text"</xm:f>
            <x14:dxf>
              <fill>
                <patternFill>
                  <bgColor theme="7" tint="0.79998168889431442"/>
                </patternFill>
              </fill>
            </x14:dxf>
          </x14:cfRule>
          <xm:sqref>BM44:BR44</xm:sqref>
        </x14:conditionalFormatting>
        <x14:conditionalFormatting xmlns:xm="http://schemas.microsoft.com/office/excel/2006/main">
          <x14:cfRule type="containsText" priority="227" operator="containsText" id="{3D8B7D7E-3EB5-46C1-AA78-7842E9158CFC}">
            <xm:f>NOT(ISERROR(SEARCH($A19 ="text",BN11)))</xm:f>
            <xm:f>$A19 ="text"</xm:f>
            <x14:dxf>
              <fill>
                <patternFill>
                  <bgColor theme="7" tint="0.79998168889431442"/>
                </patternFill>
              </fill>
            </x14:dxf>
          </x14:cfRule>
          <xm:sqref>BN11:CM11</xm:sqref>
        </x14:conditionalFormatting>
        <x14:conditionalFormatting xmlns:xm="http://schemas.microsoft.com/office/excel/2006/main">
          <x14:cfRule type="containsText" priority="225" operator="containsText" id="{F097C190-F3F0-4906-B7DE-BEF2675A8F37}">
            <xm:f>NOT(ISERROR(SEARCH($A19 ="text",CK12)))</xm:f>
            <xm:f>$A19 ="text"</xm:f>
            <x14:dxf>
              <fill>
                <patternFill>
                  <bgColor theme="7" tint="0.79998168889431442"/>
                </patternFill>
              </fill>
            </x14:dxf>
          </x14:cfRule>
          <xm:sqref>CK12:CM12</xm:sqref>
        </x14:conditionalFormatting>
        <x14:conditionalFormatting xmlns:xm="http://schemas.microsoft.com/office/excel/2006/main">
          <x14:cfRule type="containsText" priority="223" operator="containsText" id="{F698A574-C15C-4D28-BBF3-529CEA1AE192}">
            <xm:f>NOT(ISERROR(SEARCH(#REF! ="text",BM12)))</xm:f>
            <xm:f>#REF! ="text"</xm:f>
            <x14:dxf>
              <fill>
                <patternFill>
                  <bgColor theme="7" tint="0.79998168889431442"/>
                </patternFill>
              </fill>
            </x14:dxf>
          </x14:cfRule>
          <xm:sqref>BM12 BQ12:CJ12 BO12</xm:sqref>
        </x14:conditionalFormatting>
        <x14:conditionalFormatting xmlns:xm="http://schemas.microsoft.com/office/excel/2006/main">
          <x14:cfRule type="containsText" priority="219" operator="containsText" id="{0A745562-F602-4788-B1FA-22093D631776}">
            <xm:f>NOT(ISERROR(SEARCH($A20 ="text",BN12)))</xm:f>
            <xm:f>$A20 ="text"</xm:f>
            <x14:dxf>
              <fill>
                <patternFill>
                  <bgColor theme="7" tint="0.79998168889431442"/>
                </patternFill>
              </fill>
            </x14:dxf>
          </x14:cfRule>
          <xm:sqref>BN12</xm:sqref>
        </x14:conditionalFormatting>
        <x14:conditionalFormatting xmlns:xm="http://schemas.microsoft.com/office/excel/2006/main">
          <x14:cfRule type="containsText" priority="221" operator="containsText" id="{42F00954-7211-4006-A8DC-9976408143E3}">
            <xm:f>NOT(ISERROR(SEARCH(#REF! ="text",BM11)))</xm:f>
            <xm:f>#REF! ="text"</xm:f>
            <x14:dxf>
              <fill>
                <patternFill>
                  <bgColor theme="7" tint="0.79998168889431442"/>
                </patternFill>
              </fill>
            </x14:dxf>
          </x14:cfRule>
          <xm:sqref>BM11</xm:sqref>
        </x14:conditionalFormatting>
        <x14:conditionalFormatting xmlns:xm="http://schemas.microsoft.com/office/excel/2006/main">
          <x14:cfRule type="containsText" priority="217" operator="containsText" id="{C4B4AC93-0DB1-4D01-91DA-057E4C3F719F}">
            <xm:f>NOT(ISERROR(SEARCH(#REF! ="text",BN73)))</xm:f>
            <xm:f>#REF! ="text"</xm:f>
            <x14:dxf>
              <fill>
                <patternFill>
                  <bgColor theme="7" tint="0.79998168889431442"/>
                </patternFill>
              </fill>
            </x14:dxf>
          </x14:cfRule>
          <xm:sqref>BN73:BR73</xm:sqref>
        </x14:conditionalFormatting>
        <x14:conditionalFormatting xmlns:xm="http://schemas.microsoft.com/office/excel/2006/main">
          <x14:cfRule type="containsText" priority="216" operator="containsText" id="{D1FC1A7D-8D56-4D95-8722-58E4A1F17B28}">
            <xm:f>NOT(ISERROR(SEARCH(#REF! ="text",BN73)))</xm:f>
            <xm:f>#REF! ="text"</xm:f>
            <x14:dxf>
              <fill>
                <patternFill>
                  <bgColor theme="7" tint="0.79998168889431442"/>
                </patternFill>
              </fill>
            </x14:dxf>
          </x14:cfRule>
          <xm:sqref>BN73:BR73</xm:sqref>
        </x14:conditionalFormatting>
        <x14:conditionalFormatting xmlns:xm="http://schemas.microsoft.com/office/excel/2006/main">
          <x14:cfRule type="containsText" priority="209" operator="containsText" id="{DF44F948-019E-4F3E-AA22-EC7BF25B6293}">
            <xm:f>NOT(ISERROR(SEARCH($A167 ="text",BN77)))</xm:f>
            <xm:f>$A167 ="text"</xm:f>
            <x14:dxf>
              <fill>
                <patternFill>
                  <bgColor theme="7" tint="0.79998168889431442"/>
                </patternFill>
              </fill>
            </x14:dxf>
          </x14:cfRule>
          <xm:sqref>BN77:BN84</xm:sqref>
        </x14:conditionalFormatting>
        <x14:conditionalFormatting xmlns:xm="http://schemas.microsoft.com/office/excel/2006/main">
          <x14:cfRule type="containsText" priority="211" operator="containsText" id="{451C24D7-0E54-4F4E-8BBD-7BD6D6CFDD0E}">
            <xm:f>NOT(ISERROR(SEARCH(#REF! ="text",BN77)))</xm:f>
            <xm:f>#REF! ="text"</xm:f>
            <x14:dxf>
              <fill>
                <patternFill>
                  <bgColor theme="7" tint="0.79998168889431442"/>
                </patternFill>
              </fill>
            </x14:dxf>
          </x14:cfRule>
          <xm:sqref>BN77:BN84</xm:sqref>
        </x14:conditionalFormatting>
        <x14:conditionalFormatting xmlns:xm="http://schemas.microsoft.com/office/excel/2006/main">
          <x14:cfRule type="containsText" priority="208" operator="containsText" id="{295DE241-94DA-4E67-9271-4580E2EE1690}">
            <xm:f>NOT(ISERROR(SEARCH($A164 ="text",BN77)))</xm:f>
            <xm:f>$A164 ="text"</xm:f>
            <x14:dxf>
              <fill>
                <patternFill>
                  <bgColor theme="7" tint="0.79998168889431442"/>
                </patternFill>
              </fill>
            </x14:dxf>
          </x14:cfRule>
          <xm:sqref>BN77:BN84</xm:sqref>
        </x14:conditionalFormatting>
        <x14:conditionalFormatting xmlns:xm="http://schemas.microsoft.com/office/excel/2006/main">
          <x14:cfRule type="containsText" priority="207" operator="containsText" id="{8D404850-D362-45E4-A31A-3847C2897CAF}">
            <xm:f>NOT(ISERROR(SEARCH($A164 ="text",BN77)))</xm:f>
            <xm:f>$A164 ="text"</xm:f>
            <x14:dxf>
              <fill>
                <patternFill>
                  <bgColor theme="7" tint="0.79998168889431442"/>
                </patternFill>
              </fill>
            </x14:dxf>
          </x14:cfRule>
          <xm:sqref>BN77:BN84</xm:sqref>
        </x14:conditionalFormatting>
        <x14:conditionalFormatting xmlns:xm="http://schemas.microsoft.com/office/excel/2006/main">
          <x14:cfRule type="containsText" priority="201" operator="containsText" id="{4406EF41-BCC8-4280-B7AB-517AC0DD2E65}">
            <xm:f>NOT(ISERROR(SEARCH($A15 ="text",BL7)))</xm:f>
            <xm:f>$A15 ="text"</xm:f>
            <x14:dxf>
              <fill>
                <patternFill>
                  <bgColor theme="7" tint="0.79998168889431442"/>
                </patternFill>
              </fill>
            </x14:dxf>
          </x14:cfRule>
          <xm:sqref>BL7</xm:sqref>
        </x14:conditionalFormatting>
        <x14:conditionalFormatting xmlns:xm="http://schemas.microsoft.com/office/excel/2006/main">
          <x14:cfRule type="containsText" priority="202" operator="containsText" id="{419C4750-05CE-4913-A23A-82938CAB682E}">
            <xm:f>NOT(ISERROR(SEARCH($A13 ="text",BL6)))</xm:f>
            <xm:f>$A13 ="text"</xm:f>
            <x14:dxf>
              <fill>
                <patternFill>
                  <bgColor theme="7" tint="0.79998168889431442"/>
                </patternFill>
              </fill>
            </x14:dxf>
          </x14:cfRule>
          <xm:sqref>BL6</xm:sqref>
        </x14:conditionalFormatting>
        <x14:conditionalFormatting xmlns:xm="http://schemas.microsoft.com/office/excel/2006/main">
          <x14:cfRule type="containsText" priority="203" operator="containsText" id="{3A0CFBBA-134E-4736-8387-309CA62D2D02}">
            <xm:f>NOT(ISERROR(SEARCH($A20 ="text",BL8)))</xm:f>
            <xm:f>$A20 ="text"</xm:f>
            <x14:dxf>
              <fill>
                <patternFill>
                  <bgColor theme="7" tint="0.79998168889431442"/>
                </patternFill>
              </fill>
            </x14:dxf>
          </x14:cfRule>
          <xm:sqref>BL8</xm:sqref>
        </x14:conditionalFormatting>
        <x14:conditionalFormatting xmlns:xm="http://schemas.microsoft.com/office/excel/2006/main">
          <x14:cfRule type="containsText" priority="204" operator="containsText" id="{E50C845B-E054-48EF-99F4-2D92B56245DB}">
            <xm:f>NOT(ISERROR(SEARCH(#REF! ="text",BL9)))</xm:f>
            <xm:f>#REF! ="text"</xm:f>
            <x14:dxf>
              <fill>
                <patternFill>
                  <bgColor theme="7" tint="0.79998168889431442"/>
                </patternFill>
              </fill>
            </x14:dxf>
          </x14:cfRule>
          <xm:sqref>BL9</xm:sqref>
        </x14:conditionalFormatting>
        <x14:conditionalFormatting xmlns:xm="http://schemas.microsoft.com/office/excel/2006/main">
          <x14:cfRule type="containsText" priority="199" operator="containsText" id="{FBC1C971-2553-48A0-9DB7-270BC47A9F89}">
            <xm:f>NOT(ISERROR(SEARCH(#REF! ="text",BL10)))</xm:f>
            <xm:f>#REF! ="text"</xm:f>
            <x14:dxf>
              <fill>
                <patternFill>
                  <bgColor theme="7" tint="0.79998168889431442"/>
                </patternFill>
              </fill>
            </x14:dxf>
          </x14:cfRule>
          <xm:sqref>BL10:BL89</xm:sqref>
        </x14:conditionalFormatting>
        <x14:conditionalFormatting xmlns:xm="http://schemas.microsoft.com/office/excel/2006/main">
          <x14:cfRule type="containsText" priority="197" operator="containsText" id="{D8E0E363-1601-4249-A603-80DAD4B2FA21}">
            <xm:f>NOT(ISERROR(SEARCH(#REF! ="text",BL90)))</xm:f>
            <xm:f>#REF! ="text"</xm:f>
            <x14:dxf>
              <fill>
                <patternFill>
                  <bgColor theme="7" tint="0.79998168889431442"/>
                </patternFill>
              </fill>
            </x14:dxf>
          </x14:cfRule>
          <xm:sqref>BL90</xm:sqref>
        </x14:conditionalFormatting>
        <x14:conditionalFormatting xmlns:xm="http://schemas.microsoft.com/office/excel/2006/main">
          <x14:cfRule type="containsText" priority="192" operator="containsText" id="{8EA2B021-8061-412A-8709-060D1774E43F}">
            <xm:f>NOT(ISERROR(SEARCH($A15 ="text",CN7)))</xm:f>
            <xm:f>$A15 ="text"</xm:f>
            <x14:dxf>
              <fill>
                <patternFill>
                  <bgColor theme="7" tint="0.79998168889431442"/>
                </patternFill>
              </fill>
            </x14:dxf>
          </x14:cfRule>
          <xm:sqref>CN7</xm:sqref>
        </x14:conditionalFormatting>
        <x14:conditionalFormatting xmlns:xm="http://schemas.microsoft.com/office/excel/2006/main">
          <x14:cfRule type="containsText" priority="193" operator="containsText" id="{1A7DDF22-2900-4F64-A6D0-21963D183830}">
            <xm:f>NOT(ISERROR(SEARCH($A13 ="text",CN6)))</xm:f>
            <xm:f>$A13 ="text"</xm:f>
            <x14:dxf>
              <fill>
                <patternFill>
                  <bgColor theme="7" tint="0.79998168889431442"/>
                </patternFill>
              </fill>
            </x14:dxf>
          </x14:cfRule>
          <xm:sqref>CN6</xm:sqref>
        </x14:conditionalFormatting>
        <x14:conditionalFormatting xmlns:xm="http://schemas.microsoft.com/office/excel/2006/main">
          <x14:cfRule type="containsText" priority="194" operator="containsText" id="{2A7B9951-9AF7-4B65-83C5-64274DCB1DA7}">
            <xm:f>NOT(ISERROR(SEARCH($A20 ="text",CN8)))</xm:f>
            <xm:f>$A20 ="text"</xm:f>
            <x14:dxf>
              <fill>
                <patternFill>
                  <bgColor theme="7" tint="0.79998168889431442"/>
                </patternFill>
              </fill>
            </x14:dxf>
          </x14:cfRule>
          <xm:sqref>CN8</xm:sqref>
        </x14:conditionalFormatting>
        <x14:conditionalFormatting xmlns:xm="http://schemas.microsoft.com/office/excel/2006/main">
          <x14:cfRule type="containsText" priority="195" operator="containsText" id="{7F366AA4-C00A-4B95-AE0C-F4229A7DA742}">
            <xm:f>NOT(ISERROR(SEARCH(#REF! ="text",CN9)))</xm:f>
            <xm:f>#REF! ="text"</xm:f>
            <x14:dxf>
              <fill>
                <patternFill>
                  <bgColor theme="7" tint="0.79998168889431442"/>
                </patternFill>
              </fill>
            </x14:dxf>
          </x14:cfRule>
          <xm:sqref>CN9</xm:sqref>
        </x14:conditionalFormatting>
        <x14:conditionalFormatting xmlns:xm="http://schemas.microsoft.com/office/excel/2006/main">
          <x14:cfRule type="containsText" priority="190" operator="containsText" id="{A258D635-9987-4B75-A59D-E1A731968A86}">
            <xm:f>NOT(ISERROR(SEARCH(#REF! ="text",CN10)))</xm:f>
            <xm:f>#REF! ="text"</xm:f>
            <x14:dxf>
              <fill>
                <patternFill>
                  <bgColor theme="7" tint="0.79998168889431442"/>
                </patternFill>
              </fill>
            </x14:dxf>
          </x14:cfRule>
          <xm:sqref>CN10:CN89</xm:sqref>
        </x14:conditionalFormatting>
        <x14:conditionalFormatting xmlns:xm="http://schemas.microsoft.com/office/excel/2006/main">
          <x14:cfRule type="containsText" priority="188" operator="containsText" id="{15E3B426-720C-406F-9171-480EE024A448}">
            <xm:f>NOT(ISERROR(SEARCH(#REF! ="text",CN90)))</xm:f>
            <xm:f>#REF! ="text"</xm:f>
            <x14:dxf>
              <fill>
                <patternFill>
                  <bgColor theme="7" tint="0.79998168889431442"/>
                </patternFill>
              </fill>
            </x14:dxf>
          </x14:cfRule>
          <xm:sqref>CN90</xm:sqref>
        </x14:conditionalFormatting>
        <x14:conditionalFormatting xmlns:xm="http://schemas.microsoft.com/office/excel/2006/main">
          <x14:cfRule type="containsText" priority="186" operator="containsText" id="{F4DEE1F3-F4DA-DA42-907F-4D41F6B73E0D}">
            <xm:f>NOT(ISERROR(SEARCH(#REF! ="text",AL73)))</xm:f>
            <xm:f>#REF! ="text"</xm:f>
            <x14:dxf>
              <fill>
                <patternFill>
                  <bgColor theme="7" tint="0.79998168889431442"/>
                </patternFill>
              </fill>
            </x14:dxf>
          </x14:cfRule>
          <xm:sqref>AL73:AP73</xm:sqref>
        </x14:conditionalFormatting>
        <x14:conditionalFormatting xmlns:xm="http://schemas.microsoft.com/office/excel/2006/main">
          <x14:cfRule type="containsText" priority="185" operator="containsText" id="{6A87D803-B9DA-9843-8DD7-2EC9E99D38F9}">
            <xm:f>NOT(ISERROR(SEARCH(#REF! ="text",AL73)))</xm:f>
            <xm:f>#REF! ="text"</xm:f>
            <x14:dxf>
              <fill>
                <patternFill>
                  <bgColor theme="7" tint="0.79998168889431442"/>
                </patternFill>
              </fill>
            </x14:dxf>
          </x14:cfRule>
          <xm:sqref>AL73:AP73</xm:sqref>
        </x14:conditionalFormatting>
        <x14:conditionalFormatting xmlns:xm="http://schemas.microsoft.com/office/excel/2006/main">
          <x14:cfRule type="containsText" priority="182" operator="containsText" id="{F6D98E63-49AD-7043-85CD-844CEA4EEBB9}">
            <xm:f>NOT(ISERROR(SEARCH($A161 ="text",AL74)))</xm:f>
            <xm:f>$A161 ="text"</xm:f>
            <x14:dxf>
              <fill>
                <patternFill>
                  <bgColor theme="7" tint="0.79998168889431442"/>
                </patternFill>
              </fill>
            </x14:dxf>
          </x14:cfRule>
          <xm:sqref>AL74:AP74</xm:sqref>
        </x14:conditionalFormatting>
        <x14:conditionalFormatting xmlns:xm="http://schemas.microsoft.com/office/excel/2006/main">
          <x14:cfRule type="containsText" priority="181" operator="containsText" id="{D0E9BB9E-51C1-B647-837B-96B13D57A3D1}">
            <xm:f>NOT(ISERROR(SEARCH($A161 ="text",AL74)))</xm:f>
            <xm:f>$A161 ="text"</xm:f>
            <x14:dxf>
              <fill>
                <patternFill>
                  <bgColor theme="7" tint="0.79998168889431442"/>
                </patternFill>
              </fill>
            </x14:dxf>
          </x14:cfRule>
          <xm:sqref>AL74:AP74</xm:sqref>
        </x14:conditionalFormatting>
        <x14:conditionalFormatting xmlns:xm="http://schemas.microsoft.com/office/excel/2006/main">
          <x14:cfRule type="containsText" priority="180" operator="containsText" id="{AE603942-D391-114F-B02C-1A90BACB75CC}">
            <xm:f>NOT(ISERROR(SEARCH(#REF! ="text",AK15)))</xm:f>
            <xm:f>#REF! ="text"</xm:f>
            <x14:dxf>
              <fill>
                <patternFill>
                  <bgColor theme="7" tint="0.79998168889431442"/>
                </patternFill>
              </fill>
            </x14:dxf>
          </x14:cfRule>
          <xm:sqref>AK15</xm:sqref>
        </x14:conditionalFormatting>
        <x14:conditionalFormatting xmlns:xm="http://schemas.microsoft.com/office/excel/2006/main">
          <x14:cfRule type="containsText" priority="177" operator="containsText" id="{E6AF9C16-483E-49B8-8918-FBFEB8855889}">
            <xm:f>NOT(ISERROR(SEARCH($A151 ="text",M61)))</xm:f>
            <xm:f>$A151 ="text"</xm:f>
            <x14:dxf>
              <fill>
                <patternFill>
                  <bgColor theme="7" tint="0.79998168889431442"/>
                </patternFill>
              </fill>
            </x14:dxf>
          </x14:cfRule>
          <xm:sqref>M61</xm:sqref>
        </x14:conditionalFormatting>
        <x14:conditionalFormatting xmlns:xm="http://schemas.microsoft.com/office/excel/2006/main">
          <x14:cfRule type="containsText" priority="175" operator="containsText" id="{5B7872DE-E79C-44EB-8124-A053BA9DF409}">
            <xm:f>NOT(ISERROR(SEARCH($A151 ="text",L61)))</xm:f>
            <xm:f>$A151 ="text"</xm:f>
            <x14:dxf>
              <fill>
                <patternFill>
                  <bgColor theme="7" tint="0.79998168889431442"/>
                </patternFill>
              </fill>
            </x14:dxf>
          </x14:cfRule>
          <xm:sqref>L61</xm:sqref>
        </x14:conditionalFormatting>
        <x14:conditionalFormatting xmlns:xm="http://schemas.microsoft.com/office/excel/2006/main">
          <x14:cfRule type="containsText" priority="173" operator="containsText" id="{B056F396-66F2-43DA-8691-08441B02FDC1}">
            <xm:f>NOT(ISERROR(SEARCH($A151 ="text",K61)))</xm:f>
            <xm:f>$A151 ="text"</xm:f>
            <x14:dxf>
              <fill>
                <patternFill>
                  <bgColor theme="7" tint="0.79998168889431442"/>
                </patternFill>
              </fill>
            </x14:dxf>
          </x14:cfRule>
          <xm:sqref>K61</xm:sqref>
        </x14:conditionalFormatting>
        <x14:conditionalFormatting xmlns:xm="http://schemas.microsoft.com/office/excel/2006/main">
          <x14:cfRule type="containsText" priority="171" operator="containsText" id="{9A2DE553-CE73-4BAB-BD76-09C15966E259}">
            <xm:f>NOT(ISERROR(SEARCH($A151 ="text",J61)))</xm:f>
            <xm:f>$A151 ="text"</xm:f>
            <x14:dxf>
              <fill>
                <patternFill>
                  <bgColor theme="7" tint="0.79998168889431442"/>
                </patternFill>
              </fill>
            </x14:dxf>
          </x14:cfRule>
          <xm:sqref>J61</xm:sqref>
        </x14:conditionalFormatting>
        <x14:conditionalFormatting xmlns:xm="http://schemas.microsoft.com/office/excel/2006/main">
          <x14:cfRule type="containsText" priority="169" operator="containsText" id="{98084730-CC06-496A-87E0-0DFA870B607F}">
            <xm:f>NOT(ISERROR(SEARCH($A161 ="text",J74)))</xm:f>
            <xm:f>$A161 ="text"</xm:f>
            <x14:dxf>
              <fill>
                <patternFill>
                  <bgColor theme="7" tint="0.79998168889431442"/>
                </patternFill>
              </fill>
            </x14:dxf>
          </x14:cfRule>
          <xm:sqref>J74</xm:sqref>
        </x14:conditionalFormatting>
        <x14:conditionalFormatting xmlns:xm="http://schemas.microsoft.com/office/excel/2006/main">
          <x14:cfRule type="containsText" priority="167" operator="containsText" id="{EF87F82A-C415-44C4-8AB0-92882D981AA1}">
            <xm:f>NOT(ISERROR(SEARCH($A161 ="text",K74)))</xm:f>
            <xm:f>$A161 ="text"</xm:f>
            <x14:dxf>
              <fill>
                <patternFill>
                  <bgColor theme="7" tint="0.79998168889431442"/>
                </patternFill>
              </fill>
            </x14:dxf>
          </x14:cfRule>
          <xm:sqref>K74</xm:sqref>
        </x14:conditionalFormatting>
        <x14:conditionalFormatting xmlns:xm="http://schemas.microsoft.com/office/excel/2006/main">
          <x14:cfRule type="containsText" priority="165" operator="containsText" id="{642AD40E-6E65-46BA-88FE-0A1C22A0327C}">
            <xm:f>NOT(ISERROR(SEARCH($A161 ="text",L74)))</xm:f>
            <xm:f>$A161 ="text"</xm:f>
            <x14:dxf>
              <fill>
                <patternFill>
                  <bgColor theme="7" tint="0.79998168889431442"/>
                </patternFill>
              </fill>
            </x14:dxf>
          </x14:cfRule>
          <xm:sqref>L74</xm:sqref>
        </x14:conditionalFormatting>
        <x14:conditionalFormatting xmlns:xm="http://schemas.microsoft.com/office/excel/2006/main">
          <x14:cfRule type="containsText" priority="163" operator="containsText" id="{59FD2DF4-0EBA-4BAB-BB47-F7822E16BB71}">
            <xm:f>NOT(ISERROR(SEARCH($A161 ="text",M74)))</xm:f>
            <xm:f>$A161 ="text"</xm:f>
            <x14:dxf>
              <fill>
                <patternFill>
                  <bgColor theme="7" tint="0.79998168889431442"/>
                </patternFill>
              </fill>
            </x14:dxf>
          </x14:cfRule>
          <xm:sqref>M74</xm:sqref>
        </x14:conditionalFormatting>
        <x14:conditionalFormatting xmlns:xm="http://schemas.microsoft.com/office/excel/2006/main">
          <x14:cfRule type="containsText" priority="161" operator="containsText" id="{E14BB57E-F23F-4948-9FC1-60D62F91E995}">
            <xm:f>NOT(ISERROR(SEARCH($A161 ="text",N74)))</xm:f>
            <xm:f>$A161 ="text"</xm:f>
            <x14:dxf>
              <fill>
                <patternFill>
                  <bgColor theme="7" tint="0.79998168889431442"/>
                </patternFill>
              </fill>
            </x14:dxf>
          </x14:cfRule>
          <xm:sqref>N74</xm:sqref>
        </x14:conditionalFormatting>
        <x14:conditionalFormatting xmlns:xm="http://schemas.microsoft.com/office/excel/2006/main">
          <x14:cfRule type="containsText" priority="159" operator="containsText" id="{FAC54132-3073-42D1-B0A6-05EE1E80671B}">
            <xm:f>NOT(ISERROR(SEARCH($A44 ="text",AL43)))</xm:f>
            <xm:f>$A44 ="text"</xm:f>
            <x14:dxf>
              <fill>
                <patternFill>
                  <bgColor theme="7" tint="0.79998168889431442"/>
                </patternFill>
              </fill>
            </x14:dxf>
          </x14:cfRule>
          <xm:sqref>AL43</xm:sqref>
        </x14:conditionalFormatting>
        <x14:conditionalFormatting xmlns:xm="http://schemas.microsoft.com/office/excel/2006/main">
          <x14:cfRule type="containsText" priority="158" operator="containsText" id="{D64D7F31-56E8-4608-BB0A-F899E19DC465}">
            <xm:f>NOT(ISERROR(SEARCH($A44 ="text",AM43)))</xm:f>
            <xm:f>$A44 ="text"</xm:f>
            <x14:dxf>
              <fill>
                <patternFill>
                  <bgColor theme="7" tint="0.79998168889431442"/>
                </patternFill>
              </fill>
            </x14:dxf>
          </x14:cfRule>
          <xm:sqref>AM43</xm:sqref>
        </x14:conditionalFormatting>
        <x14:conditionalFormatting xmlns:xm="http://schemas.microsoft.com/office/excel/2006/main">
          <x14:cfRule type="containsText" priority="157" operator="containsText" id="{C526FBAA-259E-4156-9F32-2E2BC0656601}">
            <xm:f>NOT(ISERROR(SEARCH(#REF! ="text",AN41)))</xm:f>
            <xm:f>#REF! ="text"</xm:f>
            <x14:dxf>
              <fill>
                <patternFill>
                  <bgColor theme="7" tint="0.79998168889431442"/>
                </patternFill>
              </fill>
            </x14:dxf>
          </x14:cfRule>
          <xm:sqref>AN41</xm:sqref>
        </x14:conditionalFormatting>
        <x14:conditionalFormatting xmlns:xm="http://schemas.microsoft.com/office/excel/2006/main">
          <x14:cfRule type="containsText" priority="156" operator="containsText" id="{33F4BC2E-EB39-48DA-8726-FC40E2E7D33C}">
            <xm:f>NOT(ISERROR(SEARCH($A44 ="text",AO43)))</xm:f>
            <xm:f>$A44 ="text"</xm:f>
            <x14:dxf>
              <fill>
                <patternFill>
                  <bgColor theme="7" tint="0.79998168889431442"/>
                </patternFill>
              </fill>
            </x14:dxf>
          </x14:cfRule>
          <xm:sqref>AO43</xm:sqref>
        </x14:conditionalFormatting>
        <x14:conditionalFormatting xmlns:xm="http://schemas.microsoft.com/office/excel/2006/main">
          <x14:cfRule type="containsText" priority="155" operator="containsText" id="{CE1EBFE0-4170-4878-A49B-D5277187D187}">
            <xm:f>NOT(ISERROR(SEARCH($A44 ="text",AP43)))</xm:f>
            <xm:f>$A44 ="text"</xm:f>
            <x14:dxf>
              <fill>
                <patternFill>
                  <bgColor theme="7" tint="0.79998168889431442"/>
                </patternFill>
              </fill>
            </x14:dxf>
          </x14:cfRule>
          <xm:sqref>AP43</xm:sqref>
        </x14:conditionalFormatting>
        <x14:conditionalFormatting xmlns:xm="http://schemas.microsoft.com/office/excel/2006/main">
          <x14:cfRule type="containsText" priority="154" operator="containsText" id="{120E74AE-42FF-4529-B538-BDEE6FEB74C6}">
            <xm:f>NOT(ISERROR(SEARCH(#REF! ="text",AL47)))</xm:f>
            <xm:f>#REF! ="text"</xm:f>
            <x14:dxf>
              <fill>
                <patternFill>
                  <bgColor theme="7" tint="0.79998168889431442"/>
                </patternFill>
              </fill>
            </x14:dxf>
          </x14:cfRule>
          <xm:sqref>AL47</xm:sqref>
        </x14:conditionalFormatting>
        <x14:conditionalFormatting xmlns:xm="http://schemas.microsoft.com/office/excel/2006/main">
          <x14:cfRule type="containsText" priority="153" operator="containsText" id="{116D7394-FB81-4E20-A3F0-D497D5A138E4}">
            <xm:f>NOT(ISERROR(SEARCH(#REF! ="text",AL48)))</xm:f>
            <xm:f>#REF! ="text"</xm:f>
            <x14:dxf>
              <fill>
                <patternFill>
                  <bgColor theme="7" tint="0.79998168889431442"/>
                </patternFill>
              </fill>
            </x14:dxf>
          </x14:cfRule>
          <xm:sqref>AL48</xm:sqref>
        </x14:conditionalFormatting>
        <x14:conditionalFormatting xmlns:xm="http://schemas.microsoft.com/office/excel/2006/main">
          <x14:cfRule type="containsText" priority="152" operator="containsText" id="{868E3F30-16B9-4ED6-A0D4-9D1A723D3248}">
            <xm:f>NOT(ISERROR(SEARCH(#REF! ="text",AL50)))</xm:f>
            <xm:f>#REF! ="text"</xm:f>
            <x14:dxf>
              <fill>
                <patternFill>
                  <bgColor theme="7" tint="0.79998168889431442"/>
                </patternFill>
              </fill>
            </x14:dxf>
          </x14:cfRule>
          <xm:sqref>AL50</xm:sqref>
        </x14:conditionalFormatting>
        <x14:conditionalFormatting xmlns:xm="http://schemas.microsoft.com/office/excel/2006/main">
          <x14:cfRule type="containsText" priority="151" operator="containsText" id="{CF22041B-94BE-4E3F-B57A-4C21F2EB48A8}">
            <xm:f>NOT(ISERROR(SEARCH(#REF! ="text",AM50)))</xm:f>
            <xm:f>#REF! ="text"</xm:f>
            <x14:dxf>
              <fill>
                <patternFill>
                  <bgColor theme="7" tint="0.79998168889431442"/>
                </patternFill>
              </fill>
            </x14:dxf>
          </x14:cfRule>
          <xm:sqref>AM50</xm:sqref>
        </x14:conditionalFormatting>
        <x14:conditionalFormatting xmlns:xm="http://schemas.microsoft.com/office/excel/2006/main">
          <x14:cfRule type="containsText" priority="150" operator="containsText" id="{BA172A8B-B2AF-47C2-8816-C7A9F8DC6BAE}">
            <xm:f>NOT(ISERROR(SEARCH(#REF! ="text",AL54)))</xm:f>
            <xm:f>#REF! ="text"</xm:f>
            <x14:dxf>
              <fill>
                <patternFill>
                  <bgColor theme="7" tint="0.79998168889431442"/>
                </patternFill>
              </fill>
            </x14:dxf>
          </x14:cfRule>
          <xm:sqref>AL54</xm:sqref>
        </x14:conditionalFormatting>
        <x14:conditionalFormatting xmlns:xm="http://schemas.microsoft.com/office/excel/2006/main">
          <x14:cfRule type="containsText" priority="148" operator="containsText" id="{A210E1D7-FB3C-4262-AC05-1A0D15AC01E6}">
            <xm:f>NOT(ISERROR(SEARCH(#REF! ="text",AL54)))</xm:f>
            <xm:f>#REF! ="text"</xm:f>
            <x14:dxf>
              <fill>
                <patternFill>
                  <bgColor theme="7" tint="0.79998168889431442"/>
                </patternFill>
              </fill>
            </x14:dxf>
          </x14:cfRule>
          <xm:sqref>AL54</xm:sqref>
        </x14:conditionalFormatting>
        <x14:conditionalFormatting xmlns:xm="http://schemas.microsoft.com/office/excel/2006/main">
          <x14:cfRule type="containsText" priority="147" operator="containsText" id="{21BAE9AF-BEDD-47AA-A239-E84DDB68D51A}">
            <xm:f>NOT(ISERROR(SEARCH(#REF! ="text",AM54)))</xm:f>
            <xm:f>#REF! ="text"</xm:f>
            <x14:dxf>
              <fill>
                <patternFill>
                  <bgColor theme="7" tint="0.79998168889431442"/>
                </patternFill>
              </fill>
            </x14:dxf>
          </x14:cfRule>
          <xm:sqref>AM54</xm:sqref>
        </x14:conditionalFormatting>
        <x14:conditionalFormatting xmlns:xm="http://schemas.microsoft.com/office/excel/2006/main">
          <x14:cfRule type="containsText" priority="145" operator="containsText" id="{845BC0CC-2C48-4736-806A-76ADDA40119D}">
            <xm:f>NOT(ISERROR(SEARCH($A154 ="text",AL67)))</xm:f>
            <xm:f>$A154 ="text"</xm:f>
            <x14:dxf>
              <fill>
                <patternFill>
                  <bgColor theme="7" tint="0.79998168889431442"/>
                </patternFill>
              </fill>
            </x14:dxf>
          </x14:cfRule>
          <xm:sqref>AL67</xm:sqref>
        </x14:conditionalFormatting>
        <x14:conditionalFormatting xmlns:xm="http://schemas.microsoft.com/office/excel/2006/main">
          <x14:cfRule type="containsText" priority="143" operator="containsText" id="{44845354-D590-41E0-96B6-39E64B2D6E09}">
            <xm:f>NOT(ISERROR(SEARCH($A155 ="text",AL68)))</xm:f>
            <xm:f>$A155 ="text"</xm:f>
            <x14:dxf>
              <fill>
                <patternFill>
                  <bgColor theme="7" tint="0.79998168889431442"/>
                </patternFill>
              </fill>
            </x14:dxf>
          </x14:cfRule>
          <xm:sqref>AL68</xm:sqref>
        </x14:conditionalFormatting>
        <x14:conditionalFormatting xmlns:xm="http://schemas.microsoft.com/office/excel/2006/main">
          <x14:cfRule type="containsText" priority="141" operator="containsText" id="{4CCE2A84-2B5F-4169-8EFB-FC0F3E2C3910}">
            <xm:f>NOT(ISERROR(SEARCH($A156 ="text",AL69)))</xm:f>
            <xm:f>$A156 ="text"</xm:f>
            <x14:dxf>
              <fill>
                <patternFill>
                  <bgColor theme="7" tint="0.79998168889431442"/>
                </patternFill>
              </fill>
            </x14:dxf>
          </x14:cfRule>
          <xm:sqref>AL69</xm:sqref>
        </x14:conditionalFormatting>
        <x14:conditionalFormatting xmlns:xm="http://schemas.microsoft.com/office/excel/2006/main">
          <x14:cfRule type="containsText" priority="139" operator="containsText" id="{188D7169-6ADF-430E-B449-2D01A9210FFD}">
            <xm:f>NOT(ISERROR(SEARCH($A157 ="text",AL70)))</xm:f>
            <xm:f>$A157 ="text"</xm:f>
            <x14:dxf>
              <fill>
                <patternFill>
                  <bgColor theme="7" tint="0.79998168889431442"/>
                </patternFill>
              </fill>
            </x14:dxf>
          </x14:cfRule>
          <xm:sqref>AL70</xm:sqref>
        </x14:conditionalFormatting>
        <x14:conditionalFormatting xmlns:xm="http://schemas.microsoft.com/office/excel/2006/main">
          <x14:cfRule type="containsText" priority="137" operator="containsText" id="{B4EFFC29-BCDE-4D07-A26E-22B37B58D145}">
            <xm:f>NOT(ISERROR(SEARCH($A158 ="text",AL71)))</xm:f>
            <xm:f>$A158 ="text"</xm:f>
            <x14:dxf>
              <fill>
                <patternFill>
                  <bgColor theme="7" tint="0.79998168889431442"/>
                </patternFill>
              </fill>
            </x14:dxf>
          </x14:cfRule>
          <xm:sqref>AL71</xm:sqref>
        </x14:conditionalFormatting>
        <x14:conditionalFormatting xmlns:xm="http://schemas.microsoft.com/office/excel/2006/main">
          <x14:cfRule type="containsText" priority="135" operator="containsText" id="{CD122F98-5D16-4838-B6EA-E7F675E36FE9}">
            <xm:f>NOT(ISERROR(SEARCH($A159 ="text",AL72)))</xm:f>
            <xm:f>$A159 ="text"</xm:f>
            <x14:dxf>
              <fill>
                <patternFill>
                  <bgColor theme="7" tint="0.79998168889431442"/>
                </patternFill>
              </fill>
            </x14:dxf>
          </x14:cfRule>
          <xm:sqref>AL72</xm:sqref>
        </x14:conditionalFormatting>
        <x14:conditionalFormatting xmlns:xm="http://schemas.microsoft.com/office/excel/2006/main">
          <x14:cfRule type="containsText" priority="133" operator="containsText" id="{8C4F8141-08B3-43F9-AABA-BDE2990C0C0D}">
            <xm:f>NOT(ISERROR(SEARCH($A161 ="text",AL74)))</xm:f>
            <xm:f>$A161 ="text"</xm:f>
            <x14:dxf>
              <fill>
                <patternFill>
                  <bgColor theme="7" tint="0.79998168889431442"/>
                </patternFill>
              </fill>
            </x14:dxf>
          </x14:cfRule>
          <xm:sqref>AL74</xm:sqref>
        </x14:conditionalFormatting>
        <x14:conditionalFormatting xmlns:xm="http://schemas.microsoft.com/office/excel/2006/main">
          <x14:cfRule type="containsText" priority="132" operator="containsText" id="{63D2DB8E-645C-4D36-B219-973C89CF4EB7}">
            <xm:f>NOT(ISERROR(SEARCH($A154 ="text",AM67)))</xm:f>
            <xm:f>$A154 ="text"</xm:f>
            <x14:dxf>
              <fill>
                <patternFill>
                  <bgColor theme="7" tint="0.79998168889431442"/>
                </patternFill>
              </fill>
            </x14:dxf>
          </x14:cfRule>
          <xm:sqref>AM67</xm:sqref>
        </x14:conditionalFormatting>
        <x14:conditionalFormatting xmlns:xm="http://schemas.microsoft.com/office/excel/2006/main">
          <x14:cfRule type="containsText" priority="130" operator="containsText" id="{BFBA0761-3F4A-438B-A6BA-D6AA5150C175}">
            <xm:f>NOT(ISERROR(SEARCH($A155 ="text",AM68)))</xm:f>
            <xm:f>$A155 ="text"</xm:f>
            <x14:dxf>
              <fill>
                <patternFill>
                  <bgColor theme="7" tint="0.79998168889431442"/>
                </patternFill>
              </fill>
            </x14:dxf>
          </x14:cfRule>
          <xm:sqref>AM68</xm:sqref>
        </x14:conditionalFormatting>
        <x14:conditionalFormatting xmlns:xm="http://schemas.microsoft.com/office/excel/2006/main">
          <x14:cfRule type="containsText" priority="128" operator="containsText" id="{66C01E3C-1BC7-4408-B53A-BA43E7E7BA86}">
            <xm:f>NOT(ISERROR(SEARCH($A156 ="text",AM69)))</xm:f>
            <xm:f>$A156 ="text"</xm:f>
            <x14:dxf>
              <fill>
                <patternFill>
                  <bgColor theme="7" tint="0.79998168889431442"/>
                </patternFill>
              </fill>
            </x14:dxf>
          </x14:cfRule>
          <xm:sqref>AM69</xm:sqref>
        </x14:conditionalFormatting>
        <x14:conditionalFormatting xmlns:xm="http://schemas.microsoft.com/office/excel/2006/main">
          <x14:cfRule type="containsText" priority="126" operator="containsText" id="{242D92AE-4F67-4CA1-858B-A18E0973EF1B}">
            <xm:f>NOT(ISERROR(SEARCH($A157 ="text",AM70)))</xm:f>
            <xm:f>$A157 ="text"</xm:f>
            <x14:dxf>
              <fill>
                <patternFill>
                  <bgColor theme="7" tint="0.79998168889431442"/>
                </patternFill>
              </fill>
            </x14:dxf>
          </x14:cfRule>
          <xm:sqref>AM70</xm:sqref>
        </x14:conditionalFormatting>
        <x14:conditionalFormatting xmlns:xm="http://schemas.microsoft.com/office/excel/2006/main">
          <x14:cfRule type="containsText" priority="124" operator="containsText" id="{3048E7BB-1425-4F55-96CA-92B582E0C435}">
            <xm:f>NOT(ISERROR(SEARCH($A158 ="text",AM71)))</xm:f>
            <xm:f>$A158 ="text"</xm:f>
            <x14:dxf>
              <fill>
                <patternFill>
                  <bgColor theme="7" tint="0.79998168889431442"/>
                </patternFill>
              </fill>
            </x14:dxf>
          </x14:cfRule>
          <xm:sqref>AM71</xm:sqref>
        </x14:conditionalFormatting>
        <x14:conditionalFormatting xmlns:xm="http://schemas.microsoft.com/office/excel/2006/main">
          <x14:cfRule type="containsText" priority="122" operator="containsText" id="{EDA95E47-7C86-47CE-9D56-3B5245613E4B}">
            <xm:f>NOT(ISERROR(SEARCH($A159 ="text",AM72)))</xm:f>
            <xm:f>$A159 ="text"</xm:f>
            <x14:dxf>
              <fill>
                <patternFill>
                  <bgColor theme="7" tint="0.79998168889431442"/>
                </patternFill>
              </fill>
            </x14:dxf>
          </x14:cfRule>
          <xm:sqref>AM72</xm:sqref>
        </x14:conditionalFormatting>
        <x14:conditionalFormatting xmlns:xm="http://schemas.microsoft.com/office/excel/2006/main">
          <x14:cfRule type="containsText" priority="120" operator="containsText" id="{E4D73447-47E6-4DD2-9325-2DD699603A0F}">
            <xm:f>NOT(ISERROR(SEARCH($A161 ="text",AM74)))</xm:f>
            <xm:f>$A161 ="text"</xm:f>
            <x14:dxf>
              <fill>
                <patternFill>
                  <bgColor theme="7" tint="0.79998168889431442"/>
                </patternFill>
              </fill>
            </x14:dxf>
          </x14:cfRule>
          <xm:sqref>AM74</xm:sqref>
        </x14:conditionalFormatting>
        <x14:conditionalFormatting xmlns:xm="http://schemas.microsoft.com/office/excel/2006/main">
          <x14:cfRule type="containsText" priority="119" operator="containsText" id="{A2B1B478-7279-432A-844F-7683B251FF95}">
            <xm:f>NOT(ISERROR(SEARCH($A154 ="text",AN67)))</xm:f>
            <xm:f>$A154 ="text"</xm:f>
            <x14:dxf>
              <fill>
                <patternFill>
                  <bgColor theme="7" tint="0.79998168889431442"/>
                </patternFill>
              </fill>
            </x14:dxf>
          </x14:cfRule>
          <xm:sqref>AN67</xm:sqref>
        </x14:conditionalFormatting>
        <x14:conditionalFormatting xmlns:xm="http://schemas.microsoft.com/office/excel/2006/main">
          <x14:cfRule type="containsText" priority="117" operator="containsText" id="{A264AFA0-E6BF-49EE-AF8E-D2509EC82C3F}">
            <xm:f>NOT(ISERROR(SEARCH($A155 ="text",AN68)))</xm:f>
            <xm:f>$A155 ="text"</xm:f>
            <x14:dxf>
              <fill>
                <patternFill>
                  <bgColor theme="7" tint="0.79998168889431442"/>
                </patternFill>
              </fill>
            </x14:dxf>
          </x14:cfRule>
          <xm:sqref>AN68</xm:sqref>
        </x14:conditionalFormatting>
        <x14:conditionalFormatting xmlns:xm="http://schemas.microsoft.com/office/excel/2006/main">
          <x14:cfRule type="containsText" priority="115" operator="containsText" id="{85A63843-FB14-4390-80A1-5147A0B491B5}">
            <xm:f>NOT(ISERROR(SEARCH($A156 ="text",AN69)))</xm:f>
            <xm:f>$A156 ="text"</xm:f>
            <x14:dxf>
              <fill>
                <patternFill>
                  <bgColor theme="7" tint="0.79998168889431442"/>
                </patternFill>
              </fill>
            </x14:dxf>
          </x14:cfRule>
          <xm:sqref>AN69</xm:sqref>
        </x14:conditionalFormatting>
        <x14:conditionalFormatting xmlns:xm="http://schemas.microsoft.com/office/excel/2006/main">
          <x14:cfRule type="containsText" priority="113" operator="containsText" id="{C8524481-1DBC-465C-B6DA-2B3E42F7FA19}">
            <xm:f>NOT(ISERROR(SEARCH($A157 ="text",AN70)))</xm:f>
            <xm:f>$A157 ="text"</xm:f>
            <x14:dxf>
              <fill>
                <patternFill>
                  <bgColor theme="7" tint="0.79998168889431442"/>
                </patternFill>
              </fill>
            </x14:dxf>
          </x14:cfRule>
          <xm:sqref>AN70</xm:sqref>
        </x14:conditionalFormatting>
        <x14:conditionalFormatting xmlns:xm="http://schemas.microsoft.com/office/excel/2006/main">
          <x14:cfRule type="containsText" priority="111" operator="containsText" id="{96CFF0B7-3A7C-4D73-BEBF-8D714575F880}">
            <xm:f>NOT(ISERROR(SEARCH($A158 ="text",AN71)))</xm:f>
            <xm:f>$A158 ="text"</xm:f>
            <x14:dxf>
              <fill>
                <patternFill>
                  <bgColor theme="7" tint="0.79998168889431442"/>
                </patternFill>
              </fill>
            </x14:dxf>
          </x14:cfRule>
          <xm:sqref>AN71</xm:sqref>
        </x14:conditionalFormatting>
        <x14:conditionalFormatting xmlns:xm="http://schemas.microsoft.com/office/excel/2006/main">
          <x14:cfRule type="containsText" priority="109" operator="containsText" id="{61EDCDA7-E02D-4755-9561-14F50D44D407}">
            <xm:f>NOT(ISERROR(SEARCH($A159 ="text",AN72)))</xm:f>
            <xm:f>$A159 ="text"</xm:f>
            <x14:dxf>
              <fill>
                <patternFill>
                  <bgColor theme="7" tint="0.79998168889431442"/>
                </patternFill>
              </fill>
            </x14:dxf>
          </x14:cfRule>
          <xm:sqref>AN72</xm:sqref>
        </x14:conditionalFormatting>
        <x14:conditionalFormatting xmlns:xm="http://schemas.microsoft.com/office/excel/2006/main">
          <x14:cfRule type="containsText" priority="107" operator="containsText" id="{0CB8D0FD-1C7A-40E5-857D-F69BC6BD54D5}">
            <xm:f>NOT(ISERROR(SEARCH($A161 ="text",AN74)))</xm:f>
            <xm:f>$A161 ="text"</xm:f>
            <x14:dxf>
              <fill>
                <patternFill>
                  <bgColor theme="7" tint="0.79998168889431442"/>
                </patternFill>
              </fill>
            </x14:dxf>
          </x14:cfRule>
          <xm:sqref>AN74</xm:sqref>
        </x14:conditionalFormatting>
        <x14:conditionalFormatting xmlns:xm="http://schemas.microsoft.com/office/excel/2006/main">
          <x14:cfRule type="containsText" priority="106" operator="containsText" id="{61D890A8-88C7-4DD1-B9E0-9054C9801B54}">
            <xm:f>NOT(ISERROR(SEARCH($A154 ="text",AO67)))</xm:f>
            <xm:f>$A154 ="text"</xm:f>
            <x14:dxf>
              <fill>
                <patternFill>
                  <bgColor theme="7" tint="0.79998168889431442"/>
                </patternFill>
              </fill>
            </x14:dxf>
          </x14:cfRule>
          <xm:sqref>AO67</xm:sqref>
        </x14:conditionalFormatting>
        <x14:conditionalFormatting xmlns:xm="http://schemas.microsoft.com/office/excel/2006/main">
          <x14:cfRule type="containsText" priority="104" operator="containsText" id="{C2124024-1E2B-4946-AD67-E6FB439DE5F1}">
            <xm:f>NOT(ISERROR(SEARCH($A155 ="text",AO68)))</xm:f>
            <xm:f>$A155 ="text"</xm:f>
            <x14:dxf>
              <fill>
                <patternFill>
                  <bgColor theme="7" tint="0.79998168889431442"/>
                </patternFill>
              </fill>
            </x14:dxf>
          </x14:cfRule>
          <xm:sqref>AO68</xm:sqref>
        </x14:conditionalFormatting>
        <x14:conditionalFormatting xmlns:xm="http://schemas.microsoft.com/office/excel/2006/main">
          <x14:cfRule type="containsText" priority="102" operator="containsText" id="{EC563502-E5AB-498F-9DC4-B8E3A50B18DA}">
            <xm:f>NOT(ISERROR(SEARCH($A156 ="text",AO69)))</xm:f>
            <xm:f>$A156 ="text"</xm:f>
            <x14:dxf>
              <fill>
                <patternFill>
                  <bgColor theme="7" tint="0.79998168889431442"/>
                </patternFill>
              </fill>
            </x14:dxf>
          </x14:cfRule>
          <xm:sqref>AO69</xm:sqref>
        </x14:conditionalFormatting>
        <x14:conditionalFormatting xmlns:xm="http://schemas.microsoft.com/office/excel/2006/main">
          <x14:cfRule type="containsText" priority="100" operator="containsText" id="{E902A767-C8C8-4B9B-BE59-0E9DCB006A00}">
            <xm:f>NOT(ISERROR(SEARCH($A157 ="text",AO70)))</xm:f>
            <xm:f>$A157 ="text"</xm:f>
            <x14:dxf>
              <fill>
                <patternFill>
                  <bgColor theme="7" tint="0.79998168889431442"/>
                </patternFill>
              </fill>
            </x14:dxf>
          </x14:cfRule>
          <xm:sqref>AO70</xm:sqref>
        </x14:conditionalFormatting>
        <x14:conditionalFormatting xmlns:xm="http://schemas.microsoft.com/office/excel/2006/main">
          <x14:cfRule type="containsText" priority="98" operator="containsText" id="{0DCB9456-B415-4F0D-BF89-4A64511E5120}">
            <xm:f>NOT(ISERROR(SEARCH($A158 ="text",AO71)))</xm:f>
            <xm:f>$A158 ="text"</xm:f>
            <x14:dxf>
              <fill>
                <patternFill>
                  <bgColor theme="7" tint="0.79998168889431442"/>
                </patternFill>
              </fill>
            </x14:dxf>
          </x14:cfRule>
          <xm:sqref>AO71</xm:sqref>
        </x14:conditionalFormatting>
        <x14:conditionalFormatting xmlns:xm="http://schemas.microsoft.com/office/excel/2006/main">
          <x14:cfRule type="containsText" priority="96" operator="containsText" id="{EFECFCA2-2BF6-4A93-8877-EA682AB120F8}">
            <xm:f>NOT(ISERROR(SEARCH($A159 ="text",AO72)))</xm:f>
            <xm:f>$A159 ="text"</xm:f>
            <x14:dxf>
              <fill>
                <patternFill>
                  <bgColor theme="7" tint="0.79998168889431442"/>
                </patternFill>
              </fill>
            </x14:dxf>
          </x14:cfRule>
          <xm:sqref>AO72</xm:sqref>
        </x14:conditionalFormatting>
        <x14:conditionalFormatting xmlns:xm="http://schemas.microsoft.com/office/excel/2006/main">
          <x14:cfRule type="containsText" priority="94" operator="containsText" id="{99A41F7B-46EC-48E3-B014-E9537C653CBF}">
            <xm:f>NOT(ISERROR(SEARCH($A161 ="text",AO74)))</xm:f>
            <xm:f>$A161 ="text"</xm:f>
            <x14:dxf>
              <fill>
                <patternFill>
                  <bgColor theme="7" tint="0.79998168889431442"/>
                </patternFill>
              </fill>
            </x14:dxf>
          </x14:cfRule>
          <xm:sqref>AO74</xm:sqref>
        </x14:conditionalFormatting>
        <x14:conditionalFormatting xmlns:xm="http://schemas.microsoft.com/office/excel/2006/main">
          <x14:cfRule type="containsText" priority="93" operator="containsText" id="{F8654A9F-01D8-4A2B-A35B-6CB803237F33}">
            <xm:f>NOT(ISERROR(SEARCH($A154 ="text",AP67)))</xm:f>
            <xm:f>$A154 ="text"</xm:f>
            <x14:dxf>
              <fill>
                <patternFill>
                  <bgColor theme="7" tint="0.79998168889431442"/>
                </patternFill>
              </fill>
            </x14:dxf>
          </x14:cfRule>
          <xm:sqref>AP67</xm:sqref>
        </x14:conditionalFormatting>
        <x14:conditionalFormatting xmlns:xm="http://schemas.microsoft.com/office/excel/2006/main">
          <x14:cfRule type="containsText" priority="91" operator="containsText" id="{9A83D6DD-8AC4-4D6C-AD71-737462A737AF}">
            <xm:f>NOT(ISERROR(SEARCH($A155 ="text",AP68)))</xm:f>
            <xm:f>$A155 ="text"</xm:f>
            <x14:dxf>
              <fill>
                <patternFill>
                  <bgColor theme="7" tint="0.79998168889431442"/>
                </patternFill>
              </fill>
            </x14:dxf>
          </x14:cfRule>
          <xm:sqref>AP68</xm:sqref>
        </x14:conditionalFormatting>
        <x14:conditionalFormatting xmlns:xm="http://schemas.microsoft.com/office/excel/2006/main">
          <x14:cfRule type="containsText" priority="89" operator="containsText" id="{333FA28F-13AE-4287-A5CF-E792F4AD534E}">
            <xm:f>NOT(ISERROR(SEARCH($A156 ="text",AP69)))</xm:f>
            <xm:f>$A156 ="text"</xm:f>
            <x14:dxf>
              <fill>
                <patternFill>
                  <bgColor theme="7" tint="0.79998168889431442"/>
                </patternFill>
              </fill>
            </x14:dxf>
          </x14:cfRule>
          <xm:sqref>AP69</xm:sqref>
        </x14:conditionalFormatting>
        <x14:conditionalFormatting xmlns:xm="http://schemas.microsoft.com/office/excel/2006/main">
          <x14:cfRule type="containsText" priority="87" operator="containsText" id="{236C8238-2C1D-4638-A70F-5700C31B79CD}">
            <xm:f>NOT(ISERROR(SEARCH($A157 ="text",AP70)))</xm:f>
            <xm:f>$A157 ="text"</xm:f>
            <x14:dxf>
              <fill>
                <patternFill>
                  <bgColor theme="7" tint="0.79998168889431442"/>
                </patternFill>
              </fill>
            </x14:dxf>
          </x14:cfRule>
          <xm:sqref>AP70</xm:sqref>
        </x14:conditionalFormatting>
        <x14:conditionalFormatting xmlns:xm="http://schemas.microsoft.com/office/excel/2006/main">
          <x14:cfRule type="containsText" priority="85" operator="containsText" id="{6752C335-C72B-4AB0-AAA5-D6CCA89C638D}">
            <xm:f>NOT(ISERROR(SEARCH($A158 ="text",AP71)))</xm:f>
            <xm:f>$A158 ="text"</xm:f>
            <x14:dxf>
              <fill>
                <patternFill>
                  <bgColor theme="7" tint="0.79998168889431442"/>
                </patternFill>
              </fill>
            </x14:dxf>
          </x14:cfRule>
          <xm:sqref>AP71</xm:sqref>
        </x14:conditionalFormatting>
        <x14:conditionalFormatting xmlns:xm="http://schemas.microsoft.com/office/excel/2006/main">
          <x14:cfRule type="containsText" priority="83" operator="containsText" id="{EEDC636E-0D9A-40CD-B541-FC2FEE7A7C1F}">
            <xm:f>NOT(ISERROR(SEARCH($A159 ="text",AP72)))</xm:f>
            <xm:f>$A159 ="text"</xm:f>
            <x14:dxf>
              <fill>
                <patternFill>
                  <bgColor theme="7" tint="0.79998168889431442"/>
                </patternFill>
              </fill>
            </x14:dxf>
          </x14:cfRule>
          <xm:sqref>AP72</xm:sqref>
        </x14:conditionalFormatting>
        <x14:conditionalFormatting xmlns:xm="http://schemas.microsoft.com/office/excel/2006/main">
          <x14:cfRule type="containsText" priority="81" operator="containsText" id="{B89F4C9B-F57D-44C8-B055-DAA195724EDD}">
            <xm:f>NOT(ISERROR(SEARCH($A161 ="text",AP74)))</xm:f>
            <xm:f>$A161 ="text"</xm:f>
            <x14:dxf>
              <fill>
                <patternFill>
                  <bgColor theme="7" tint="0.79998168889431442"/>
                </patternFill>
              </fill>
            </x14:dxf>
          </x14:cfRule>
          <xm:sqref>AP74</xm:sqref>
        </x14:conditionalFormatting>
        <x14:conditionalFormatting xmlns:xm="http://schemas.microsoft.com/office/excel/2006/main">
          <x14:cfRule type="containsText" priority="80" operator="containsText" id="{23450BA4-2840-4F91-BA02-B8A5B9BFD582}">
            <xm:f>NOT(ISERROR(SEARCH($A11 ="text",A4)))</xm:f>
            <xm:f>$A11 ="text"</xm:f>
            <x14:dxf>
              <fill>
                <patternFill>
                  <bgColor theme="7" tint="0.79998168889431442"/>
                </patternFill>
              </fill>
            </x14:dxf>
          </x14:cfRule>
          <xm:sqref>AH5:AK5 A4:E5 G4:AK4 G5:AF5 HY4:XFD5 AL4:BL5</xm:sqref>
        </x14:conditionalFormatting>
        <x14:conditionalFormatting xmlns:xm="http://schemas.microsoft.com/office/excel/2006/main">
          <x14:cfRule type="containsText" priority="74" operator="containsText" id="{4291F2E9-D2F2-46C3-87D8-7D02E269C91B}">
            <xm:f>NOT(ISERROR(SEARCH($A12 ="text",AG5)))</xm:f>
            <xm:f>$A12 ="text"</xm:f>
            <x14:dxf>
              <fill>
                <patternFill>
                  <bgColor theme="7" tint="0.79998168889431442"/>
                </patternFill>
              </fill>
            </x14:dxf>
          </x14:cfRule>
          <xm:sqref>AG5</xm:sqref>
        </x14:conditionalFormatting>
        <x14:conditionalFormatting xmlns:xm="http://schemas.microsoft.com/office/excel/2006/main">
          <x14:cfRule type="containsText" priority="71" operator="containsText" id="{37110CC4-3C3D-4559-80DB-62EB2D832D3E}">
            <xm:f>NOT(ISERROR(SEARCH($A11 ="text",BM4)))</xm:f>
            <xm:f>$A11 ="text"</xm:f>
            <x14:dxf>
              <fill>
                <patternFill>
                  <bgColor theme="7" tint="0.79998168889431442"/>
                </patternFill>
              </fill>
            </x14:dxf>
          </x14:cfRule>
          <xm:sqref>BM4:CN4</xm:sqref>
        </x14:conditionalFormatting>
        <x14:conditionalFormatting xmlns:xm="http://schemas.microsoft.com/office/excel/2006/main">
          <x14:cfRule type="containsText" priority="70" operator="containsText" id="{84A1AF1F-5072-4B41-A24A-0F9D9455CD44}">
            <xm:f>NOT(ISERROR(SEARCH($A11 ="text",CO4)))</xm:f>
            <xm:f>$A11 ="text"</xm:f>
            <x14:dxf>
              <fill>
                <patternFill>
                  <bgColor theme="7" tint="0.79998168889431442"/>
                </patternFill>
              </fill>
            </x14:dxf>
          </x14:cfRule>
          <xm:sqref>CO4:DP5</xm:sqref>
        </x14:conditionalFormatting>
        <x14:conditionalFormatting xmlns:xm="http://schemas.microsoft.com/office/excel/2006/main">
          <x14:cfRule type="containsText" priority="68" operator="containsText" id="{5960F6D4-1703-4595-A6EC-43F92EB79544}">
            <xm:f>NOT(ISERROR(SEARCH($A11 ="text",DQ4)))</xm:f>
            <xm:f>$A11 ="text"</xm:f>
            <x14:dxf>
              <fill>
                <patternFill>
                  <bgColor theme="7" tint="0.79998168889431442"/>
                </patternFill>
              </fill>
            </x14:dxf>
          </x14:cfRule>
          <xm:sqref>DQ4:ER4</xm:sqref>
        </x14:conditionalFormatting>
        <x14:conditionalFormatting xmlns:xm="http://schemas.microsoft.com/office/excel/2006/main">
          <x14:cfRule type="containsText" priority="67" operator="containsText" id="{4D6F9CD1-DF3B-42B3-92E3-E44E43C5DADA}">
            <xm:f>NOT(ISERROR(SEARCH($A11 ="text",ES4)))</xm:f>
            <xm:f>$A11 ="text"</xm:f>
            <x14:dxf>
              <fill>
                <patternFill>
                  <bgColor theme="7" tint="0.79998168889431442"/>
                </patternFill>
              </fill>
            </x14:dxf>
          </x14:cfRule>
          <xm:sqref>ES4:FT4</xm:sqref>
        </x14:conditionalFormatting>
        <x14:conditionalFormatting xmlns:xm="http://schemas.microsoft.com/office/excel/2006/main">
          <x14:cfRule type="containsText" priority="66" operator="containsText" id="{D00A5B7D-CE88-43BB-BA81-1A8816C8CE10}">
            <xm:f>NOT(ISERROR(SEARCH($A11 ="text",FU4)))</xm:f>
            <xm:f>$A11 ="text"</xm:f>
            <x14:dxf>
              <fill>
                <patternFill>
                  <bgColor theme="7" tint="0.79998168889431442"/>
                </patternFill>
              </fill>
            </x14:dxf>
          </x14:cfRule>
          <xm:sqref>FU4:GV4</xm:sqref>
        </x14:conditionalFormatting>
        <x14:conditionalFormatting xmlns:xm="http://schemas.microsoft.com/office/excel/2006/main">
          <x14:cfRule type="containsText" priority="65" operator="containsText" id="{C7356CF7-C1F5-4D07-8221-30B7C6F25CD5}">
            <xm:f>NOT(ISERROR(SEARCH($A11 ="text",GW4)))</xm:f>
            <xm:f>$A11 ="text"</xm:f>
            <x14:dxf>
              <fill>
                <patternFill>
                  <bgColor theme="7" tint="0.79998168889431442"/>
                </patternFill>
              </fill>
            </x14:dxf>
          </x14:cfRule>
          <xm:sqref>GW4:HX4</xm:sqref>
        </x14:conditionalFormatting>
        <x14:conditionalFormatting xmlns:xm="http://schemas.microsoft.com/office/excel/2006/main">
          <x14:cfRule type="containsText" priority="64" operator="containsText" id="{08496580-40BA-4C1E-9B4E-21737A6C79FA}">
            <xm:f>NOT(ISERROR(SEARCH(#REF! ="text",BM5)))</xm:f>
            <xm:f>#REF! ="text"</xm:f>
            <x14:dxf>
              <fill>
                <patternFill>
                  <bgColor theme="7" tint="0.79998168889431442"/>
                </patternFill>
              </fill>
            </x14:dxf>
          </x14:cfRule>
          <xm:sqref>BM5</xm:sqref>
        </x14:conditionalFormatting>
        <x14:conditionalFormatting xmlns:xm="http://schemas.microsoft.com/office/excel/2006/main">
          <x14:cfRule type="containsText" priority="62" operator="containsText" id="{26DC7C53-4566-46AB-A20A-CC6EC7634992}">
            <xm:f>NOT(ISERROR(SEARCH(#REF! ="text",BN5)))</xm:f>
            <xm:f>#REF! ="text"</xm:f>
            <x14:dxf>
              <fill>
                <patternFill>
                  <bgColor theme="7" tint="0.79998168889431442"/>
                </patternFill>
              </fill>
            </x14:dxf>
          </x14:cfRule>
          <xm:sqref>BN5:CM5</xm:sqref>
        </x14:conditionalFormatting>
        <x14:conditionalFormatting xmlns:xm="http://schemas.microsoft.com/office/excel/2006/main">
          <x14:cfRule type="containsText" priority="60" operator="containsText" id="{5622A155-3E64-4B00-A80E-FB75444E4F92}">
            <xm:f>NOT(ISERROR(SEARCH($A12 ="text",CN5)))</xm:f>
            <xm:f>$A12 ="text"</xm:f>
            <x14:dxf>
              <fill>
                <patternFill>
                  <bgColor theme="7" tint="0.79998168889431442"/>
                </patternFill>
              </fill>
            </x14:dxf>
          </x14:cfRule>
          <xm:sqref>CN5</xm:sqref>
        </x14:conditionalFormatting>
        <x14:conditionalFormatting xmlns:xm="http://schemas.microsoft.com/office/excel/2006/main">
          <x14:cfRule type="containsText" priority="58" operator="containsText" id="{96E0A5AF-40E9-4019-8E05-B33E87D23393}">
            <xm:f>NOT(ISERROR(SEARCH($A14 ="text",ES5)))</xm:f>
            <xm:f>$A14 ="text"</xm:f>
            <x14:dxf>
              <fill>
                <patternFill>
                  <bgColor theme="7" tint="0.79998168889431442"/>
                </patternFill>
              </fill>
            </x14:dxf>
          </x14:cfRule>
          <xm:sqref>ES5:FP5</xm:sqref>
        </x14:conditionalFormatting>
        <x14:conditionalFormatting xmlns:xm="http://schemas.microsoft.com/office/excel/2006/main">
          <x14:cfRule type="containsText" priority="56" operator="containsText" id="{E447B2F2-DAE1-442E-87C3-AB805393C35E}">
            <xm:f>NOT(ISERROR(SEARCH($A14 ="text",FU5)))</xm:f>
            <xm:f>$A14 ="text"</xm:f>
            <x14:dxf>
              <fill>
                <patternFill>
                  <bgColor theme="7" tint="0.79998168889431442"/>
                </patternFill>
              </fill>
            </x14:dxf>
          </x14:cfRule>
          <xm:sqref>FU5:GR5</xm:sqref>
        </x14:conditionalFormatting>
        <x14:conditionalFormatting xmlns:xm="http://schemas.microsoft.com/office/excel/2006/main">
          <x14:cfRule type="containsText" priority="54" operator="containsText" id="{70ACABC5-9584-4E50-8D39-D31915C08AE3}">
            <xm:f>NOT(ISERROR(SEARCH($A14 ="text",GW5)))</xm:f>
            <xm:f>$A14 ="text"</xm:f>
            <x14:dxf>
              <fill>
                <patternFill>
                  <bgColor theme="7" tint="0.79998168889431442"/>
                </patternFill>
              </fill>
            </x14:dxf>
          </x14:cfRule>
          <xm:sqref>GW5:HT5</xm:sqref>
        </x14:conditionalFormatting>
        <x14:conditionalFormatting xmlns:xm="http://schemas.microsoft.com/office/excel/2006/main">
          <x14:cfRule type="containsText" priority="52" operator="containsText" id="{EA6040E2-D43C-4224-B05C-0368E76F9EC5}">
            <xm:f>NOT(ISERROR(SEARCH(#REF! ="text",DS5)))</xm:f>
            <xm:f>#REF! ="text"</xm:f>
            <x14:dxf>
              <fill>
                <patternFill>
                  <bgColor theme="7" tint="0.79998168889431442"/>
                </patternFill>
              </fill>
            </x14:dxf>
          </x14:cfRule>
          <xm:sqref>DS5:DT5 DV5:DW5 DY5:DZ5 EB5:EC5 EE5:EF5 EH5:EI5 EK5:EL5 EN5:EQ5</xm:sqref>
        </x14:conditionalFormatting>
        <x14:conditionalFormatting xmlns:xm="http://schemas.microsoft.com/office/excel/2006/main">
          <x14:cfRule type="containsText" priority="50" operator="containsText" id="{BE322073-B5BF-4953-B654-22335F38B994}">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48" operator="containsText" id="{06CA77E1-0C9C-49F0-8BD8-DF221CE6E2AF}">
            <xm:f>NOT(ISERROR(SEARCH($A14 ="text",DQ5)))</xm:f>
            <xm:f>$A14 ="text"</xm:f>
            <x14:dxf>
              <fill>
                <patternFill>
                  <bgColor theme="7" tint="0.79998168889431442"/>
                </patternFill>
              </fill>
            </x14:dxf>
          </x14:cfRule>
          <xm:sqref>DQ5:DR5 DU5 DX5 EA5 ED5 EG5 EJ5 EM5</xm:sqref>
        </x14:conditionalFormatting>
        <x14:conditionalFormatting xmlns:xm="http://schemas.microsoft.com/office/excel/2006/main">
          <x14:cfRule type="containsText" priority="44" operator="containsText" id="{6D98A232-603C-4503-9EB0-B112B56F345D}">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42" operator="containsText" id="{C41ACA4D-6EFC-46EB-B10B-A3A42D4B2968}">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40" operator="containsText" id="{0651E0CB-FDDF-44E8-A021-EB4756205587}">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38" operator="containsText" id="{449AF090-7B75-4F56-AF24-8B2F258A9793}">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36" operator="containsText" id="{493A8743-68CB-4266-B48E-308CE1E62D7E}">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34" operator="containsText" id="{AF546400-ABE8-4A73-9BF6-12D61CDE8C00}">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32" operator="containsText" id="{C6B753A1-DB9A-4FE0-92F2-290849FFE41B}">
            <xm:f>NOT(ISERROR(SEARCH($A154 ="text",BN67)))</xm:f>
            <xm:f>$A154 ="text"</xm:f>
            <x14:dxf>
              <fill>
                <patternFill>
                  <bgColor theme="7" tint="0.79998168889431442"/>
                </patternFill>
              </fill>
            </x14:dxf>
          </x14:cfRule>
          <xm:sqref>BN67:BR71</xm:sqref>
        </x14:conditionalFormatting>
        <x14:conditionalFormatting xmlns:xm="http://schemas.microsoft.com/office/excel/2006/main">
          <x14:cfRule type="containsText" priority="30" operator="containsText" id="{8182D08D-9F10-4A4C-A56F-332DBC40D501}">
            <xm:f>NOT(ISERROR(SEARCH(#REF! ="text",BN73)))</xm:f>
            <xm:f>#REF! ="text"</xm:f>
            <x14:dxf>
              <fill>
                <patternFill>
                  <bgColor theme="7" tint="0.79998168889431442"/>
                </patternFill>
              </fill>
            </x14:dxf>
          </x14:cfRule>
          <xm:sqref>BN73:BR73</xm:sqref>
        </x14:conditionalFormatting>
        <x14:conditionalFormatting xmlns:xm="http://schemas.microsoft.com/office/excel/2006/main">
          <x14:cfRule type="containsText" priority="29" operator="containsText" id="{38396899-794E-4834-BBD9-F8B308C11601}">
            <xm:f>NOT(ISERROR(SEARCH($A161 ="text",BN74)))</xm:f>
            <xm:f>$A161 ="text"</xm:f>
            <x14:dxf>
              <fill>
                <patternFill>
                  <bgColor theme="7" tint="0.79998168889431442"/>
                </patternFill>
              </fill>
            </x14:dxf>
          </x14:cfRule>
          <xm:sqref>BN74:BR74</xm:sqref>
        </x14:conditionalFormatting>
        <x14:conditionalFormatting xmlns:xm="http://schemas.microsoft.com/office/excel/2006/main">
          <x14:cfRule type="containsText" priority="26" operator="containsText" id="{DCE6A53A-2FFF-4135-B6DA-80755A6C0044}">
            <xm:f>NOT(ISERROR(SEARCH(#REF! ="text",BS72)))</xm:f>
            <xm:f>#REF! ="text"</xm:f>
            <x14:dxf>
              <fill>
                <patternFill>
                  <bgColor theme="7" tint="0.79998168889431442"/>
                </patternFill>
              </fill>
            </x14:dxf>
          </x14:cfRule>
          <xm:sqref>BS72</xm:sqref>
        </x14:conditionalFormatting>
        <x14:conditionalFormatting xmlns:xm="http://schemas.microsoft.com/office/excel/2006/main">
          <x14:cfRule type="containsText" priority="27" operator="containsText" id="{43166AEF-0BD1-40CC-9FC2-6F592035C8FD}">
            <xm:f>NOT(ISERROR(SEARCH(#REF! ="text",BS72)))</xm:f>
            <xm:f>#REF! ="text"</xm:f>
            <x14:dxf>
              <fill>
                <patternFill>
                  <bgColor theme="7" tint="0.79998168889431442"/>
                </patternFill>
              </fill>
            </x14:dxf>
          </x14:cfRule>
          <xm:sqref>BS72</xm:sqref>
        </x14:conditionalFormatting>
        <x14:conditionalFormatting xmlns:xm="http://schemas.microsoft.com/office/excel/2006/main">
          <x14:cfRule type="containsText" priority="24" operator="containsText" id="{2FDA155A-80FF-47ED-9967-706EFEB854EF}">
            <xm:f>NOT(ISERROR(SEARCH($A159 ="text",BN72)))</xm:f>
            <xm:f>$A159 ="text"</xm:f>
            <x14:dxf>
              <fill>
                <patternFill>
                  <bgColor theme="7" tint="0.79998168889431442"/>
                </patternFill>
              </fill>
            </x14:dxf>
          </x14:cfRule>
          <xm:sqref>BN72:BR72</xm:sqref>
        </x14:conditionalFormatting>
        <x14:conditionalFormatting xmlns:xm="http://schemas.microsoft.com/office/excel/2006/main">
          <x14:cfRule type="containsText" priority="4" operator="containsText" id="{611474E7-D85B-44A5-88DF-95B017D81364}">
            <xm:f>NOT(ISERROR(SEARCH($A161 ="text",FV74)))</xm:f>
            <xm:f>$A161 ="text"</xm:f>
            <x14:dxf>
              <fill>
                <patternFill>
                  <bgColor theme="7" tint="0.79998168889431442"/>
                </patternFill>
              </fill>
            </x14:dxf>
          </x14:cfRule>
          <xm:sqref>FV74:FZ74</xm:sqref>
        </x14:conditionalFormatting>
        <x14:conditionalFormatting xmlns:xm="http://schemas.microsoft.com/office/excel/2006/main">
          <x14:cfRule type="containsText" priority="22" operator="containsText" id="{01BF5C43-C993-473C-9ED5-CFE1C632B244}">
            <xm:f>NOT(ISERROR(SEARCH(#REF! ="text",BM86)))</xm:f>
            <xm:f>#REF! ="text"</xm:f>
            <x14:dxf>
              <fill>
                <patternFill>
                  <bgColor theme="7" tint="0.79998168889431442"/>
                </patternFill>
              </fill>
            </x14:dxf>
          </x14:cfRule>
          <xm:sqref>BO86:BR88 BM86:BM88</xm:sqref>
        </x14:conditionalFormatting>
        <x14:conditionalFormatting xmlns:xm="http://schemas.microsoft.com/office/excel/2006/main">
          <x14:cfRule type="containsText" priority="18" operator="containsText" id="{A553CBC8-AC16-483C-930D-6F510F4F7268}">
            <xm:f>NOT(ISERROR(SEARCH($A176 ="text",BN86)))</xm:f>
            <xm:f>$A176 ="text"</xm:f>
            <x14:dxf>
              <fill>
                <patternFill>
                  <bgColor theme="7" tint="0.79998168889431442"/>
                </patternFill>
              </fill>
            </x14:dxf>
          </x14:cfRule>
          <xm:sqref>BN86:BN88</xm:sqref>
        </x14:conditionalFormatting>
        <x14:conditionalFormatting xmlns:xm="http://schemas.microsoft.com/office/excel/2006/main">
          <x14:cfRule type="containsText" priority="20" operator="containsText" id="{8FCC9FDF-9764-47DF-9F7B-F947B7CD20F2}">
            <xm:f>NOT(ISERROR(SEARCH(#REF! ="text",BN86)))</xm:f>
            <xm:f>#REF! ="text"</xm:f>
            <x14:dxf>
              <fill>
                <patternFill>
                  <bgColor theme="7" tint="0.79998168889431442"/>
                </patternFill>
              </fill>
            </x14:dxf>
          </x14:cfRule>
          <xm:sqref>BN86:BN88</xm:sqref>
        </x14:conditionalFormatting>
        <x14:conditionalFormatting xmlns:xm="http://schemas.microsoft.com/office/excel/2006/main">
          <x14:cfRule type="containsText" priority="17" operator="containsText" id="{8F71B564-A15A-43E9-B21F-247D0169FF59}">
            <xm:f>NOT(ISERROR(SEARCH($A173 ="text",BN86)))</xm:f>
            <xm:f>$A173 ="text"</xm:f>
            <x14:dxf>
              <fill>
                <patternFill>
                  <bgColor theme="7" tint="0.79998168889431442"/>
                </patternFill>
              </fill>
            </x14:dxf>
          </x14:cfRule>
          <xm:sqref>BN86:BN88</xm:sqref>
        </x14:conditionalFormatting>
        <x14:conditionalFormatting xmlns:xm="http://schemas.microsoft.com/office/excel/2006/main">
          <x14:cfRule type="containsText" priority="16" operator="containsText" id="{3187D158-CFF9-47CE-A120-32E8C3802F1C}">
            <xm:f>NOT(ISERROR(SEARCH($A173 ="text",BN86)))</xm:f>
            <xm:f>$A173 ="text"</xm:f>
            <x14:dxf>
              <fill>
                <patternFill>
                  <bgColor theme="7" tint="0.79998168889431442"/>
                </patternFill>
              </fill>
            </x14:dxf>
          </x14:cfRule>
          <xm:sqref>BN86:BN88</xm:sqref>
        </x14:conditionalFormatting>
        <x14:conditionalFormatting xmlns:xm="http://schemas.microsoft.com/office/excel/2006/main">
          <x14:cfRule type="containsText" priority="15" operator="containsText" id="{62111006-BC4C-4E46-861B-753E05AF5A83}">
            <xm:f>NOT(ISERROR(SEARCH($A154 ="text",CP67)))</xm:f>
            <xm:f>$A154 ="text"</xm:f>
            <x14:dxf>
              <fill>
                <patternFill>
                  <bgColor theme="7" tint="0.79998168889431442"/>
                </patternFill>
              </fill>
            </x14:dxf>
          </x14:cfRule>
          <xm:sqref>CP67:CT72</xm:sqref>
        </x14:conditionalFormatting>
        <x14:conditionalFormatting xmlns:xm="http://schemas.microsoft.com/office/excel/2006/main">
          <x14:cfRule type="containsText" priority="14" operator="containsText" id="{2D69AB40-1E8E-48F1-8BA0-D9C1EFE6ED4C}">
            <xm:f>NOT(ISERROR(SEARCH($A161 ="text",CP74)))</xm:f>
            <xm:f>$A161 ="text"</xm:f>
            <x14:dxf>
              <fill>
                <patternFill>
                  <bgColor theme="7" tint="0.79998168889431442"/>
                </patternFill>
              </fill>
            </x14:dxf>
          </x14:cfRule>
          <xm:sqref>CP74:CT74</xm:sqref>
        </x14:conditionalFormatting>
        <x14:conditionalFormatting xmlns:xm="http://schemas.microsoft.com/office/excel/2006/main">
          <x14:cfRule type="containsText" priority="6" operator="containsText" id="{665D7814-B7F2-486B-AA67-A5D9869A5D19}">
            <xm:f>NOT(ISERROR(SEARCH(#REF! ="text",FV73)))</xm:f>
            <xm:f>#REF! ="text"</xm:f>
            <x14:dxf>
              <fill>
                <patternFill>
                  <bgColor theme="7" tint="0.79998168889431442"/>
                </patternFill>
              </fill>
            </x14:dxf>
          </x14:cfRule>
          <xm:sqref>FV73:FZ73</xm:sqref>
        </x14:conditionalFormatting>
        <x14:conditionalFormatting xmlns:xm="http://schemas.microsoft.com/office/excel/2006/main">
          <x14:cfRule type="containsText" priority="5" operator="containsText" id="{508A0459-0102-4689-8FAB-657D5DDB706A}">
            <xm:f>NOT(ISERROR(SEARCH($A154 ="text",FV67)))</xm:f>
            <xm:f>$A154 ="text"</xm:f>
            <x14:dxf>
              <fill>
                <patternFill>
                  <bgColor theme="7" tint="0.79998168889431442"/>
                </patternFill>
              </fill>
            </x14:dxf>
          </x14:cfRule>
          <xm:sqref>FV67:FZ74</xm:sqref>
        </x14:conditionalFormatting>
        <x14:conditionalFormatting xmlns:xm="http://schemas.microsoft.com/office/excel/2006/main">
          <x14:cfRule type="containsText" priority="11" operator="containsText" id="{F6280ED8-6BD2-4EB8-85C6-188517BEA17C}">
            <xm:f>NOT(ISERROR(SEARCH($A161 ="text",DR74)))</xm:f>
            <xm:f>$A161 ="text"</xm:f>
            <x14:dxf>
              <fill>
                <patternFill>
                  <bgColor theme="7" tint="0.79998168889431442"/>
                </patternFill>
              </fill>
            </x14:dxf>
          </x14:cfRule>
          <xm:sqref>DR74:DV74</xm:sqref>
        </x14:conditionalFormatting>
        <x14:conditionalFormatting xmlns:xm="http://schemas.microsoft.com/office/excel/2006/main">
          <x14:cfRule type="containsText" priority="10" operator="containsText" id="{4C64D17C-9DC1-48EE-A0CA-31CEBFE7B10E}">
            <xm:f>NOT(ISERROR(SEARCH($A154 ="text",DQ67)))</xm:f>
            <xm:f>$A154 ="text"</xm:f>
            <x14:dxf>
              <fill>
                <patternFill>
                  <bgColor theme="7" tint="0.79998168889431442"/>
                </patternFill>
              </fill>
            </x14:dxf>
          </x14:cfRule>
          <xm:sqref>DQ67:DV73</xm:sqref>
        </x14:conditionalFormatting>
        <x14:conditionalFormatting xmlns:xm="http://schemas.microsoft.com/office/excel/2006/main">
          <x14:cfRule type="containsText" priority="9" operator="containsText" id="{7C1A1888-7F93-48F6-9953-2DFD210892CB}">
            <xm:f>NOT(ISERROR(SEARCH(#REF! ="text",ET73)))</xm:f>
            <xm:f>#REF! ="text"</xm:f>
            <x14:dxf>
              <fill>
                <patternFill>
                  <bgColor theme="7" tint="0.79998168889431442"/>
                </patternFill>
              </fill>
            </x14:dxf>
          </x14:cfRule>
          <xm:sqref>ET73:EX73</xm:sqref>
        </x14:conditionalFormatting>
        <x14:conditionalFormatting xmlns:xm="http://schemas.microsoft.com/office/excel/2006/main">
          <x14:cfRule type="containsText" priority="8" operator="containsText" id="{B77216EF-F2A4-4BA8-96AF-5F9A3D1A64B5}">
            <xm:f>NOT(ISERROR(SEARCH($A154 ="text",ET67)))</xm:f>
            <xm:f>$A154 ="text"</xm:f>
            <x14:dxf>
              <fill>
                <patternFill>
                  <bgColor theme="7" tint="0.79998168889431442"/>
                </patternFill>
              </fill>
            </x14:dxf>
          </x14:cfRule>
          <xm:sqref>ET67:EX72</xm:sqref>
        </x14:conditionalFormatting>
        <x14:conditionalFormatting xmlns:xm="http://schemas.microsoft.com/office/excel/2006/main">
          <x14:cfRule type="containsText" priority="7" operator="containsText" id="{B63EAA04-2802-4194-876C-B600FA52F2CB}">
            <xm:f>NOT(ISERROR(SEARCH(#REF! ="text",ET78)))</xm:f>
            <xm:f>#REF! ="text"</xm:f>
            <x14:dxf>
              <fill>
                <patternFill>
                  <bgColor theme="7" tint="0.79998168889431442"/>
                </patternFill>
              </fill>
            </x14:dxf>
          </x14:cfRule>
          <xm:sqref>ET78:EW84</xm:sqref>
        </x14:conditionalFormatting>
        <x14:conditionalFormatting xmlns:xm="http://schemas.microsoft.com/office/excel/2006/main">
          <x14:cfRule type="containsText" priority="2590" operator="containsText" id="{5545E4D9-AF0F-4CE0-BED6-8F5DD38DD1B6}">
            <xm:f>NOT(ISERROR(SEARCH($A159 ="text",GW67)))</xm:f>
            <xm:f>$A159 ="text"</xm:f>
            <x14:dxf>
              <fill>
                <patternFill>
                  <bgColor theme="7" tint="0.79998168889431442"/>
                </patternFill>
              </fill>
            </x14:dxf>
          </x14:cfRule>
          <xm:sqref>GW67:GW68</xm:sqref>
        </x14:conditionalFormatting>
        <x14:conditionalFormatting xmlns:xm="http://schemas.microsoft.com/office/excel/2006/main">
          <x14:cfRule type="containsText" priority="3" operator="containsText" id="{5EB15284-2768-40A9-81BC-DEA9B9111817}">
            <xm:f>NOT(ISERROR(SEARCH(#REF! ="text",GX73)))</xm:f>
            <xm:f>#REF! ="text"</xm:f>
            <x14:dxf>
              <fill>
                <patternFill>
                  <bgColor theme="7" tint="0.79998168889431442"/>
                </patternFill>
              </fill>
            </x14:dxf>
          </x14:cfRule>
          <xm:sqref>GX73:HB73</xm:sqref>
        </x14:conditionalFormatting>
        <x14:conditionalFormatting xmlns:xm="http://schemas.microsoft.com/office/excel/2006/main">
          <x14:cfRule type="containsText" priority="1" operator="containsText" id="{2581F097-BF67-45C3-814F-801CBD3E9488}">
            <xm:f>NOT(ISERROR(SEARCH($A164 ="text",GX74)))</xm:f>
            <xm:f>$A164 ="text"</xm:f>
            <x14:dxf>
              <fill>
                <patternFill>
                  <bgColor theme="7" tint="0.79998168889431442"/>
                </patternFill>
              </fill>
            </x14:dxf>
          </x14:cfRule>
          <xm:sqref>GX74:HB74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X87"/>
  <sheetViews>
    <sheetView showGridLines="0" tabSelected="1" zoomScale="55" zoomScaleNormal="55" workbookViewId="0">
      <pane ySplit="5" topLeftCell="A6" activePane="bottomLeft" state="frozen"/>
      <selection pane="bottomLeft" activeCell="A48" sqref="A48:XFD48"/>
    </sheetView>
  </sheetViews>
  <sheetFormatPr defaultColWidth="11.25" defaultRowHeight="15.75"/>
  <cols>
    <col min="1" max="1" width="11.25" style="2"/>
    <col min="2" max="2" width="13.75" style="2" bestFit="1" customWidth="1"/>
    <col min="3" max="5" width="3.75" style="2" customWidth="1"/>
    <col min="6" max="6" width="11.25" style="2"/>
    <col min="7" max="7" width="15.875" style="2" bestFit="1" customWidth="1"/>
    <col min="8" max="8" width="9.25" style="2" customWidth="1"/>
    <col min="9" max="9" width="67.75" style="2" customWidth="1"/>
    <col min="10" max="13" width="11.25" style="2" customWidth="1"/>
    <col min="14" max="15" width="3.25" style="2" customWidth="1"/>
    <col min="16" max="18" width="3.25" style="2" hidden="1" customWidth="1"/>
    <col min="19" max="35" width="3.75" style="2" hidden="1" customWidth="1"/>
    <col min="36" max="36" width="11.25" style="2" hidden="1" customWidth="1"/>
    <col min="37" max="37" width="76.5" style="2" customWidth="1"/>
    <col min="38" max="41" width="11.25" style="2" customWidth="1"/>
    <col min="42" max="42" width="11.25" style="41" customWidth="1"/>
    <col min="43" max="64" width="11.25" style="2" hidden="1" customWidth="1"/>
    <col min="65" max="65" width="138.25" style="2" customWidth="1"/>
    <col min="66" max="70" width="11.25" style="2" customWidth="1"/>
    <col min="71" max="92" width="11.25" style="2" hidden="1" customWidth="1"/>
    <col min="93" max="93" width="108.875" style="2" customWidth="1"/>
    <col min="94" max="98" width="11.25" style="2" customWidth="1"/>
    <col min="99" max="120" width="11.25" style="2" hidden="1" customWidth="1"/>
    <col min="121" max="121" width="89.375" style="2" customWidth="1"/>
    <col min="122" max="126" width="11.25" style="2" customWidth="1"/>
    <col min="127" max="148" width="11.25" style="2" hidden="1" customWidth="1"/>
    <col min="149" max="149" width="152.375" style="2" customWidth="1"/>
    <col min="150" max="154" width="11.25" style="2" customWidth="1"/>
    <col min="155" max="176" width="11.25" style="2" hidden="1" customWidth="1"/>
    <col min="177" max="177" width="102.875" style="2" customWidth="1"/>
    <col min="178" max="182" width="11.25" style="2" customWidth="1"/>
    <col min="183" max="204" width="11.25" style="2" hidden="1" customWidth="1"/>
    <col min="205" max="205" width="101.375" style="2" bestFit="1" customWidth="1"/>
    <col min="206" max="210" width="11.25" style="2"/>
    <col min="211" max="232" width="0" style="2" hidden="1" customWidth="1"/>
    <col min="233" max="16384" width="11.25" style="2"/>
  </cols>
  <sheetData>
    <row r="1" spans="1:232" ht="31.5">
      <c r="A1" s="4" t="s">
        <v>622</v>
      </c>
    </row>
    <row r="2" spans="1:232">
      <c r="A2" s="5"/>
      <c r="D2" s="6"/>
    </row>
    <row r="3" spans="1:232" ht="16.5" thickBot="1">
      <c r="D3" s="6"/>
    </row>
    <row r="4" spans="1:232" s="68" customFormat="1" ht="16.5" thickBot="1">
      <c r="A4" s="82" t="s">
        <v>623</v>
      </c>
      <c r="B4" s="80"/>
      <c r="C4" s="80"/>
      <c r="D4" s="80"/>
      <c r="E4" s="80"/>
      <c r="F4" s="80"/>
      <c r="G4" s="81"/>
      <c r="H4" s="80"/>
      <c r="I4" s="43" t="s">
        <v>4</v>
      </c>
      <c r="J4" s="13"/>
      <c r="K4" s="13"/>
      <c r="L4" s="13"/>
      <c r="M4" s="13"/>
      <c r="N4" s="13"/>
      <c r="O4" s="13"/>
      <c r="P4" s="13"/>
      <c r="Q4" s="13"/>
      <c r="R4" s="13"/>
      <c r="S4" s="13"/>
      <c r="T4" s="13"/>
      <c r="U4" s="13"/>
      <c r="V4" s="13"/>
      <c r="W4" s="13"/>
      <c r="X4" s="13"/>
      <c r="Y4" s="13"/>
      <c r="Z4" s="13"/>
      <c r="AA4" s="13"/>
      <c r="AB4" s="13"/>
      <c r="AC4" s="13"/>
      <c r="AD4" s="13"/>
      <c r="AE4" s="13"/>
      <c r="AF4" s="13"/>
      <c r="AG4" s="13"/>
      <c r="AH4" s="13"/>
      <c r="AI4" s="13"/>
      <c r="AJ4" s="14"/>
      <c r="AK4" s="15" t="s">
        <v>5</v>
      </c>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7"/>
      <c r="BM4" s="44" t="s">
        <v>6</v>
      </c>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6"/>
      <c r="CO4" s="47" t="s">
        <v>634</v>
      </c>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9"/>
      <c r="DQ4" s="50" t="s">
        <v>635</v>
      </c>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2"/>
      <c r="ES4" s="53" t="s">
        <v>636</v>
      </c>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5"/>
      <c r="FU4" s="56" t="s">
        <v>637</v>
      </c>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8"/>
      <c r="GW4" s="59" t="s">
        <v>638</v>
      </c>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1"/>
    </row>
    <row r="5" spans="1:232" s="79" customFormat="1" ht="16.5" thickBot="1">
      <c r="A5" s="69" t="s">
        <v>7</v>
      </c>
      <c r="B5" s="70" t="s">
        <v>8</v>
      </c>
      <c r="C5" s="71" t="s">
        <v>9</v>
      </c>
      <c r="D5" s="71" t="s">
        <v>10</v>
      </c>
      <c r="E5" s="71" t="s">
        <v>11</v>
      </c>
      <c r="F5" s="71" t="s">
        <v>12</v>
      </c>
      <c r="G5" s="71" t="s">
        <v>13</v>
      </c>
      <c r="H5" s="72" t="s">
        <v>14</v>
      </c>
      <c r="I5" s="73" t="s">
        <v>15</v>
      </c>
      <c r="J5" s="71" t="s">
        <v>16</v>
      </c>
      <c r="K5" s="71" t="s">
        <v>17</v>
      </c>
      <c r="L5" s="71" t="s">
        <v>18</v>
      </c>
      <c r="M5" s="71" t="s">
        <v>19</v>
      </c>
      <c r="N5" s="71" t="s">
        <v>20</v>
      </c>
      <c r="O5" s="71" t="s">
        <v>21</v>
      </c>
      <c r="P5" s="71" t="s">
        <v>22</v>
      </c>
      <c r="Q5" s="71" t="s">
        <v>23</v>
      </c>
      <c r="R5" s="71" t="s">
        <v>24</v>
      </c>
      <c r="S5" s="71" t="s">
        <v>25</v>
      </c>
      <c r="T5" s="71" t="s">
        <v>26</v>
      </c>
      <c r="U5" s="71" t="s">
        <v>27</v>
      </c>
      <c r="V5" s="71" t="s">
        <v>28</v>
      </c>
      <c r="W5" s="71" t="s">
        <v>29</v>
      </c>
      <c r="X5" s="71" t="s">
        <v>30</v>
      </c>
      <c r="Y5" s="71" t="s">
        <v>31</v>
      </c>
      <c r="Z5" s="71" t="s">
        <v>32</v>
      </c>
      <c r="AA5" s="71" t="s">
        <v>33</v>
      </c>
      <c r="AB5" s="71" t="s">
        <v>34</v>
      </c>
      <c r="AC5" s="71" t="s">
        <v>35</v>
      </c>
      <c r="AD5" s="71" t="s">
        <v>36</v>
      </c>
      <c r="AE5" s="71" t="s">
        <v>37</v>
      </c>
      <c r="AF5" s="71" t="s">
        <v>38</v>
      </c>
      <c r="AG5" s="73" t="s">
        <v>39</v>
      </c>
      <c r="AH5" s="71" t="s">
        <v>40</v>
      </c>
      <c r="AI5" s="71" t="s">
        <v>41</v>
      </c>
      <c r="AJ5" s="72" t="s">
        <v>42</v>
      </c>
      <c r="AK5" s="73" t="s">
        <v>43</v>
      </c>
      <c r="AL5" s="71" t="s">
        <v>44</v>
      </c>
      <c r="AM5" s="71" t="s">
        <v>45</v>
      </c>
      <c r="AN5" s="71" t="s">
        <v>46</v>
      </c>
      <c r="AO5" s="71" t="s">
        <v>47</v>
      </c>
      <c r="AP5" s="71" t="s">
        <v>48</v>
      </c>
      <c r="AQ5" s="71" t="s">
        <v>49</v>
      </c>
      <c r="AR5" s="71" t="s">
        <v>50</v>
      </c>
      <c r="AS5" s="71" t="s">
        <v>51</v>
      </c>
      <c r="AT5" s="71" t="s">
        <v>52</v>
      </c>
      <c r="AU5" s="71" t="s">
        <v>53</v>
      </c>
      <c r="AV5" s="71" t="s">
        <v>54</v>
      </c>
      <c r="AW5" s="71" t="s">
        <v>55</v>
      </c>
      <c r="AX5" s="71" t="s">
        <v>56</v>
      </c>
      <c r="AY5" s="71" t="s">
        <v>57</v>
      </c>
      <c r="AZ5" s="71" t="s">
        <v>58</v>
      </c>
      <c r="BA5" s="71" t="s">
        <v>59</v>
      </c>
      <c r="BB5" s="71" t="s">
        <v>60</v>
      </c>
      <c r="BC5" s="71" t="s">
        <v>61</v>
      </c>
      <c r="BD5" s="71" t="s">
        <v>62</v>
      </c>
      <c r="BE5" s="71" t="s">
        <v>63</v>
      </c>
      <c r="BF5" s="71" t="s">
        <v>64</v>
      </c>
      <c r="BG5" s="71" t="s">
        <v>65</v>
      </c>
      <c r="BH5" s="71" t="s">
        <v>66</v>
      </c>
      <c r="BI5" s="73" t="s">
        <v>67</v>
      </c>
      <c r="BJ5" s="71" t="s">
        <v>68</v>
      </c>
      <c r="BK5" s="71" t="s">
        <v>69</v>
      </c>
      <c r="BL5" s="71" t="s">
        <v>70</v>
      </c>
      <c r="BM5" s="74" t="s">
        <v>71</v>
      </c>
      <c r="BN5" s="75" t="s">
        <v>72</v>
      </c>
      <c r="BO5" s="75" t="s">
        <v>73</v>
      </c>
      <c r="BP5" s="75" t="s">
        <v>74</v>
      </c>
      <c r="BQ5" s="75" t="s">
        <v>75</v>
      </c>
      <c r="BR5" s="75" t="s">
        <v>76</v>
      </c>
      <c r="BS5" s="75" t="s">
        <v>77</v>
      </c>
      <c r="BT5" s="75" t="s">
        <v>78</v>
      </c>
      <c r="BU5" s="75" t="s">
        <v>79</v>
      </c>
      <c r="BV5" s="75" t="s">
        <v>80</v>
      </c>
      <c r="BW5" s="75" t="s">
        <v>81</v>
      </c>
      <c r="BX5" s="75" t="s">
        <v>82</v>
      </c>
      <c r="BY5" s="75" t="s">
        <v>83</v>
      </c>
      <c r="BZ5" s="75" t="s">
        <v>84</v>
      </c>
      <c r="CA5" s="75" t="s">
        <v>85</v>
      </c>
      <c r="CB5" s="75" t="s">
        <v>86</v>
      </c>
      <c r="CC5" s="75" t="s">
        <v>87</v>
      </c>
      <c r="CD5" s="75" t="s">
        <v>88</v>
      </c>
      <c r="CE5" s="75" t="s">
        <v>89</v>
      </c>
      <c r="CF5" s="75" t="s">
        <v>90</v>
      </c>
      <c r="CG5" s="75" t="s">
        <v>91</v>
      </c>
      <c r="CH5" s="75" t="s">
        <v>92</v>
      </c>
      <c r="CI5" s="75" t="s">
        <v>93</v>
      </c>
      <c r="CJ5" s="75" t="s">
        <v>94</v>
      </c>
      <c r="CK5" s="76" t="s">
        <v>639</v>
      </c>
      <c r="CL5" s="75" t="s">
        <v>95</v>
      </c>
      <c r="CM5" s="75" t="s">
        <v>96</v>
      </c>
      <c r="CN5" s="77" t="s">
        <v>97</v>
      </c>
      <c r="CO5" s="73" t="s">
        <v>640</v>
      </c>
      <c r="CP5" s="71" t="s">
        <v>641</v>
      </c>
      <c r="CQ5" s="71" t="s">
        <v>642</v>
      </c>
      <c r="CR5" s="71" t="s">
        <v>643</v>
      </c>
      <c r="CS5" s="71" t="s">
        <v>644</v>
      </c>
      <c r="CT5" s="71" t="s">
        <v>645</v>
      </c>
      <c r="CU5" s="71" t="s">
        <v>646</v>
      </c>
      <c r="CV5" s="71" t="s">
        <v>647</v>
      </c>
      <c r="CW5" s="71" t="s">
        <v>648</v>
      </c>
      <c r="CX5" s="71" t="s">
        <v>649</v>
      </c>
      <c r="CY5" s="71" t="s">
        <v>650</v>
      </c>
      <c r="CZ5" s="71" t="s">
        <v>651</v>
      </c>
      <c r="DA5" s="71" t="s">
        <v>652</v>
      </c>
      <c r="DB5" s="71" t="s">
        <v>653</v>
      </c>
      <c r="DC5" s="71" t="s">
        <v>654</v>
      </c>
      <c r="DD5" s="71" t="s">
        <v>655</v>
      </c>
      <c r="DE5" s="71" t="s">
        <v>656</v>
      </c>
      <c r="DF5" s="71" t="s">
        <v>657</v>
      </c>
      <c r="DG5" s="71" t="s">
        <v>658</v>
      </c>
      <c r="DH5" s="71" t="s">
        <v>659</v>
      </c>
      <c r="DI5" s="71" t="s">
        <v>660</v>
      </c>
      <c r="DJ5" s="71" t="s">
        <v>661</v>
      </c>
      <c r="DK5" s="71" t="s">
        <v>662</v>
      </c>
      <c r="DL5" s="71" t="s">
        <v>663</v>
      </c>
      <c r="DM5" s="73"/>
      <c r="DN5" s="71"/>
      <c r="DO5" s="71"/>
      <c r="DP5" s="71"/>
      <c r="DQ5" s="78" t="s">
        <v>664</v>
      </c>
      <c r="DR5" s="71" t="s">
        <v>665</v>
      </c>
      <c r="DS5" s="75" t="s">
        <v>666</v>
      </c>
      <c r="DT5" s="75" t="s">
        <v>667</v>
      </c>
      <c r="DU5" s="71" t="s">
        <v>668</v>
      </c>
      <c r="DV5" s="75" t="s">
        <v>669</v>
      </c>
      <c r="DW5" s="75" t="s">
        <v>670</v>
      </c>
      <c r="DX5" s="71" t="s">
        <v>671</v>
      </c>
      <c r="DY5" s="75" t="s">
        <v>672</v>
      </c>
      <c r="DZ5" s="75" t="s">
        <v>673</v>
      </c>
      <c r="EA5" s="71" t="s">
        <v>674</v>
      </c>
      <c r="EB5" s="75" t="s">
        <v>675</v>
      </c>
      <c r="EC5" s="75" t="s">
        <v>676</v>
      </c>
      <c r="ED5" s="71" t="s">
        <v>677</v>
      </c>
      <c r="EE5" s="75" t="s">
        <v>678</v>
      </c>
      <c r="EF5" s="75" t="s">
        <v>679</v>
      </c>
      <c r="EG5" s="71" t="s">
        <v>680</v>
      </c>
      <c r="EH5" s="75" t="s">
        <v>681</v>
      </c>
      <c r="EI5" s="75" t="s">
        <v>682</v>
      </c>
      <c r="EJ5" s="71" t="s">
        <v>683</v>
      </c>
      <c r="EK5" s="75" t="s">
        <v>684</v>
      </c>
      <c r="EL5" s="75" t="s">
        <v>685</v>
      </c>
      <c r="EM5" s="71" t="s">
        <v>686</v>
      </c>
      <c r="EN5" s="75" t="s">
        <v>687</v>
      </c>
      <c r="EO5" s="76" t="s">
        <v>688</v>
      </c>
      <c r="EP5" s="75" t="s">
        <v>689</v>
      </c>
      <c r="EQ5" s="75" t="s">
        <v>690</v>
      </c>
      <c r="ER5" s="77" t="s">
        <v>691</v>
      </c>
      <c r="ES5" s="71" t="s">
        <v>692</v>
      </c>
      <c r="ET5" s="71" t="s">
        <v>693</v>
      </c>
      <c r="EU5" s="71" t="s">
        <v>694</v>
      </c>
      <c r="EV5" s="71" t="s">
        <v>695</v>
      </c>
      <c r="EW5" s="71" t="s">
        <v>696</v>
      </c>
      <c r="EX5" s="71" t="s">
        <v>697</v>
      </c>
      <c r="EY5" s="71" t="s">
        <v>698</v>
      </c>
      <c r="EZ5" s="71" t="s">
        <v>699</v>
      </c>
      <c r="FA5" s="71" t="s">
        <v>700</v>
      </c>
      <c r="FB5" s="71" t="s">
        <v>701</v>
      </c>
      <c r="FC5" s="71" t="s">
        <v>702</v>
      </c>
      <c r="FD5" s="71" t="s">
        <v>703</v>
      </c>
      <c r="FE5" s="71" t="s">
        <v>704</v>
      </c>
      <c r="FF5" s="71" t="s">
        <v>705</v>
      </c>
      <c r="FG5" s="71" t="s">
        <v>706</v>
      </c>
      <c r="FH5" s="71" t="s">
        <v>707</v>
      </c>
      <c r="FI5" s="71" t="s">
        <v>708</v>
      </c>
      <c r="FJ5" s="71" t="s">
        <v>709</v>
      </c>
      <c r="FK5" s="71" t="s">
        <v>710</v>
      </c>
      <c r="FL5" s="71" t="s">
        <v>711</v>
      </c>
      <c r="FM5" s="71" t="s">
        <v>712</v>
      </c>
      <c r="FN5" s="71" t="s">
        <v>713</v>
      </c>
      <c r="FO5" s="71" t="s">
        <v>714</v>
      </c>
      <c r="FP5" s="71" t="s">
        <v>715</v>
      </c>
      <c r="FQ5" s="76" t="s">
        <v>716</v>
      </c>
      <c r="FR5" s="75" t="s">
        <v>717</v>
      </c>
      <c r="FS5" s="75" t="s">
        <v>718</v>
      </c>
      <c r="FT5" s="77" t="s">
        <v>719</v>
      </c>
      <c r="FU5" s="71" t="s">
        <v>720</v>
      </c>
      <c r="FV5" s="71" t="s">
        <v>721</v>
      </c>
      <c r="FW5" s="71" t="s">
        <v>722</v>
      </c>
      <c r="FX5" s="71" t="s">
        <v>723</v>
      </c>
      <c r="FY5" s="71" t="s">
        <v>724</v>
      </c>
      <c r="FZ5" s="71" t="s">
        <v>725</v>
      </c>
      <c r="GA5" s="71" t="s">
        <v>726</v>
      </c>
      <c r="GB5" s="71" t="s">
        <v>727</v>
      </c>
      <c r="GC5" s="71" t="s">
        <v>728</v>
      </c>
      <c r="GD5" s="71" t="s">
        <v>729</v>
      </c>
      <c r="GE5" s="71" t="s">
        <v>730</v>
      </c>
      <c r="GF5" s="71" t="s">
        <v>731</v>
      </c>
      <c r="GG5" s="71" t="s">
        <v>732</v>
      </c>
      <c r="GH5" s="71" t="s">
        <v>733</v>
      </c>
      <c r="GI5" s="71" t="s">
        <v>734</v>
      </c>
      <c r="GJ5" s="71" t="s">
        <v>735</v>
      </c>
      <c r="GK5" s="71" t="s">
        <v>736</v>
      </c>
      <c r="GL5" s="71" t="s">
        <v>737</v>
      </c>
      <c r="GM5" s="71" t="s">
        <v>738</v>
      </c>
      <c r="GN5" s="71" t="s">
        <v>739</v>
      </c>
      <c r="GO5" s="71" t="s">
        <v>740</v>
      </c>
      <c r="GP5" s="71" t="s">
        <v>741</v>
      </c>
      <c r="GQ5" s="71" t="s">
        <v>742</v>
      </c>
      <c r="GR5" s="71" t="s">
        <v>743</v>
      </c>
      <c r="GS5" s="76" t="s">
        <v>744</v>
      </c>
      <c r="GT5" s="75" t="s">
        <v>745</v>
      </c>
      <c r="GU5" s="75" t="s">
        <v>746</v>
      </c>
      <c r="GV5" s="77" t="s">
        <v>747</v>
      </c>
      <c r="GW5" s="71" t="s">
        <v>748</v>
      </c>
      <c r="GX5" s="71" t="s">
        <v>749</v>
      </c>
      <c r="GY5" s="71" t="s">
        <v>750</v>
      </c>
      <c r="GZ5" s="71" t="s">
        <v>751</v>
      </c>
      <c r="HA5" s="71" t="s">
        <v>752</v>
      </c>
      <c r="HB5" s="71" t="s">
        <v>753</v>
      </c>
      <c r="HC5" s="71" t="s">
        <v>754</v>
      </c>
      <c r="HD5" s="71" t="s">
        <v>755</v>
      </c>
      <c r="HE5" s="71" t="s">
        <v>756</v>
      </c>
      <c r="HF5" s="71" t="s">
        <v>757</v>
      </c>
      <c r="HG5" s="71" t="s">
        <v>758</v>
      </c>
      <c r="HH5" s="71" t="s">
        <v>759</v>
      </c>
      <c r="HI5" s="71" t="s">
        <v>760</v>
      </c>
      <c r="HJ5" s="71" t="s">
        <v>761</v>
      </c>
      <c r="HK5" s="71" t="s">
        <v>762</v>
      </c>
      <c r="HL5" s="71" t="s">
        <v>763</v>
      </c>
      <c r="HM5" s="71" t="s">
        <v>764</v>
      </c>
      <c r="HN5" s="71" t="s">
        <v>765</v>
      </c>
      <c r="HO5" s="71" t="s">
        <v>766</v>
      </c>
      <c r="HP5" s="71" t="s">
        <v>767</v>
      </c>
      <c r="HQ5" s="71" t="s">
        <v>768</v>
      </c>
      <c r="HR5" s="71" t="s">
        <v>769</v>
      </c>
      <c r="HS5" s="71" t="s">
        <v>770</v>
      </c>
      <c r="HT5" s="71" t="s">
        <v>771</v>
      </c>
      <c r="HU5" s="76" t="s">
        <v>772</v>
      </c>
      <c r="HV5" s="75" t="s">
        <v>773</v>
      </c>
      <c r="HW5" s="75" t="s">
        <v>774</v>
      </c>
      <c r="HX5" s="77" t="s">
        <v>775</v>
      </c>
    </row>
    <row r="6" spans="1:232" s="210" customFormat="1" ht="63.75" thickBot="1">
      <c r="A6" s="206" t="s">
        <v>98</v>
      </c>
      <c r="B6" s="207"/>
      <c r="C6" s="207"/>
      <c r="D6" s="207"/>
      <c r="E6" s="207"/>
      <c r="F6" s="207"/>
      <c r="G6" s="207"/>
      <c r="H6" s="208"/>
      <c r="I6" s="209" t="s">
        <v>624</v>
      </c>
      <c r="J6" s="207"/>
      <c r="K6" s="207"/>
      <c r="L6" s="207"/>
      <c r="M6" s="207"/>
      <c r="N6" s="207"/>
      <c r="O6" s="207"/>
      <c r="P6" s="207"/>
      <c r="Q6" s="207"/>
      <c r="R6" s="207"/>
      <c r="S6" s="207"/>
      <c r="T6" s="207"/>
      <c r="U6" s="207"/>
      <c r="V6" s="207"/>
      <c r="W6" s="207"/>
      <c r="X6" s="207"/>
      <c r="Y6" s="207"/>
      <c r="Z6" s="207"/>
      <c r="AA6" s="207"/>
      <c r="AB6" s="207"/>
      <c r="AC6" s="207"/>
      <c r="AD6" s="207"/>
      <c r="AE6" s="207"/>
      <c r="AF6" s="207"/>
      <c r="AG6" s="207" t="s">
        <v>338</v>
      </c>
      <c r="AH6" s="207" t="s">
        <v>107</v>
      </c>
      <c r="AJ6" s="211"/>
      <c r="AK6" s="209" t="s">
        <v>625</v>
      </c>
      <c r="AL6" s="207"/>
      <c r="AM6" s="207"/>
      <c r="AN6" s="207"/>
      <c r="AO6" s="207"/>
      <c r="AP6" s="207"/>
      <c r="AQ6" s="207"/>
      <c r="AR6" s="207"/>
      <c r="AS6" s="207"/>
      <c r="AT6" s="207"/>
      <c r="AU6" s="207"/>
      <c r="AV6" s="207"/>
      <c r="AW6" s="207"/>
      <c r="AX6" s="207"/>
      <c r="AY6" s="207"/>
      <c r="AZ6" s="207"/>
      <c r="BA6" s="207"/>
      <c r="BB6" s="207"/>
      <c r="BC6" s="207"/>
      <c r="BD6" s="207"/>
      <c r="BE6" s="207"/>
      <c r="BF6" s="207"/>
      <c r="BG6" s="207"/>
      <c r="BH6" s="207"/>
      <c r="BI6" s="207"/>
      <c r="BJ6" s="207"/>
      <c r="BK6" s="207"/>
      <c r="BL6" s="211"/>
      <c r="BM6" s="209" t="s">
        <v>949</v>
      </c>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11"/>
      <c r="CO6" s="209" t="s">
        <v>1111</v>
      </c>
      <c r="DQ6" s="212" t="s">
        <v>1281</v>
      </c>
      <c r="ES6" s="210" t="s">
        <v>1447</v>
      </c>
      <c r="FU6" s="212" t="s">
        <v>1610</v>
      </c>
      <c r="GW6" s="212" t="s">
        <v>1779</v>
      </c>
    </row>
    <row r="7" spans="1:232" s="41" customFormat="1" ht="16.5" hidden="1" thickBot="1">
      <c r="A7" s="90" t="s">
        <v>103</v>
      </c>
      <c r="B7" s="42"/>
      <c r="C7" s="42"/>
      <c r="D7" s="42"/>
      <c r="E7" s="42"/>
      <c r="F7" s="42"/>
      <c r="G7" s="42"/>
      <c r="H7" s="183"/>
      <c r="I7" s="90"/>
      <c r="J7" s="42"/>
      <c r="K7" s="42"/>
      <c r="L7" s="42"/>
      <c r="M7" s="42"/>
      <c r="N7" s="42"/>
      <c r="O7" s="42"/>
      <c r="P7" s="42"/>
      <c r="Q7" s="42"/>
      <c r="R7" s="42"/>
      <c r="S7" s="42"/>
      <c r="T7" s="42"/>
      <c r="U7" s="42"/>
      <c r="V7" s="42"/>
      <c r="W7" s="42"/>
      <c r="X7" s="42"/>
      <c r="Y7" s="42"/>
      <c r="Z7" s="42"/>
      <c r="AA7" s="42"/>
      <c r="AB7" s="42"/>
      <c r="AC7" s="42"/>
      <c r="AD7" s="42"/>
      <c r="AE7" s="42"/>
      <c r="AF7" s="42"/>
      <c r="AG7" s="42"/>
      <c r="AH7" s="42"/>
      <c r="AI7" s="91"/>
      <c r="AJ7" s="184"/>
      <c r="AK7" s="90"/>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184"/>
      <c r="BM7" s="90"/>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184"/>
      <c r="CO7" s="90"/>
    </row>
    <row r="8" spans="1:232" s="210" customFormat="1" ht="16.5" thickBot="1">
      <c r="A8" s="206" t="s">
        <v>98</v>
      </c>
      <c r="B8" s="207"/>
      <c r="C8" s="207"/>
      <c r="D8" s="207"/>
      <c r="E8" s="207"/>
      <c r="F8" s="207"/>
      <c r="G8" s="207"/>
      <c r="H8" s="208"/>
      <c r="I8" s="209" t="s">
        <v>626</v>
      </c>
      <c r="J8" s="207"/>
      <c r="K8" s="207"/>
      <c r="L8" s="207"/>
      <c r="M8" s="207"/>
      <c r="N8" s="207"/>
      <c r="O8" s="207"/>
      <c r="P8" s="207"/>
      <c r="Q8" s="207"/>
      <c r="R8" s="207"/>
      <c r="S8" s="207"/>
      <c r="T8" s="207"/>
      <c r="U8" s="207"/>
      <c r="V8" s="207"/>
      <c r="W8" s="207"/>
      <c r="X8" s="207"/>
      <c r="Y8" s="207"/>
      <c r="Z8" s="207"/>
      <c r="AA8" s="207"/>
      <c r="AB8" s="207"/>
      <c r="AC8" s="207"/>
      <c r="AD8" s="207"/>
      <c r="AE8" s="207"/>
      <c r="AF8" s="207"/>
      <c r="AG8" s="207" t="s">
        <v>338</v>
      </c>
      <c r="AH8" s="207" t="s">
        <v>107</v>
      </c>
      <c r="AJ8" s="211"/>
      <c r="AK8" s="209" t="s">
        <v>627</v>
      </c>
      <c r="AL8" s="207"/>
      <c r="AM8" s="207"/>
      <c r="AN8" s="207"/>
      <c r="AO8" s="207"/>
      <c r="AP8" s="207"/>
      <c r="AQ8" s="207"/>
      <c r="AR8" s="207"/>
      <c r="AS8" s="207"/>
      <c r="AT8" s="207"/>
      <c r="AU8" s="207"/>
      <c r="AV8" s="207"/>
      <c r="AW8" s="207"/>
      <c r="AX8" s="207"/>
      <c r="AY8" s="207"/>
      <c r="AZ8" s="207"/>
      <c r="BA8" s="207"/>
      <c r="BB8" s="207"/>
      <c r="BC8" s="207"/>
      <c r="BD8" s="207"/>
      <c r="BE8" s="207"/>
      <c r="BF8" s="207"/>
      <c r="BG8" s="207"/>
      <c r="BH8" s="207"/>
      <c r="BI8" s="207"/>
      <c r="BJ8" s="207"/>
      <c r="BK8" s="207"/>
      <c r="BL8" s="211"/>
      <c r="BM8" s="209" t="s">
        <v>888</v>
      </c>
      <c r="BN8" s="207"/>
      <c r="BO8" s="207"/>
      <c r="BP8" s="207"/>
      <c r="BQ8" s="207"/>
      <c r="BR8" s="207"/>
      <c r="BS8" s="207"/>
      <c r="BT8" s="207"/>
      <c r="BU8" s="207"/>
      <c r="BV8" s="207"/>
      <c r="BW8" s="207"/>
      <c r="BX8" s="207"/>
      <c r="BY8" s="207"/>
      <c r="BZ8" s="207"/>
      <c r="CA8" s="207"/>
      <c r="CB8" s="207"/>
      <c r="CC8" s="207"/>
      <c r="CD8" s="207"/>
      <c r="CE8" s="207"/>
      <c r="CF8" s="207"/>
      <c r="CG8" s="207"/>
      <c r="CH8" s="207"/>
      <c r="CI8" s="207"/>
      <c r="CJ8" s="207"/>
      <c r="CK8" s="207"/>
      <c r="CL8" s="207"/>
      <c r="CM8" s="207"/>
      <c r="CN8" s="211"/>
      <c r="CO8" s="209" t="s">
        <v>1059</v>
      </c>
      <c r="DQ8" s="212" t="s">
        <v>1222</v>
      </c>
      <c r="ES8" s="210" t="s">
        <v>1389</v>
      </c>
      <c r="FU8" s="212" t="s">
        <v>1555</v>
      </c>
      <c r="GW8" s="212" t="s">
        <v>1720</v>
      </c>
    </row>
    <row r="9" spans="1:232" s="41" customFormat="1" ht="16.5" hidden="1" thickBot="1">
      <c r="A9" s="180" t="s">
        <v>109</v>
      </c>
      <c r="B9" s="178" t="s">
        <v>110</v>
      </c>
      <c r="C9" s="178"/>
      <c r="D9" s="178"/>
      <c r="E9" s="178"/>
      <c r="F9" s="178" t="s">
        <v>111</v>
      </c>
      <c r="G9" s="187" t="s">
        <v>400</v>
      </c>
      <c r="H9" s="185" t="s">
        <v>401</v>
      </c>
      <c r="I9" s="182" t="str">
        <f>IF(LEN(VLOOKUP($G9,Baseline!$G:$AF,3,FALSE))=0,"",VLOOKUP($G9,Baseline!$G:$AF,3,FALSE))</f>
        <v>Wurde bei dir eine Ansteckung mit dem Coronavirus nachgewiesen?</v>
      </c>
      <c r="J9" s="187" t="str">
        <f>IF(LEN(VLOOKUP($G9,Baseline!$G:$AF,4,FALSE))=0,"",VLOOKUP($G9,Baseline!$G:$AF,4,FALSE))</f>
        <v>0 = Nein</v>
      </c>
      <c r="K9" s="187" t="str">
        <f>IF(LEN(VLOOKUP($G9,Baseline!$G:$AF,5,FALSE))=0,"",VLOOKUP($G9,Baseline!$G:$AF,5,FALSE))</f>
        <v>1 = Ja, ich bin aktuell krank</v>
      </c>
      <c r="L9" s="187" t="str">
        <f>IF(LEN(VLOOKUP($G9,Baseline!$G:$AF,6,FALSE))=0,"",VLOOKUP($G9,Baseline!$G:$AF,6,FALSE))</f>
        <v>2 = Ja, aber ich fühle mich (wieder) gesund</v>
      </c>
      <c r="M9" s="187" t="str">
        <f>IF(LEN(VLOOKUP($G9,Baseline!$G:$AF,7,FALSE))=0,"",VLOOKUP($G9,Baseline!$G:$AF,7,FALSE))</f>
        <v/>
      </c>
      <c r="N9" s="187" t="str">
        <f>IF(LEN(VLOOKUP($G9,Baseline!$G:$AF,8,FALSE))=0,"",VLOOKUP($G9,Baseline!$G:$AF,8,FALSE))</f>
        <v/>
      </c>
      <c r="O9" s="187" t="str">
        <f>IF(LEN(VLOOKUP($G9,Baseline!$G:$AF,9,FALSE))=0,"",VLOOKUP($G9,Baseline!$G:$AF,9,FALSE))</f>
        <v/>
      </c>
      <c r="P9" s="187" t="str">
        <f>IF(LEN(VLOOKUP($G9,Baseline!$G:$AF,10,FALSE))=0,"",VLOOKUP($G9,Baseline!$G:$AF,10,FALSE))</f>
        <v/>
      </c>
      <c r="Q9" s="187" t="str">
        <f>IF(LEN(VLOOKUP($G9,Baseline!$G:$AF,11,FALSE))=0,"",VLOOKUP($G9,Baseline!$G:$AF,11,FALSE))</f>
        <v/>
      </c>
      <c r="R9" s="187" t="str">
        <f>IF(LEN(VLOOKUP($G9,Baseline!$G:$AF,12,FALSE))=0,"",VLOOKUP($G9,Baseline!$G:$AF,12,FALSE))</f>
        <v/>
      </c>
      <c r="S9" s="187" t="str">
        <f>IF(LEN(VLOOKUP($G9,Baseline!$G:$AF,13,FALSE))=0,"",VLOOKUP($G9,Baseline!$G:$AF,13,FALSE))</f>
        <v/>
      </c>
      <c r="T9" s="187" t="str">
        <f>IF(LEN(VLOOKUP($G9,Baseline!$G:$AF,14,FALSE))=0,"",VLOOKUP($G9,Baseline!$G:$AF,14,FALSE))</f>
        <v/>
      </c>
      <c r="U9" s="187" t="str">
        <f>IF(LEN(VLOOKUP($G9,Baseline!$G:$AF,15,FALSE))=0,"",VLOOKUP($G9,Baseline!$G:$AF,15,FALSE))</f>
        <v/>
      </c>
      <c r="V9" s="187" t="str">
        <f>IF(LEN(VLOOKUP($G9,Baseline!$G:$AF,16,FALSE))=0,"",VLOOKUP($G9,Baseline!$G:$AF,16,FALSE))</f>
        <v/>
      </c>
      <c r="W9" s="187" t="str">
        <f>IF(LEN(VLOOKUP($G9,Baseline!$G:$AF,17,FALSE))=0,"",VLOOKUP($G9,Baseline!$G:$AF,17,FALSE))</f>
        <v/>
      </c>
      <c r="X9" s="187" t="str">
        <f>IF(LEN(VLOOKUP($G9,Baseline!$G:$AF,18,FALSE))=0,"",VLOOKUP($G9,Baseline!$G:$AF,18,FALSE))</f>
        <v/>
      </c>
      <c r="Y9" s="187" t="str">
        <f>IF(LEN(VLOOKUP($G9,Baseline!$G:$AF,19,FALSE))=0,"",VLOOKUP($G9,Baseline!$G:$AF,19,FALSE))</f>
        <v/>
      </c>
      <c r="Z9" s="187" t="str">
        <f>IF(LEN(VLOOKUP($G9,Baseline!$G:$AF,20,FALSE))=0,"",VLOOKUP($G9,Baseline!$G:$AF,20,FALSE))</f>
        <v/>
      </c>
      <c r="AA9" s="187" t="str">
        <f>IF(LEN(VLOOKUP($G9,Baseline!$G:$AF,21,FALSE))=0,"",VLOOKUP($G9,Baseline!$G:$AF,21,FALSE))</f>
        <v/>
      </c>
      <c r="AB9" s="187" t="str">
        <f>IF(LEN(VLOOKUP($G9,Baseline!$G:$AF,22,FALSE))=0,"",VLOOKUP($G9,Baseline!$G:$AF,22,FALSE))</f>
        <v/>
      </c>
      <c r="AC9" s="187" t="str">
        <f>IF(LEN(VLOOKUP($G9,Baseline!$G:$AF,23,FALSE))=0,"",VLOOKUP($G9,Baseline!$G:$AF,23,FALSE))</f>
        <v/>
      </c>
      <c r="AD9" s="187" t="str">
        <f>IF(LEN(VLOOKUP($G9,Baseline!$G:$AF,24,FALSE))=0,"",VLOOKUP($G9,Baseline!$G:$AF,24,FALSE))</f>
        <v/>
      </c>
      <c r="AE9" s="187" t="str">
        <f>IF(LEN(VLOOKUP($G9,Baseline!$G:$AF,25,FALSE))=0,"",VLOOKUP($G9,Baseline!$G:$AF,25,FALSE))</f>
        <v/>
      </c>
      <c r="AF9" s="187" t="str">
        <f>IF(LEN(VLOOKUP($G9,Baseline!$G:$AF,26,FALSE))=0,"",VLOOKUP($G9,Baseline!$G:$AF,26,FALSE))</f>
        <v/>
      </c>
      <c r="AG9" s="178"/>
      <c r="AH9" s="178"/>
      <c r="AI9" s="179"/>
      <c r="AJ9" s="186"/>
      <c r="AK9" s="182" t="str">
        <f>IF(LEN(VLOOKUP($G9,Baseline!$G:$BH,31,FALSE))=0,"",VLOOKUP($G9,Baseline!$G:$BH,31,FALSE))</f>
        <v xml:space="preserve">Have you been infected with the coronavirus (proven by a test)? </v>
      </c>
      <c r="AL9" s="187" t="str">
        <f>IF(LEN(VLOOKUP($G9,Baseline!$G:$BH,32,FALSE))=0,"",VLOOKUP($G9,Baseline!$G:$BH,32,FALSE))</f>
        <v>0 = No</v>
      </c>
      <c r="AM9" s="187" t="str">
        <f>IF(LEN(VLOOKUP($G9,Baseline!$G:$BH,33,FALSE))=0,"",VLOOKUP($G9,Baseline!$G:$BH,33,FALSE))</f>
        <v>1 = Yes, I am currently sick</v>
      </c>
      <c r="AN9" s="187" t="str">
        <f>IF(LEN(VLOOKUP($G9,Baseline!$G:$BH,34,FALSE))=0,"",VLOOKUP($G9,Baseline!$G:$BH,34,FALSE))</f>
        <v>2 = Yes, but I feel healthy (again)</v>
      </c>
      <c r="AO9" s="187" t="str">
        <f>IF(LEN(VLOOKUP($G9,Baseline!$G:$BH,35,FALSE))=0,"",VLOOKUP($G9,Baseline!$G:$BH,35,FALSE))</f>
        <v/>
      </c>
      <c r="AP9" s="187" t="str">
        <f>IF(LEN(VLOOKUP($G9,Baseline!$G:$BH,36,FALSE))=0,"",VLOOKUP($G9,Baseline!$G:$BH,36,FALSE))</f>
        <v/>
      </c>
      <c r="AQ9" s="187" t="str">
        <f>IF(LEN(VLOOKUP($G9,Baseline!$G:$BH,37,FALSE))=0,"",VLOOKUP($G9,Baseline!$G:$BH,37,FALSE))</f>
        <v/>
      </c>
      <c r="AR9" s="187" t="str">
        <f>IF(LEN(VLOOKUP($G9,Baseline!$G:$BH,38,FALSE))=0,"",VLOOKUP($G9,Baseline!$G:$BH,38,FALSE))</f>
        <v/>
      </c>
      <c r="AS9" s="187" t="str">
        <f>IF(LEN(VLOOKUP($G9,Baseline!$G:$BH,39,FALSE))=0,"",VLOOKUP($G9,Baseline!$G:$BH,39,FALSE))</f>
        <v/>
      </c>
      <c r="AT9" s="187" t="str">
        <f>IF(LEN(VLOOKUP($G9,Baseline!$G:$BH,40,FALSE))=0,"",VLOOKUP($G9,Baseline!$G:$BH,40,FALSE))</f>
        <v/>
      </c>
      <c r="AU9" s="187" t="str">
        <f>IF(LEN(VLOOKUP($G9,Baseline!$G:$BH,41,FALSE))=0,"",VLOOKUP($G9,Baseline!$G:$BH,41,FALSE))</f>
        <v/>
      </c>
      <c r="AV9" s="187" t="str">
        <f>IF(LEN(VLOOKUP($G9,Baseline!$G:$BH,42,FALSE))=0,"",VLOOKUP($G9,Baseline!$G:$BH,42,FALSE))</f>
        <v/>
      </c>
      <c r="AW9" s="187" t="str">
        <f>IF(LEN(VLOOKUP($G9,Baseline!$G:$BH,43,FALSE))=0,"",VLOOKUP($G9,Baseline!$G:$BH,43,FALSE))</f>
        <v/>
      </c>
      <c r="AX9" s="187" t="str">
        <f>IF(LEN(VLOOKUP($G9,Baseline!$G:$BH,44,FALSE))=0,"",VLOOKUP($G9,Baseline!$G:$BH,44,FALSE))</f>
        <v/>
      </c>
      <c r="AY9" s="187" t="str">
        <f>IF(LEN(VLOOKUP($G9,Baseline!$G:$BH,45,FALSE))=0,"",VLOOKUP($G9,Baseline!$G:$BH,45,FALSE))</f>
        <v/>
      </c>
      <c r="AZ9" s="187" t="str">
        <f>IF(LEN(VLOOKUP($G9,Baseline!$G:$BH,46,FALSE))=0,"",VLOOKUP($G9,Baseline!$G:$BH,46,FALSE))</f>
        <v/>
      </c>
      <c r="BA9" s="187" t="str">
        <f>IF(LEN(VLOOKUP($G9,Baseline!$G:$BH,47,FALSE))=0,"",VLOOKUP($G9,Baseline!$G:$BH,47,FALSE))</f>
        <v/>
      </c>
      <c r="BB9" s="187" t="str">
        <f>IF(LEN(VLOOKUP($G9,Baseline!$G:$BH,48,FALSE))=0,"",VLOOKUP($G9,Baseline!$G:$BH,48,FALSE))</f>
        <v/>
      </c>
      <c r="BC9" s="187" t="str">
        <f>IF(LEN(VLOOKUP($G9,Baseline!$G:$BH,49,FALSE))=0,"",VLOOKUP($G9,Baseline!$G:$BH,49,FALSE))</f>
        <v/>
      </c>
      <c r="BD9" s="187" t="str">
        <f>IF(LEN(VLOOKUP($G9,Baseline!$G:$BH,50,FALSE))=0,"",VLOOKUP($G9,Baseline!$G:$BH,50,FALSE))</f>
        <v/>
      </c>
      <c r="BE9" s="187" t="str">
        <f>IF(LEN(VLOOKUP($G9,Baseline!$G:$BH,51,FALSE))=0,"",VLOOKUP($G9,Baseline!$G:$BH,51,FALSE))</f>
        <v/>
      </c>
      <c r="BF9" s="187" t="str">
        <f>IF(LEN(VLOOKUP($G9,Baseline!$G:$BH,52,FALSE))=0,"",VLOOKUP($G9,Baseline!$G:$BH,52,FALSE))</f>
        <v/>
      </c>
      <c r="BG9" s="187" t="str">
        <f>IF(LEN(VLOOKUP($G9,Baseline!$G:$BH,53,FALSE))=0,"",VLOOKUP($G9,Baseline!$G:$BH,53,FALSE))</f>
        <v/>
      </c>
      <c r="BH9" s="187" t="str">
        <f>IF(LEN(VLOOKUP($G9,Baseline!$G:$BH,54,FALSE))=0,"",VLOOKUP($G9,Baseline!$G:$BH,54,FALSE))</f>
        <v/>
      </c>
      <c r="BI9" s="178"/>
      <c r="BJ9" s="178"/>
      <c r="BK9" s="178"/>
      <c r="BL9" s="186"/>
      <c r="BM9" s="182" t="str">
        <f>IF(LEN(VLOOKUP($G9,Baseline!$G:$CJ,59,FALSE))=0,"",VLOOKUP($G9,Baseline!$G:$CJ,59,FALSE))</f>
        <v>¿Se ha comprobado en ti un contagio con coronavirus?</v>
      </c>
      <c r="BN9" s="187" t="str">
        <f>IF(LEN(VLOOKUP($G9,Baseline!$G:$CJ,60,FALSE))=0,"",VLOOKUP($G9,Baseline!$G:$CJ,60,FALSE))</f>
        <v>0 = no</v>
      </c>
      <c r="BO9" s="187" t="str">
        <f>IF(LEN(VLOOKUP($G9,Baseline!$G:$CJ,61,FALSE))=0,"",VLOOKUP($G9,Baseline!$G:$CJ,61,FALSE))</f>
        <v>1 = sí, actualmente estoy enfermo</v>
      </c>
      <c r="BP9" s="188" t="str">
        <f>IF(LEN(VLOOKUP($G9,Baseline!$G:$CJ,62,FALSE))=0,"",VLOOKUP($G9,Baseline!$G:$CJ,62,FALSE))</f>
        <v>2 = sí, pero me siento sano (nuevamente)</v>
      </c>
      <c r="BQ9" s="178" t="str">
        <f>IF(LEN(VLOOKUP($G9,Baseline!$G:$CJ,63,FALSE))=0,"",VLOOKUP($G9,Baseline!$G:$CJ,63,FALSE))</f>
        <v/>
      </c>
      <c r="BR9" s="178" t="str">
        <f>IF(LEN(VLOOKUP($G9,Baseline!$G:$CJ,64,FALSE))=0,"",VLOOKUP($G9,Baseline!$G:$CJ,64,FALSE))</f>
        <v/>
      </c>
      <c r="BS9" s="178" t="str">
        <f>IF(LEN(VLOOKUP($G9,Baseline!$G:$CJ,65,FALSE))=0,"",VLOOKUP($G9,Baseline!$G:$CJ,65,FALSE))</f>
        <v/>
      </c>
      <c r="BT9" s="178" t="str">
        <f>IF(LEN(VLOOKUP($G9,Baseline!$G:$CJ,66,FALSE))=0,"",VLOOKUP($G9,Baseline!$G:$CJ,66,FALSE))</f>
        <v/>
      </c>
      <c r="BU9" s="178" t="str">
        <f>IF(LEN(VLOOKUP($G9,Baseline!$G:$CJ,67,FALSE))=0,"",VLOOKUP($G9,Baseline!$G:$CJ,67,FALSE))</f>
        <v/>
      </c>
      <c r="BV9" s="178" t="str">
        <f>IF(LEN(VLOOKUP($G9,Baseline!$G:$CJ,68,FALSE))=0,"",VLOOKUP($G9,Baseline!$G:$CJ,68,FALSE))</f>
        <v/>
      </c>
      <c r="BW9" s="178" t="str">
        <f>IF(LEN(VLOOKUP($G9,Baseline!$G:$CJ,69,FALSE))=0,"",VLOOKUP($G9,Baseline!$G:$CJ,69,FALSE))</f>
        <v/>
      </c>
      <c r="BX9" s="178" t="str">
        <f>IF(LEN(VLOOKUP($G9,Baseline!$G:$CJ,70,FALSE))=0,"",VLOOKUP($G9,Baseline!$G:$CJ,70,FALSE))</f>
        <v/>
      </c>
      <c r="BY9" s="178" t="str">
        <f>IF(LEN(VLOOKUP($G9,Baseline!$G:$CJ,71,FALSE))=0,"",VLOOKUP($G9,Baseline!$G:$CJ,71,FALSE))</f>
        <v/>
      </c>
      <c r="BZ9" s="178" t="str">
        <f>IF(LEN(VLOOKUP($G9,Baseline!$G:$CJ,72,FALSE))=0,"",VLOOKUP($G9,Baseline!$G:$CJ,72,FALSE))</f>
        <v/>
      </c>
      <c r="CA9" s="178" t="str">
        <f>IF(LEN(VLOOKUP($G9,Baseline!$G:$CJ,73,FALSE))=0,"",VLOOKUP($G9,Baseline!$G:$CJ,73,FALSE))</f>
        <v/>
      </c>
      <c r="CB9" s="178" t="str">
        <f>IF(LEN(VLOOKUP($G9,Baseline!$G:$CJ,74,FALSE))=0,"",VLOOKUP($G9,Baseline!$G:$CJ,74,FALSE))</f>
        <v/>
      </c>
      <c r="CC9" s="178" t="str">
        <f>IF(LEN(VLOOKUP($G9,Baseline!$G:$CJ,75,FALSE))=0,"",VLOOKUP($G9,Baseline!$G:$CJ,75,FALSE))</f>
        <v/>
      </c>
      <c r="CD9" s="178" t="str">
        <f>IF(LEN(VLOOKUP($G9,Baseline!$G:$CJ,76,FALSE))=0,"",VLOOKUP($G9,Baseline!$G:$CJ,76,FALSE))</f>
        <v/>
      </c>
      <c r="CE9" s="178" t="str">
        <f>IF(LEN(VLOOKUP($G9,Baseline!$G:$CJ,77,FALSE))=0,"",VLOOKUP($G9,Baseline!$G:$CJ,77,FALSE))</f>
        <v/>
      </c>
      <c r="CF9" s="178" t="str">
        <f>IF(LEN(VLOOKUP($G9,Baseline!$G:$CJ,78,FALSE))=0,"",VLOOKUP($G9,Baseline!$G:$CJ,78,FALSE))</f>
        <v/>
      </c>
      <c r="CG9" s="178" t="str">
        <f>IF(LEN(VLOOKUP($G9,Baseline!$G:$CJ,79,FALSE))=0,"",VLOOKUP($G9,Baseline!$G:$CJ,79,FALSE))</f>
        <v/>
      </c>
      <c r="CH9" s="178" t="str">
        <f>IF(LEN(VLOOKUP($G9,Baseline!$G:$CJ,80,FALSE))=0,"",VLOOKUP($G9,Baseline!$G:$CJ,80,FALSE))</f>
        <v/>
      </c>
      <c r="CI9" s="178" t="str">
        <f>IF(LEN(VLOOKUP($G9,Baseline!$G:$CJ,81,FALSE))=0,"",VLOOKUP($G9,Baseline!$G:$CJ,81,FALSE))</f>
        <v/>
      </c>
      <c r="CJ9" s="178" t="str">
        <f>IF(LEN(VLOOKUP($G9,Baseline!$G:$CJ,82,FALSE))=0,"",VLOOKUP($G9,Baseline!$G:$CJ,82,FALSE))</f>
        <v/>
      </c>
      <c r="CK9" s="178"/>
      <c r="CL9" s="178"/>
      <c r="CM9" s="178"/>
      <c r="CN9" s="189"/>
      <c r="CO9" s="182" t="str">
        <f>IF(LEN(VLOOKUP($G9,Baseline!$G:$DL,87,FALSE))=0,"",VLOOKUP($G9,Baseline!$G:$DL,87,FALSE))</f>
        <v>Une infection au coronavirus a-t-elle été diagnostiquée à ton sujet ?</v>
      </c>
      <c r="CP9" s="178" t="str">
        <f>IF(LEN(VLOOKUP($G9,Baseline!$G:$DL,88,FALSE))=0,"",VLOOKUP($G9,Baseline!$G:$DL,88,FALSE))</f>
        <v>0 = non</v>
      </c>
      <c r="CQ9" s="178" t="str">
        <f>IF(LEN(VLOOKUP($G9,Baseline!$G:$DL,89,FALSE))=0,"",VLOOKUP($G9,Baseline!$G:$DL,89,FALSE))</f>
        <v>1 = oui, je suis actuellement malade</v>
      </c>
      <c r="CR9" s="178" t="str">
        <f>IF(LEN(VLOOKUP($G9,Baseline!$G:$DL,90,FALSE))=0,"",VLOOKUP($G9,Baseline!$G:$DL,90,FALSE))</f>
        <v>2 = oui, mais je me sens (de nouveau) en bonne santé</v>
      </c>
      <c r="CS9" s="178" t="str">
        <f>IF(LEN(VLOOKUP($G9,Baseline!$G:$DL,91,FALSE))=0,"",VLOOKUP($G9,Baseline!$G:$DL,91,FALSE))</f>
        <v/>
      </c>
      <c r="CT9" s="178" t="str">
        <f>IF(LEN(VLOOKUP($G9,Baseline!$G:$DL,92,FALSE))=0,"",VLOOKUP($G9,Baseline!$G:$DL,92,FALSE))</f>
        <v/>
      </c>
      <c r="CU9" s="178" t="str">
        <f>IF(LEN(VLOOKUP($G9,Baseline!$G:$DL,93,FALSE))=0,"",VLOOKUP($G9,Baseline!$G:$DL,93,FALSE))</f>
        <v/>
      </c>
      <c r="CV9" s="178" t="str">
        <f>IF(LEN(VLOOKUP($G9,Baseline!$G:$DL,94,FALSE))=0,"",VLOOKUP($G9,Baseline!$G:$DL,94,FALSE))</f>
        <v/>
      </c>
      <c r="CW9" s="178" t="str">
        <f>IF(LEN(VLOOKUP($G9,Baseline!$G:$DL,95,FALSE))=0,"",VLOOKUP($G9,Baseline!$G:$DL,95,FALSE))</f>
        <v/>
      </c>
      <c r="CX9" s="178" t="str">
        <f>IF(LEN(VLOOKUP($G9,Baseline!$G:$DL,96,FALSE))=0,"",VLOOKUP($G9,Baseline!$G:$DL,96,FALSE))</f>
        <v/>
      </c>
      <c r="CY9" s="178" t="str">
        <f>IF(LEN(VLOOKUP($G9,Baseline!$G:$DL,97,FALSE))=0,"",VLOOKUP($G9,Baseline!$G:$DL,97,FALSE))</f>
        <v/>
      </c>
      <c r="CZ9" s="178" t="str">
        <f>IF(LEN(VLOOKUP($G9,Baseline!$G:$DL,98,FALSE))=0,"",VLOOKUP($G9,Baseline!$G:$DL,98,FALSE))</f>
        <v/>
      </c>
      <c r="DA9" s="178" t="str">
        <f>IF(LEN(VLOOKUP($G9,Baseline!$G:$DL,99,FALSE))=0,"",VLOOKUP($G9,Baseline!$G:$DL,99,FALSE))</f>
        <v/>
      </c>
      <c r="DB9" s="178" t="str">
        <f>IF(LEN(VLOOKUP($G9,Baseline!$G:$DL,100,FALSE))=0,"",VLOOKUP($G9,Baseline!$G:$DL,100,FALSE))</f>
        <v/>
      </c>
      <c r="DC9" s="178" t="str">
        <f>IF(LEN(VLOOKUP($G9,Baseline!$G:$DL,101,FALSE))=0,"",VLOOKUP($G9,Baseline!$G:$DL,101,FALSE))</f>
        <v/>
      </c>
      <c r="DD9" s="178" t="str">
        <f>IF(LEN(VLOOKUP($G9,Baseline!$G:$DL,102,FALSE))=0,"",VLOOKUP($G9,Baseline!$G:$DL,102,FALSE))</f>
        <v/>
      </c>
      <c r="DE9" s="178" t="str">
        <f>IF(LEN(VLOOKUP($G9,Baseline!$G:$DL,103,FALSE))=0,"",VLOOKUP($G9,Baseline!$G:$DL,103,FALSE))</f>
        <v/>
      </c>
      <c r="DF9" s="178" t="str">
        <f>IF(LEN(VLOOKUP($G9,Baseline!$G:$DL,104,FALSE))=0,"",VLOOKUP($G9,Baseline!$G:$DL,104,FALSE))</f>
        <v/>
      </c>
      <c r="DG9" s="178" t="str">
        <f>IF(LEN(VLOOKUP($G9,Baseline!$G:$DL,105,FALSE))=0,"",VLOOKUP($G9,Baseline!$G:$DL,105,FALSE))</f>
        <v/>
      </c>
      <c r="DH9" s="178" t="str">
        <f>IF(LEN(VLOOKUP($G9,Baseline!$G:$DL,106,FALSE))=0,"",VLOOKUP($G9,Baseline!$G:$DL,106,FALSE))</f>
        <v/>
      </c>
      <c r="DI9" s="178" t="str">
        <f>IF(LEN(VLOOKUP($G9,Baseline!$G:$DL,107,FALSE))=0,"",VLOOKUP($G9,Baseline!$G:$DL,107,FALSE))</f>
        <v/>
      </c>
      <c r="DJ9" s="178" t="str">
        <f>IF(LEN(VLOOKUP($G9,Baseline!$G:$DL,108,FALSE))=0,"",VLOOKUP($G9,Baseline!$G:$DL,108,FALSE))</f>
        <v/>
      </c>
      <c r="DK9" s="178" t="str">
        <f>IF(LEN(VLOOKUP($G9,Baseline!$G:$DL,109,FALSE))=0,"",VLOOKUP($G9,Baseline!$G:$DL,109,FALSE))</f>
        <v/>
      </c>
      <c r="DL9" s="178" t="str">
        <f>IF(LEN(VLOOKUP($G9,Baseline!$G:$DL,110,FALSE))=0,"",VLOOKUP($G9,Baseline!$G:$DL,110,FALSE))</f>
        <v/>
      </c>
      <c r="DM9" s="178"/>
      <c r="DN9" s="178"/>
      <c r="DO9" s="178"/>
      <c r="DP9" s="178"/>
      <c r="DQ9" s="178" t="str">
        <f>IF(LEN(VLOOKUP($G9,Baseline!$G:$EN,115,FALSE))=0,"",VLOOKUP($G9,Baseline!$G:$EN,115,FALSE))</f>
        <v>Találtak nálad coronavírus fertőzést?</v>
      </c>
      <c r="DR9" s="178" t="str">
        <f>IF(LEN(VLOOKUP($G9,Baseline!$G:$EN,116,FALSE))=0,"",VLOOKUP($G9,Baseline!$G:$EN,116,FALSE))</f>
        <v>0 = nem</v>
      </c>
      <c r="DS9" s="178" t="str">
        <f>IF(LEN(VLOOKUP($G9,Baseline!$G:$EN,117,FALSE))=0,"",VLOOKUP($G9,Baseline!$G:$EN,117,FALSE))</f>
        <v>1 = igen, jelenleg beteg vagyok</v>
      </c>
      <c r="DT9" s="178" t="str">
        <f>IF(LEN(VLOOKUP($G9,Baseline!$G:$EN,118,FALSE))=0,"",VLOOKUP($G9,Baseline!$G:$EN,118,FALSE))</f>
        <v>2 = igen, de (már újra) jól érzem magamat</v>
      </c>
      <c r="DU9" s="178" t="str">
        <f>IF(LEN(VLOOKUP($G9,Baseline!$G:$EN,119,FALSE))=0,"",VLOOKUP($G9,Baseline!$G:$EN,119,FALSE))</f>
        <v/>
      </c>
      <c r="DV9" s="178" t="str">
        <f>IF(LEN(VLOOKUP($G9,Baseline!$G:$EN,120,FALSE))=0,"",VLOOKUP($G9,Baseline!$G:$EN,120,FALSE))</f>
        <v/>
      </c>
      <c r="DW9" s="178" t="str">
        <f>IF(LEN(VLOOKUP($G9,Baseline!$G:$EN,121,FALSE))=0,"",VLOOKUP($G9,Baseline!$G:$EN,121,FALSE))</f>
        <v/>
      </c>
      <c r="DX9" s="178" t="str">
        <f>IF(LEN(VLOOKUP($G9,Baseline!$G:$EN,122,FALSE))=0,"",VLOOKUP($G9,Baseline!$G:$EN,122,FALSE))</f>
        <v/>
      </c>
      <c r="DY9" s="178" t="str">
        <f>IF(LEN(VLOOKUP($G9,Baseline!$G:$EN,123,FALSE))=0,"",VLOOKUP($G9,Baseline!$G:$EN,123,FALSE))</f>
        <v/>
      </c>
      <c r="DZ9" s="178" t="str">
        <f>IF(LEN(VLOOKUP($G9,Baseline!$G:$EN,124,FALSE))=0,"",VLOOKUP($G9,Baseline!$G:$EN,124,FALSE))</f>
        <v/>
      </c>
      <c r="EA9" s="178" t="str">
        <f>IF(LEN(VLOOKUP($G9,Baseline!$G:$EN,125,FALSE))=0,"",VLOOKUP($G9,Baseline!$G:$EN,125,FALSE))</f>
        <v/>
      </c>
      <c r="EB9" s="178" t="str">
        <f>IF(LEN(VLOOKUP($G9,Baseline!$G:$EN,126,FALSE))=0,"",VLOOKUP($G9,Baseline!$G:$EN,126,FALSE))</f>
        <v/>
      </c>
      <c r="EC9" s="178" t="str">
        <f>IF(LEN(VLOOKUP($G9,Baseline!$G:$EN,127,FALSE))=0,"",VLOOKUP($G9,Baseline!$G:$EN,127,FALSE))</f>
        <v/>
      </c>
      <c r="ED9" s="178" t="str">
        <f>IF(LEN(VLOOKUP($G9,Baseline!$G:$EN,128,FALSE))=0,"",VLOOKUP($G9,Baseline!$G:$EN,128,FALSE))</f>
        <v/>
      </c>
      <c r="EE9" s="178" t="str">
        <f>IF(LEN(VLOOKUP($G9,Baseline!$G:$EN,129,FALSE))=0,"",VLOOKUP($G9,Baseline!$G:$EN,129,FALSE))</f>
        <v/>
      </c>
      <c r="EF9" s="178" t="str">
        <f>IF(LEN(VLOOKUP($G9,Baseline!$G:$EN,130,FALSE))=0,"",VLOOKUP($G9,Baseline!$G:$EN,130,FALSE))</f>
        <v/>
      </c>
      <c r="EG9" s="178" t="str">
        <f>IF(LEN(VLOOKUP($G9,Baseline!$G:$EN,131,FALSE))=0,"",VLOOKUP($G9,Baseline!$G:$EN,131,FALSE))</f>
        <v/>
      </c>
      <c r="EH9" s="178" t="str">
        <f>IF(LEN(VLOOKUP($G9,Baseline!$G:$EN,132,FALSE))=0,"",VLOOKUP($G9,Baseline!$G:$EN,132,FALSE))</f>
        <v/>
      </c>
      <c r="EI9" s="178" t="str">
        <f>IF(LEN(VLOOKUP($G9,Baseline!$G:$EN,133,FALSE))=0,"",VLOOKUP($G9,Baseline!$G:$EN,133,FALSE))</f>
        <v/>
      </c>
      <c r="EJ9" s="178" t="str">
        <f>IF(LEN(VLOOKUP($G9,Baseline!$G:$EN,134,FALSE))=0,"",VLOOKUP($G9,Baseline!$G:$EN,134,FALSE))</f>
        <v/>
      </c>
      <c r="EK9" s="178" t="str">
        <f>IF(LEN(VLOOKUP($G9,Baseline!$G:$EN,135,FALSE))=0,"",VLOOKUP($G9,Baseline!$G:$EN,135,FALSE))</f>
        <v/>
      </c>
      <c r="EL9" s="178" t="str">
        <f>IF(LEN(VLOOKUP($G9,Baseline!$G:$EN,136,FALSE))=0,"",VLOOKUP($G9,Baseline!$G:$EN,136,FALSE))</f>
        <v/>
      </c>
      <c r="EM9" s="178" t="str">
        <f>IF(LEN(VLOOKUP($G9,Baseline!$G:$EN,137,FALSE))=0,"",VLOOKUP($G9,Baseline!$G:$EN,137,FALSE))</f>
        <v/>
      </c>
      <c r="EN9" s="178" t="str">
        <f>IF(LEN(VLOOKUP($G9,Baseline!$G:$EN,138,FALSE))=0,"",VLOOKUP($G9,Baseline!$G:$EN,138,FALSE))</f>
        <v/>
      </c>
      <c r="EO9" s="178"/>
      <c r="EP9" s="178"/>
      <c r="EQ9" s="178"/>
      <c r="ER9" s="178"/>
      <c r="ES9" s="178" t="str">
        <f>IF(LEN(VLOOKUP($G9,Baseline!$G:$FP,143,FALSE))=0,"",VLOOKUP($G9,Baseline!$G:$FP,143,FALSE))</f>
        <v>Ti è stato attestato un contagio da coronavirus?</v>
      </c>
      <c r="ET9" s="178" t="str">
        <f>IF(LEN(VLOOKUP($G9,Baseline!$G:$FP,144,FALSE))=0,"",VLOOKUP($G9,Baseline!$G:$FP,144,FALSE))</f>
        <v>0 = no</v>
      </c>
      <c r="EU9" s="178" t="str">
        <f>IF(LEN(VLOOKUP($G9,Baseline!$G:$FP,145,FALSE))=0,"",VLOOKUP($G9,Baseline!$G:$FP,145,FALSE))</f>
        <v>1 = sì, attualmente sono malato</v>
      </c>
      <c r="EV9" s="178" t="str">
        <f>IF(LEN(VLOOKUP($G9,Baseline!$G:$FP,146,FALSE))=0,"",VLOOKUP($G9,Baseline!$G:$FP,146,FALSE))</f>
        <v>2 = sì, ma mi sento (di nuovo) bene</v>
      </c>
      <c r="EW9" s="178" t="str">
        <f>IF(LEN(VLOOKUP($G9,Baseline!$G:$FP,147,FALSE))=0,"",VLOOKUP($G9,Baseline!$G:$FP,147,FALSE))</f>
        <v/>
      </c>
      <c r="EX9" s="178" t="str">
        <f>IF(LEN(VLOOKUP($G9,Baseline!$G:$FP,148,FALSE))=0,"",VLOOKUP($G9,Baseline!$G:$FP,148,FALSE))</f>
        <v/>
      </c>
      <c r="EY9" s="178" t="str">
        <f>IF(LEN(VLOOKUP($G9,Baseline!$G:$FP,149,FALSE))=0,"",VLOOKUP($G9,Baseline!$G:$FP,149,FALSE))</f>
        <v/>
      </c>
      <c r="EZ9" s="178" t="str">
        <f>IF(LEN(VLOOKUP($G9,Baseline!$G:$FP,150,FALSE))=0,"",VLOOKUP($G9,Baseline!$G:$FP,150,FALSE))</f>
        <v/>
      </c>
      <c r="FA9" s="178" t="str">
        <f>IF(LEN(VLOOKUP($G9,Baseline!$G:$FP,151,FALSE))=0,"",VLOOKUP($G9,Baseline!$G:$FP,151,FALSE))</f>
        <v/>
      </c>
      <c r="FB9" s="178" t="str">
        <f>IF(LEN(VLOOKUP($G9,Baseline!$G:$FP,152,FALSE))=0,"",VLOOKUP($G9,Baseline!$G:$FP,152,FALSE))</f>
        <v/>
      </c>
      <c r="FC9" s="178" t="str">
        <f>IF(LEN(VLOOKUP($G9,Baseline!$G:$FP,153,FALSE))=0,"",VLOOKUP($G9,Baseline!$G:$FP,153,FALSE))</f>
        <v/>
      </c>
      <c r="FD9" s="178" t="str">
        <f>IF(LEN(VLOOKUP($G9,Baseline!$G:$FP,154,FALSE))=0,"",VLOOKUP($G9,Baseline!$G:$FP,154,FALSE))</f>
        <v/>
      </c>
      <c r="FE9" s="178" t="str">
        <f>IF(LEN(VLOOKUP($G9,Baseline!$G:$FP,155,FALSE))=0,"",VLOOKUP($G9,Baseline!$G:$FP,155,FALSE))</f>
        <v/>
      </c>
      <c r="FF9" s="178" t="str">
        <f>IF(LEN(VLOOKUP($G9,Baseline!$G:$FP,156,FALSE))=0,"",VLOOKUP($G9,Baseline!$G:$FP,156,FALSE))</f>
        <v/>
      </c>
      <c r="FG9" s="178" t="str">
        <f>IF(LEN(VLOOKUP($G9,Baseline!$G:$FP,157,FALSE))=0,"",VLOOKUP($G9,Baseline!$G:$FP,157,FALSE))</f>
        <v/>
      </c>
      <c r="FH9" s="178" t="str">
        <f>IF(LEN(VLOOKUP($G9,Baseline!$G:$FP,158,FALSE))=0,"",VLOOKUP($G9,Baseline!$G:$FP,158,FALSE))</f>
        <v/>
      </c>
      <c r="FI9" s="178" t="str">
        <f>IF(LEN(VLOOKUP($G9,Baseline!$G:$FP,159,FALSE))=0,"",VLOOKUP($G9,Baseline!$G:$FP,159,FALSE))</f>
        <v/>
      </c>
      <c r="FJ9" s="178" t="str">
        <f>IF(LEN(VLOOKUP($G9,Baseline!$G:$FP,160,FALSE))=0,"",VLOOKUP($G9,Baseline!$G:$FP,160,FALSE))</f>
        <v/>
      </c>
      <c r="FK9" s="178" t="str">
        <f>IF(LEN(VLOOKUP($G9,Baseline!$G:$FP,161,FALSE))=0,"",VLOOKUP($G9,Baseline!$G:$FP,161,FALSE))</f>
        <v/>
      </c>
      <c r="FL9" s="178" t="str">
        <f>IF(LEN(VLOOKUP($G9,Baseline!$G:$FP,162,FALSE))=0,"",VLOOKUP($G9,Baseline!$G:$FP,162,FALSE))</f>
        <v/>
      </c>
      <c r="FM9" s="178" t="str">
        <f>IF(LEN(VLOOKUP($G9,Baseline!$G:$FP,163,FALSE))=0,"",VLOOKUP($G9,Baseline!$G:$FP,163,FALSE))</f>
        <v/>
      </c>
      <c r="FN9" s="178" t="str">
        <f>IF(LEN(VLOOKUP($G9,Baseline!$G:$FP,164,FALSE))=0,"",VLOOKUP($G9,Baseline!$G:$FP,164,FALSE))</f>
        <v/>
      </c>
      <c r="FO9" s="178" t="str">
        <f>IF(LEN(VLOOKUP($G9,Baseline!$G:$FP,165,FALSE))=0,"",VLOOKUP($G9,Baseline!$G:$FP,165,FALSE))</f>
        <v/>
      </c>
      <c r="FP9" s="178" t="str">
        <f>IF(LEN(VLOOKUP($G9,Baseline!$G:$FP,166,FALSE))=0,"",VLOOKUP($G9,Baseline!$G:$FP,166,FALSE))</f>
        <v/>
      </c>
      <c r="FQ9" s="178"/>
      <c r="FR9" s="178"/>
      <c r="FS9" s="178"/>
      <c r="FT9" s="178"/>
      <c r="FU9" s="178" t="str">
        <f>IF(LEN(VLOOKUP($G9,Baseline!$G:$GR,171,FALSE))=0,"",VLOOKUP($G9,Baseline!$G:$GR,171,FALSE))</f>
        <v>У тебя подтвердили заражение коронавирусом?</v>
      </c>
      <c r="FV9" s="178" t="str">
        <f>IF(LEN(VLOOKUP($G9,Baseline!$G:$GR,172,FALSE))=0,"",VLOOKUP($G9,Baseline!$G:$GR,172,FALSE))</f>
        <v>0 = нет</v>
      </c>
      <c r="FW9" s="178" t="str">
        <f>IF(LEN(VLOOKUP($G9,Baseline!$G:$GR,173,FALSE))=0,"",VLOOKUP($G9,Baseline!$G:$GR,173,FALSE))</f>
        <v>1 = да, сейчас болею</v>
      </c>
      <c r="FX9" s="178" t="str">
        <f>IF(LEN(VLOOKUP($G9,Baseline!$G:$GR,174,FALSE))=0,"",VLOOKUP($G9,Baseline!$G:$GR,174,FALSE))</f>
        <v>2 = да, но я (снова) чувствую себя здоровым(ой)</v>
      </c>
      <c r="FY9" s="178" t="str">
        <f>IF(LEN(VLOOKUP($G9,Baseline!$G:$GR,175,FALSE))=0,"",VLOOKUP($G9,Baseline!$G:$GR,175,FALSE))</f>
        <v/>
      </c>
      <c r="FZ9" s="178" t="str">
        <f>IF(LEN(VLOOKUP($G9,Baseline!$G:$GR,176,FALSE))=0,"",VLOOKUP($G9,Baseline!$G:$GR,176,FALSE))</f>
        <v/>
      </c>
      <c r="GA9" s="178" t="str">
        <f>IF(LEN(VLOOKUP($G9,Baseline!$G:$GR,177,FALSE))=0,"",VLOOKUP($G9,Baseline!$G:$GR,177,FALSE))</f>
        <v/>
      </c>
      <c r="GB9" s="178" t="str">
        <f>IF(LEN(VLOOKUP($G9,Baseline!$G:$GR,178,FALSE))=0,"",VLOOKUP($G9,Baseline!$G:$GR,178,FALSE))</f>
        <v/>
      </c>
      <c r="GC9" s="178" t="str">
        <f>IF(LEN(VLOOKUP($G9,Baseline!$G:$GR,179,FALSE))=0,"",VLOOKUP($G9,Baseline!$G:$GR,179,FALSE))</f>
        <v/>
      </c>
      <c r="GD9" s="178" t="str">
        <f>IF(LEN(VLOOKUP($G9,Baseline!$G:$GR,180,FALSE))=0,"",VLOOKUP($G9,Baseline!$G:$GR,180,FALSE))</f>
        <v/>
      </c>
      <c r="GE9" s="178" t="str">
        <f>IF(LEN(VLOOKUP($G9,Baseline!$G:$GR,181,FALSE))=0,"",VLOOKUP($G9,Baseline!$G:$GR,181,FALSE))</f>
        <v/>
      </c>
      <c r="GF9" s="178" t="str">
        <f>IF(LEN(VLOOKUP($G9,Baseline!$G:$GR,182,FALSE))=0,"",VLOOKUP($G9,Baseline!$G:$GR,182,FALSE))</f>
        <v/>
      </c>
      <c r="GG9" s="178" t="str">
        <f>IF(LEN(VLOOKUP($G9,Baseline!$G:$GR,183,FALSE))=0,"",VLOOKUP($G9,Baseline!$G:$GR,183,FALSE))</f>
        <v/>
      </c>
      <c r="GH9" s="178" t="str">
        <f>IF(LEN(VLOOKUP($G9,Baseline!$G:$GR,184,FALSE))=0,"",VLOOKUP($G9,Baseline!$G:$GR,184,FALSE))</f>
        <v/>
      </c>
      <c r="GI9" s="178" t="str">
        <f>IF(LEN(VLOOKUP($G9,Baseline!$G:$GR,185,FALSE))=0,"",VLOOKUP($G9,Baseline!$G:$GR,185,FALSE))</f>
        <v/>
      </c>
      <c r="GJ9" s="178" t="str">
        <f>IF(LEN(VLOOKUP($G9,Baseline!$G:$GR,186,FALSE))=0,"",VLOOKUP($G9,Baseline!$G:$GR,186,FALSE))</f>
        <v/>
      </c>
      <c r="GK9" s="178" t="str">
        <f>IF(LEN(VLOOKUP($G9,Baseline!$G:$GR,187,FALSE))=0,"",VLOOKUP($G9,Baseline!$G:$GR,187,FALSE))</f>
        <v/>
      </c>
      <c r="GL9" s="178" t="str">
        <f>IF(LEN(VLOOKUP($G9,Baseline!$G:$GR,188,FALSE))=0,"",VLOOKUP($G9,Baseline!$G:$GR,188,FALSE))</f>
        <v/>
      </c>
      <c r="GM9" s="178" t="str">
        <f>IF(LEN(VLOOKUP($G9,Baseline!$G:$GR,189,FALSE))=0,"",VLOOKUP($G9,Baseline!$G:$GR,189,FALSE))</f>
        <v/>
      </c>
      <c r="GN9" s="178" t="str">
        <f>IF(LEN(VLOOKUP($G9,Baseline!$G:$GR,190,FALSE))=0,"",VLOOKUP($G9,Baseline!$G:$GR,190,FALSE))</f>
        <v/>
      </c>
      <c r="GO9" s="178" t="str">
        <f>IF(LEN(VLOOKUP($G9,Baseline!$G:$GR,191,FALSE))=0,"",VLOOKUP($G9,Baseline!$G:$GR,191,FALSE))</f>
        <v/>
      </c>
      <c r="GP9" s="178" t="str">
        <f>IF(LEN(VLOOKUP($G9,Baseline!$G:$GR,192,FALSE))=0,"",VLOOKUP($G9,Baseline!$G:$GR,192,FALSE))</f>
        <v/>
      </c>
      <c r="GQ9" s="178" t="str">
        <f>IF(LEN(VLOOKUP($G9,Baseline!$G:$GR,193,FALSE))=0,"",VLOOKUP($G9,Baseline!$G:$GR,193,FALSE))</f>
        <v/>
      </c>
      <c r="GR9" s="178" t="str">
        <f>IF(LEN(VLOOKUP($G9,Baseline!$G:$GR,194,FALSE))=0,"",VLOOKUP($G9,Baseline!$G:$GR,194,FALSE))</f>
        <v/>
      </c>
      <c r="GS9" s="178"/>
      <c r="GT9" s="178"/>
      <c r="GU9" s="178"/>
      <c r="GV9" s="178"/>
      <c r="GW9" s="178" t="str">
        <f>IF(LEN(VLOOKUP($G9,Baseline!$G:$HT,199,FALSE))=0,"",VLOOKUP($G9,Baseline!$G:$HT,199,FALSE))</f>
        <v>Da li je kod tebe utvrđeno da si zaražen koronavirusom?</v>
      </c>
      <c r="GX9" s="178" t="str">
        <f>IF(LEN(VLOOKUP($G9,Baseline!$G:$HT,200,FALSE))=0,"",VLOOKUP($G9,Baseline!$G:$HT,200,FALSE))</f>
        <v>0 = ne</v>
      </c>
      <c r="GY9" s="178" t="str">
        <f>IF(LEN(VLOOKUP($G9,Baseline!$G:$HT,201,FALSE))=0,"",VLOOKUP($G9,Baseline!$G:$HT,201,FALSE))</f>
        <v>1 = da, trenutno sam bolestan</v>
      </c>
      <c r="GZ9" s="178" t="str">
        <f>IF(LEN(VLOOKUP($G9,Baseline!$G:$HT,202,FALSE))=0,"",VLOOKUP($G9,Baseline!$G:$HT,202,FALSE))</f>
        <v>2 = da, ali se osećam (opet) zdravo</v>
      </c>
      <c r="HA9" s="178" t="str">
        <f>IF(LEN(VLOOKUP($G9,Baseline!$G:$HT,203,FALSE))=0,"",VLOOKUP($G9,Baseline!$G:$HT,203,FALSE))</f>
        <v/>
      </c>
      <c r="HB9" s="178" t="str">
        <f>IF(LEN(VLOOKUP($G9,Baseline!$G:$HT,204,FALSE))=0,"",VLOOKUP($G9,Baseline!$G:$HT,204,FALSE))</f>
        <v/>
      </c>
      <c r="HC9" s="178" t="str">
        <f>IF(LEN(VLOOKUP($G9,Baseline!$G:$HT,205,FALSE))=0,"",VLOOKUP($G9,Baseline!$G:$HT,205,FALSE))</f>
        <v/>
      </c>
      <c r="HD9" s="178" t="str">
        <f>IF(LEN(VLOOKUP($G9,Baseline!$G:$HT,206,FALSE))=0,"",VLOOKUP($G9,Baseline!$G:$HT,206,FALSE))</f>
        <v/>
      </c>
      <c r="HE9" s="178" t="str">
        <f>IF(LEN(VLOOKUP($G9,Baseline!$G:$HT,207,FALSE))=0,"",VLOOKUP($G9,Baseline!$G:$HT,207,FALSE))</f>
        <v/>
      </c>
      <c r="HF9" s="178" t="str">
        <f>IF(LEN(VLOOKUP($G9,Baseline!$G:$HT,208,FALSE))=0,"",VLOOKUP($G9,Baseline!$G:$HT,208,FALSE))</f>
        <v/>
      </c>
      <c r="HG9" s="178" t="str">
        <f>IF(LEN(VLOOKUP($G9,Baseline!$G:$HT,209,FALSE))=0,"",VLOOKUP($G9,Baseline!$G:$HT,209,FALSE))</f>
        <v/>
      </c>
      <c r="HH9" s="178" t="str">
        <f>IF(LEN(VLOOKUP($G9,Baseline!$G:$HT,210,FALSE))=0,"",VLOOKUP($G9,Baseline!$G:$HT,210,FALSE))</f>
        <v/>
      </c>
      <c r="HI9" s="178" t="str">
        <f>IF(LEN(VLOOKUP($G9,Baseline!$G:$HT,211,FALSE))=0,"",VLOOKUP($G9,Baseline!$G:$HT,211,FALSE))</f>
        <v/>
      </c>
      <c r="HJ9" s="178" t="str">
        <f>IF(LEN(VLOOKUP($G9,Baseline!$G:$HT,212,FALSE))=0,"",VLOOKUP($G9,Baseline!$G:$HT,212,FALSE))</f>
        <v/>
      </c>
      <c r="HK9" s="178" t="str">
        <f>IF(LEN(VLOOKUP($G9,Baseline!$G:$HT,213,FALSE))=0,"",VLOOKUP($G9,Baseline!$G:$HT,213,FALSE))</f>
        <v/>
      </c>
      <c r="HL9" s="178" t="str">
        <f>IF(LEN(VLOOKUP($G9,Baseline!$G:$HT,214,FALSE))=0,"",VLOOKUP($G9,Baseline!$G:$HT,214,FALSE))</f>
        <v/>
      </c>
      <c r="HM9" s="178" t="str">
        <f>IF(LEN(VLOOKUP($G9,Baseline!$G:$HT,215,FALSE))=0,"",VLOOKUP($G9,Baseline!$G:$HT,215,FALSE))</f>
        <v/>
      </c>
      <c r="HN9" s="178" t="str">
        <f>IF(LEN(VLOOKUP($G9,Baseline!$G:$HT,216,FALSE))=0,"",VLOOKUP($G9,Baseline!$G:$HT,216,FALSE))</f>
        <v/>
      </c>
      <c r="HO9" s="178" t="str">
        <f>IF(LEN(VLOOKUP($G9,Baseline!$G:$HT,217,FALSE))=0,"",VLOOKUP($G9,Baseline!$G:$HT,217,FALSE))</f>
        <v/>
      </c>
      <c r="HP9" s="178" t="str">
        <f>IF(LEN(VLOOKUP($G9,Baseline!$G:$HT,218,FALSE))=0,"",VLOOKUP($G9,Baseline!$G:$HT,218,FALSE))</f>
        <v/>
      </c>
      <c r="HQ9" s="178" t="str">
        <f>IF(LEN(VLOOKUP($G9,Baseline!$G:$HT,219,FALSE))=0,"",VLOOKUP($G9,Baseline!$G:$HT,219,FALSE))</f>
        <v/>
      </c>
      <c r="HR9" s="178" t="str">
        <f>IF(LEN(VLOOKUP($G9,Baseline!$G:$HT,220,FALSE))=0,"",VLOOKUP($G9,Baseline!$G:$HT,220,FALSE))</f>
        <v/>
      </c>
      <c r="HS9" s="178" t="str">
        <f>IF(LEN(VLOOKUP($G9,Baseline!$G:$HT,221,FALSE))=0,"",VLOOKUP($G9,Baseline!$G:$HT,221,FALSE))</f>
        <v/>
      </c>
      <c r="HT9" s="178" t="str">
        <f>IF(LEN(VLOOKUP($G9,Baseline!$G:$HT,222,FALSE))=0,"",VLOOKUP($G9,Baseline!$G:$HT,222,FALSE))</f>
        <v/>
      </c>
      <c r="HU9" s="178"/>
      <c r="HV9" s="178"/>
      <c r="HW9" s="178"/>
      <c r="HX9" s="178"/>
    </row>
    <row r="10" spans="1:232" s="41" customFormat="1" ht="32.25" hidden="1" thickBot="1">
      <c r="A10" s="180" t="s">
        <v>109</v>
      </c>
      <c r="B10" s="178" t="s">
        <v>368</v>
      </c>
      <c r="C10" s="178"/>
      <c r="D10" s="178"/>
      <c r="E10" s="178"/>
      <c r="F10" s="178" t="s">
        <v>111</v>
      </c>
      <c r="G10" s="187" t="s">
        <v>408</v>
      </c>
      <c r="H10" s="185"/>
      <c r="I10" s="182" t="str">
        <f>IF(LEN(VLOOKUP($G10,Baseline!$G:$AF,3,FALSE))=0,"",VLOOKUP($G10,Baseline!$G:$AF,3,FALSE))</f>
        <v>Gibt es jemanden in deiner Familie, der am Coronavirus erkrankt ist oder erkrankt war?</v>
      </c>
      <c r="J10" s="187" t="str">
        <f>IF(LEN(VLOOKUP($G10,Baseline!$G:$AF,4,FALSE))=0,"",VLOOKUP($G10,Baseline!$G:$AF,4,FALSE))</f>
        <v>0 = Nein</v>
      </c>
      <c r="K10" s="187" t="str">
        <f>IF(LEN(VLOOKUP($G10,Baseline!$G:$AF,5,FALSE))=0,"",VLOOKUP($G10,Baseline!$G:$AF,5,FALSE))</f>
        <v>1 = Ja</v>
      </c>
      <c r="L10" s="187" t="str">
        <f>IF(LEN(VLOOKUP($G10,Baseline!$G:$AF,6,FALSE))=0,"",VLOOKUP($G10,Baseline!$G:$AF,6,FALSE))</f>
        <v/>
      </c>
      <c r="M10" s="187" t="str">
        <f>IF(LEN(VLOOKUP($G10,Baseline!$G:$AF,7,FALSE))=0,"",VLOOKUP($G10,Baseline!$G:$AF,7,FALSE))</f>
        <v/>
      </c>
      <c r="N10" s="187" t="str">
        <f>IF(LEN(VLOOKUP($G10,Baseline!$G:$AF,8,FALSE))=0,"",VLOOKUP($G10,Baseline!$G:$AF,8,FALSE))</f>
        <v/>
      </c>
      <c r="O10" s="187" t="str">
        <f>IF(LEN(VLOOKUP($G10,Baseline!$G:$AF,9,FALSE))=0,"",VLOOKUP($G10,Baseline!$G:$AF,9,FALSE))</f>
        <v/>
      </c>
      <c r="P10" s="187" t="str">
        <f>IF(LEN(VLOOKUP($G10,Baseline!$G:$AF,10,FALSE))=0,"",VLOOKUP($G10,Baseline!$G:$AF,10,FALSE))</f>
        <v/>
      </c>
      <c r="Q10" s="187" t="str">
        <f>IF(LEN(VLOOKUP($G10,Baseline!$G:$AF,11,FALSE))=0,"",VLOOKUP($G10,Baseline!$G:$AF,11,FALSE))</f>
        <v/>
      </c>
      <c r="R10" s="187" t="str">
        <f>IF(LEN(VLOOKUP($G10,Baseline!$G:$AF,12,FALSE))=0,"",VLOOKUP($G10,Baseline!$G:$AF,12,FALSE))</f>
        <v/>
      </c>
      <c r="S10" s="187" t="str">
        <f>IF(LEN(VLOOKUP($G10,Baseline!$G:$AF,13,FALSE))=0,"",VLOOKUP($G10,Baseline!$G:$AF,13,FALSE))</f>
        <v/>
      </c>
      <c r="T10" s="187" t="str">
        <f>IF(LEN(VLOOKUP($G10,Baseline!$G:$AF,14,FALSE))=0,"",VLOOKUP($G10,Baseline!$G:$AF,14,FALSE))</f>
        <v/>
      </c>
      <c r="U10" s="187" t="str">
        <f>IF(LEN(VLOOKUP($G10,Baseline!$G:$AF,15,FALSE))=0,"",VLOOKUP($G10,Baseline!$G:$AF,15,FALSE))</f>
        <v/>
      </c>
      <c r="V10" s="187" t="str">
        <f>IF(LEN(VLOOKUP($G10,Baseline!$G:$AF,16,FALSE))=0,"",VLOOKUP($G10,Baseline!$G:$AF,16,FALSE))</f>
        <v/>
      </c>
      <c r="W10" s="187" t="str">
        <f>IF(LEN(VLOOKUP($G10,Baseline!$G:$AF,17,FALSE))=0,"",VLOOKUP($G10,Baseline!$G:$AF,17,FALSE))</f>
        <v/>
      </c>
      <c r="X10" s="187" t="str">
        <f>IF(LEN(VLOOKUP($G10,Baseline!$G:$AF,18,FALSE))=0,"",VLOOKUP($G10,Baseline!$G:$AF,18,FALSE))</f>
        <v/>
      </c>
      <c r="Y10" s="187" t="str">
        <f>IF(LEN(VLOOKUP($G10,Baseline!$G:$AF,19,FALSE))=0,"",VLOOKUP($G10,Baseline!$G:$AF,19,FALSE))</f>
        <v/>
      </c>
      <c r="Z10" s="187" t="str">
        <f>IF(LEN(VLOOKUP($G10,Baseline!$G:$AF,20,FALSE))=0,"",VLOOKUP($G10,Baseline!$G:$AF,20,FALSE))</f>
        <v/>
      </c>
      <c r="AA10" s="187" t="str">
        <f>IF(LEN(VLOOKUP($G10,Baseline!$G:$AF,21,FALSE))=0,"",VLOOKUP($G10,Baseline!$G:$AF,21,FALSE))</f>
        <v/>
      </c>
      <c r="AB10" s="187" t="str">
        <f>IF(LEN(VLOOKUP($G10,Baseline!$G:$AF,22,FALSE))=0,"",VLOOKUP($G10,Baseline!$G:$AF,22,FALSE))</f>
        <v/>
      </c>
      <c r="AC10" s="187" t="str">
        <f>IF(LEN(VLOOKUP($G10,Baseline!$G:$AF,23,FALSE))=0,"",VLOOKUP($G10,Baseline!$G:$AF,23,FALSE))</f>
        <v/>
      </c>
      <c r="AD10" s="187" t="str">
        <f>IF(LEN(VLOOKUP($G10,Baseline!$G:$AF,24,FALSE))=0,"",VLOOKUP($G10,Baseline!$G:$AF,24,FALSE))</f>
        <v/>
      </c>
      <c r="AE10" s="187" t="str">
        <f>IF(LEN(VLOOKUP($G10,Baseline!$G:$AF,25,FALSE))=0,"",VLOOKUP($G10,Baseline!$G:$AF,25,FALSE))</f>
        <v/>
      </c>
      <c r="AF10" s="187" t="str">
        <f>IF(LEN(VLOOKUP($G10,Baseline!$G:$AF,26,FALSE))=0,"",VLOOKUP($G10,Baseline!$G:$AF,26,FALSE))</f>
        <v/>
      </c>
      <c r="AG10" s="178"/>
      <c r="AH10" s="178"/>
      <c r="AI10" s="179"/>
      <c r="AJ10" s="186"/>
      <c r="AK10" s="182" t="str">
        <f>IF(LEN(VLOOKUP($G10,Baseline!$G:$BH,31,FALSE))=0,"",VLOOKUP($G10,Baseline!$G:$BH,31,FALSE))</f>
        <v>Is somebody in your family infected with the coronavirus?</v>
      </c>
      <c r="AL10" s="187" t="str">
        <f>IF(LEN(VLOOKUP($G10,Baseline!$G:$BH,32,FALSE))=0,"",VLOOKUP($G10,Baseline!$G:$BH,32,FALSE))</f>
        <v>0 = No</v>
      </c>
      <c r="AM10" s="187" t="str">
        <f>IF(LEN(VLOOKUP($G10,Baseline!$G:$BH,33,FALSE))=0,"",VLOOKUP($G10,Baseline!$G:$BH,33,FALSE))</f>
        <v>1 = Yes</v>
      </c>
      <c r="AN10" s="187" t="str">
        <f>IF(LEN(VLOOKUP($G10,Baseline!$G:$BH,34,FALSE))=0,"",VLOOKUP($G10,Baseline!$G:$BH,34,FALSE))</f>
        <v/>
      </c>
      <c r="AO10" s="187" t="str">
        <f>IF(LEN(VLOOKUP($G10,Baseline!$G:$BH,35,FALSE))=0,"",VLOOKUP($G10,Baseline!$G:$BH,35,FALSE))</f>
        <v/>
      </c>
      <c r="AP10" s="187" t="str">
        <f>IF(LEN(VLOOKUP($G10,Baseline!$G:$BH,36,FALSE))=0,"",VLOOKUP($G10,Baseline!$G:$BH,36,FALSE))</f>
        <v/>
      </c>
      <c r="AQ10" s="187" t="str">
        <f>IF(LEN(VLOOKUP($G10,Baseline!$G:$BH,37,FALSE))=0,"",VLOOKUP($G10,Baseline!$G:$BH,37,FALSE))</f>
        <v/>
      </c>
      <c r="AR10" s="187" t="str">
        <f>IF(LEN(VLOOKUP($G10,Baseline!$G:$BH,38,FALSE))=0,"",VLOOKUP($G10,Baseline!$G:$BH,38,FALSE))</f>
        <v/>
      </c>
      <c r="AS10" s="187" t="str">
        <f>IF(LEN(VLOOKUP($G10,Baseline!$G:$BH,39,FALSE))=0,"",VLOOKUP($G10,Baseline!$G:$BH,39,FALSE))</f>
        <v/>
      </c>
      <c r="AT10" s="187" t="str">
        <f>IF(LEN(VLOOKUP($G10,Baseline!$G:$BH,40,FALSE))=0,"",VLOOKUP($G10,Baseline!$G:$BH,40,FALSE))</f>
        <v/>
      </c>
      <c r="AU10" s="187" t="str">
        <f>IF(LEN(VLOOKUP($G10,Baseline!$G:$BH,41,FALSE))=0,"",VLOOKUP($G10,Baseline!$G:$BH,41,FALSE))</f>
        <v/>
      </c>
      <c r="AV10" s="187" t="str">
        <f>IF(LEN(VLOOKUP($G10,Baseline!$G:$BH,42,FALSE))=0,"",VLOOKUP($G10,Baseline!$G:$BH,42,FALSE))</f>
        <v/>
      </c>
      <c r="AW10" s="187" t="str">
        <f>IF(LEN(VLOOKUP($G10,Baseline!$G:$BH,43,FALSE))=0,"",VLOOKUP($G10,Baseline!$G:$BH,43,FALSE))</f>
        <v/>
      </c>
      <c r="AX10" s="187" t="str">
        <f>IF(LEN(VLOOKUP($G10,Baseline!$G:$BH,44,FALSE))=0,"",VLOOKUP($G10,Baseline!$G:$BH,44,FALSE))</f>
        <v/>
      </c>
      <c r="AY10" s="187" t="str">
        <f>IF(LEN(VLOOKUP($G10,Baseline!$G:$BH,45,FALSE))=0,"",VLOOKUP($G10,Baseline!$G:$BH,45,FALSE))</f>
        <v/>
      </c>
      <c r="AZ10" s="187" t="str">
        <f>IF(LEN(VLOOKUP($G10,Baseline!$G:$BH,46,FALSE))=0,"",VLOOKUP($G10,Baseline!$G:$BH,46,FALSE))</f>
        <v/>
      </c>
      <c r="BA10" s="187" t="str">
        <f>IF(LEN(VLOOKUP($G10,Baseline!$G:$BH,47,FALSE))=0,"",VLOOKUP($G10,Baseline!$G:$BH,47,FALSE))</f>
        <v/>
      </c>
      <c r="BB10" s="187" t="str">
        <f>IF(LEN(VLOOKUP($G10,Baseline!$G:$BH,48,FALSE))=0,"",VLOOKUP($G10,Baseline!$G:$BH,48,FALSE))</f>
        <v/>
      </c>
      <c r="BC10" s="187" t="str">
        <f>IF(LEN(VLOOKUP($G10,Baseline!$G:$BH,49,FALSE))=0,"",VLOOKUP($G10,Baseline!$G:$BH,49,FALSE))</f>
        <v/>
      </c>
      <c r="BD10" s="187" t="str">
        <f>IF(LEN(VLOOKUP($G10,Baseline!$G:$BH,50,FALSE))=0,"",VLOOKUP($G10,Baseline!$G:$BH,50,FALSE))</f>
        <v/>
      </c>
      <c r="BE10" s="187" t="str">
        <f>IF(LEN(VLOOKUP($G10,Baseline!$G:$BH,51,FALSE))=0,"",VLOOKUP($G10,Baseline!$G:$BH,51,FALSE))</f>
        <v/>
      </c>
      <c r="BF10" s="187" t="str">
        <f>IF(LEN(VLOOKUP($G10,Baseline!$G:$BH,52,FALSE))=0,"",VLOOKUP($G10,Baseline!$G:$BH,52,FALSE))</f>
        <v/>
      </c>
      <c r="BG10" s="187" t="str">
        <f>IF(LEN(VLOOKUP($G10,Baseline!$G:$BH,53,FALSE))=0,"",VLOOKUP($G10,Baseline!$G:$BH,53,FALSE))</f>
        <v/>
      </c>
      <c r="BH10" s="187" t="str">
        <f>IF(LEN(VLOOKUP($G10,Baseline!$G:$BH,54,FALSE))=0,"",VLOOKUP($G10,Baseline!$G:$BH,54,FALSE))</f>
        <v/>
      </c>
      <c r="BI10" s="178"/>
      <c r="BJ10" s="178"/>
      <c r="BK10" s="178"/>
      <c r="BL10" s="186"/>
      <c r="BM10" s="182" t="str">
        <f>IF(LEN(VLOOKUP($G10,Baseline!$G:$CJ,59,FALSE))=0,"",VLOOKUP($G10,Baseline!$G:$CJ,59,FALSE))</f>
        <v>¿Hay alguien de tu familia que esté o haya estado enfermo de coronavirus?</v>
      </c>
      <c r="BN10" s="187" t="str">
        <f>IF(LEN(VLOOKUP($G10,Baseline!$G:$CJ,60,FALSE))=0,"",VLOOKUP($G10,Baseline!$G:$CJ,60,FALSE))</f>
        <v>0 = no</v>
      </c>
      <c r="BO10" s="187" t="str">
        <f>IF(LEN(VLOOKUP($G10,Baseline!$G:$CJ,61,FALSE))=0,"",VLOOKUP($G10,Baseline!$G:$CJ,61,FALSE))</f>
        <v xml:space="preserve">1 = sí  </v>
      </c>
      <c r="BP10" s="188" t="str">
        <f>IF(LEN(VLOOKUP($G10,Baseline!$G:$CJ,62,FALSE))=0,"",VLOOKUP($G10,Baseline!$G:$CJ,62,FALSE))</f>
        <v/>
      </c>
      <c r="BQ10" s="178" t="str">
        <f>IF(LEN(VLOOKUP($G10,Baseline!$G:$CJ,63,FALSE))=0,"",VLOOKUP($G10,Baseline!$G:$CJ,63,FALSE))</f>
        <v/>
      </c>
      <c r="BR10" s="178" t="str">
        <f>IF(LEN(VLOOKUP($G10,Baseline!$G:$CJ,64,FALSE))=0,"",VLOOKUP($G10,Baseline!$G:$CJ,64,FALSE))</f>
        <v/>
      </c>
      <c r="BS10" s="178" t="str">
        <f>IF(LEN(VLOOKUP($G10,Baseline!$G:$CJ,65,FALSE))=0,"",VLOOKUP($G10,Baseline!$G:$CJ,65,FALSE))</f>
        <v/>
      </c>
      <c r="BT10" s="178" t="str">
        <f>IF(LEN(VLOOKUP($G10,Baseline!$G:$CJ,66,FALSE))=0,"",VLOOKUP($G10,Baseline!$G:$CJ,66,FALSE))</f>
        <v/>
      </c>
      <c r="BU10" s="178" t="str">
        <f>IF(LEN(VLOOKUP($G10,Baseline!$G:$CJ,67,FALSE))=0,"",VLOOKUP($G10,Baseline!$G:$CJ,67,FALSE))</f>
        <v/>
      </c>
      <c r="BV10" s="178" t="str">
        <f>IF(LEN(VLOOKUP($G10,Baseline!$G:$CJ,68,FALSE))=0,"",VLOOKUP($G10,Baseline!$G:$CJ,68,FALSE))</f>
        <v/>
      </c>
      <c r="BW10" s="178" t="str">
        <f>IF(LEN(VLOOKUP($G10,Baseline!$G:$CJ,69,FALSE))=0,"",VLOOKUP($G10,Baseline!$G:$CJ,69,FALSE))</f>
        <v/>
      </c>
      <c r="BX10" s="178" t="str">
        <f>IF(LEN(VLOOKUP($G10,Baseline!$G:$CJ,70,FALSE))=0,"",VLOOKUP($G10,Baseline!$G:$CJ,70,FALSE))</f>
        <v/>
      </c>
      <c r="BY10" s="178" t="str">
        <f>IF(LEN(VLOOKUP($G10,Baseline!$G:$CJ,71,FALSE))=0,"",VLOOKUP($G10,Baseline!$G:$CJ,71,FALSE))</f>
        <v/>
      </c>
      <c r="BZ10" s="178" t="str">
        <f>IF(LEN(VLOOKUP($G10,Baseline!$G:$CJ,72,FALSE))=0,"",VLOOKUP($G10,Baseline!$G:$CJ,72,FALSE))</f>
        <v/>
      </c>
      <c r="CA10" s="178" t="str">
        <f>IF(LEN(VLOOKUP($G10,Baseline!$G:$CJ,73,FALSE))=0,"",VLOOKUP($G10,Baseline!$G:$CJ,73,FALSE))</f>
        <v/>
      </c>
      <c r="CB10" s="178" t="str">
        <f>IF(LEN(VLOOKUP($G10,Baseline!$G:$CJ,74,FALSE))=0,"",VLOOKUP($G10,Baseline!$G:$CJ,74,FALSE))</f>
        <v/>
      </c>
      <c r="CC10" s="178" t="str">
        <f>IF(LEN(VLOOKUP($G10,Baseline!$G:$CJ,75,FALSE))=0,"",VLOOKUP($G10,Baseline!$G:$CJ,75,FALSE))</f>
        <v/>
      </c>
      <c r="CD10" s="178" t="str">
        <f>IF(LEN(VLOOKUP($G10,Baseline!$G:$CJ,76,FALSE))=0,"",VLOOKUP($G10,Baseline!$G:$CJ,76,FALSE))</f>
        <v/>
      </c>
      <c r="CE10" s="178" t="str">
        <f>IF(LEN(VLOOKUP($G10,Baseline!$G:$CJ,77,FALSE))=0,"",VLOOKUP($G10,Baseline!$G:$CJ,77,FALSE))</f>
        <v/>
      </c>
      <c r="CF10" s="178" t="str">
        <f>IF(LEN(VLOOKUP($G10,Baseline!$G:$CJ,78,FALSE))=0,"",VLOOKUP($G10,Baseline!$G:$CJ,78,FALSE))</f>
        <v/>
      </c>
      <c r="CG10" s="178" t="str">
        <f>IF(LEN(VLOOKUP($G10,Baseline!$G:$CJ,79,FALSE))=0,"",VLOOKUP($G10,Baseline!$G:$CJ,79,FALSE))</f>
        <v/>
      </c>
      <c r="CH10" s="178" t="str">
        <f>IF(LEN(VLOOKUP($G10,Baseline!$G:$CJ,80,FALSE))=0,"",VLOOKUP($G10,Baseline!$G:$CJ,80,FALSE))</f>
        <v/>
      </c>
      <c r="CI10" s="178" t="str">
        <f>IF(LEN(VLOOKUP($G10,Baseline!$G:$CJ,81,FALSE))=0,"",VLOOKUP($G10,Baseline!$G:$CJ,81,FALSE))</f>
        <v/>
      </c>
      <c r="CJ10" s="178" t="str">
        <f>IF(LEN(VLOOKUP($G10,Baseline!$G:$CJ,82,FALSE))=0,"",VLOOKUP($G10,Baseline!$G:$CJ,82,FALSE))</f>
        <v/>
      </c>
      <c r="CK10" s="178"/>
      <c r="CL10" s="178"/>
      <c r="CM10" s="178"/>
      <c r="CN10" s="189"/>
      <c r="CO10" s="182" t="str">
        <f>IF(LEN(VLOOKUP($G10,Baseline!$G:$DL,87,FALSE))=0,"",VLOOKUP($G10,Baseline!$G:$DL,87,FALSE))</f>
        <v>Y a-t-il quelqu'un dans ta famille qui a eu ou qui a le coronavirus ?</v>
      </c>
      <c r="CP10" s="178" t="str">
        <f>IF(LEN(VLOOKUP($G10,Baseline!$G:$DL,88,FALSE))=0,"",VLOOKUP($G10,Baseline!$G:$DL,88,FALSE))</f>
        <v>0 = non</v>
      </c>
      <c r="CQ10" s="178" t="str">
        <f>IF(LEN(VLOOKUP($G10,Baseline!$G:$DL,89,FALSE))=0,"",VLOOKUP($G10,Baseline!$G:$DL,89,FALSE))</f>
        <v>1 = oui</v>
      </c>
      <c r="CR10" s="178" t="str">
        <f>IF(LEN(VLOOKUP($G10,Baseline!$G:$DL,90,FALSE))=0,"",VLOOKUP($G10,Baseline!$G:$DL,90,FALSE))</f>
        <v/>
      </c>
      <c r="CS10" s="178" t="str">
        <f>IF(LEN(VLOOKUP($G10,Baseline!$G:$DL,91,FALSE))=0,"",VLOOKUP($G10,Baseline!$G:$DL,91,FALSE))</f>
        <v/>
      </c>
      <c r="CT10" s="178" t="str">
        <f>IF(LEN(VLOOKUP($G10,Baseline!$G:$DL,92,FALSE))=0,"",VLOOKUP($G10,Baseline!$G:$DL,92,FALSE))</f>
        <v/>
      </c>
      <c r="CU10" s="178" t="str">
        <f>IF(LEN(VLOOKUP($G10,Baseline!$G:$DL,93,FALSE))=0,"",VLOOKUP($G10,Baseline!$G:$DL,93,FALSE))</f>
        <v/>
      </c>
      <c r="CV10" s="178" t="str">
        <f>IF(LEN(VLOOKUP($G10,Baseline!$G:$DL,94,FALSE))=0,"",VLOOKUP($G10,Baseline!$G:$DL,94,FALSE))</f>
        <v/>
      </c>
      <c r="CW10" s="178" t="str">
        <f>IF(LEN(VLOOKUP($G10,Baseline!$G:$DL,95,FALSE))=0,"",VLOOKUP($G10,Baseline!$G:$DL,95,FALSE))</f>
        <v/>
      </c>
      <c r="CX10" s="178" t="str">
        <f>IF(LEN(VLOOKUP($G10,Baseline!$G:$DL,96,FALSE))=0,"",VLOOKUP($G10,Baseline!$G:$DL,96,FALSE))</f>
        <v/>
      </c>
      <c r="CY10" s="178" t="str">
        <f>IF(LEN(VLOOKUP($G10,Baseline!$G:$DL,97,FALSE))=0,"",VLOOKUP($G10,Baseline!$G:$DL,97,FALSE))</f>
        <v/>
      </c>
      <c r="CZ10" s="178" t="str">
        <f>IF(LEN(VLOOKUP($G10,Baseline!$G:$DL,98,FALSE))=0,"",VLOOKUP($G10,Baseline!$G:$DL,98,FALSE))</f>
        <v/>
      </c>
      <c r="DA10" s="178" t="str">
        <f>IF(LEN(VLOOKUP($G10,Baseline!$G:$DL,99,FALSE))=0,"",VLOOKUP($G10,Baseline!$G:$DL,99,FALSE))</f>
        <v/>
      </c>
      <c r="DB10" s="178" t="str">
        <f>IF(LEN(VLOOKUP($G10,Baseline!$G:$DL,100,FALSE))=0,"",VLOOKUP($G10,Baseline!$G:$DL,100,FALSE))</f>
        <v/>
      </c>
      <c r="DC10" s="178" t="str">
        <f>IF(LEN(VLOOKUP($G10,Baseline!$G:$DL,101,FALSE))=0,"",VLOOKUP($G10,Baseline!$G:$DL,101,FALSE))</f>
        <v/>
      </c>
      <c r="DD10" s="178" t="str">
        <f>IF(LEN(VLOOKUP($G10,Baseline!$G:$DL,102,FALSE))=0,"",VLOOKUP($G10,Baseline!$G:$DL,102,FALSE))</f>
        <v/>
      </c>
      <c r="DE10" s="178" t="str">
        <f>IF(LEN(VLOOKUP($G10,Baseline!$G:$DL,103,FALSE))=0,"",VLOOKUP($G10,Baseline!$G:$DL,103,FALSE))</f>
        <v/>
      </c>
      <c r="DF10" s="178" t="str">
        <f>IF(LEN(VLOOKUP($G10,Baseline!$G:$DL,104,FALSE))=0,"",VLOOKUP($G10,Baseline!$G:$DL,104,FALSE))</f>
        <v/>
      </c>
      <c r="DG10" s="178" t="str">
        <f>IF(LEN(VLOOKUP($G10,Baseline!$G:$DL,105,FALSE))=0,"",VLOOKUP($G10,Baseline!$G:$DL,105,FALSE))</f>
        <v/>
      </c>
      <c r="DH10" s="178" t="str">
        <f>IF(LEN(VLOOKUP($G10,Baseline!$G:$DL,106,FALSE))=0,"",VLOOKUP($G10,Baseline!$G:$DL,106,FALSE))</f>
        <v/>
      </c>
      <c r="DI10" s="178" t="str">
        <f>IF(LEN(VLOOKUP($G10,Baseline!$G:$DL,107,FALSE))=0,"",VLOOKUP($G10,Baseline!$G:$DL,107,FALSE))</f>
        <v/>
      </c>
      <c r="DJ10" s="178" t="str">
        <f>IF(LEN(VLOOKUP($G10,Baseline!$G:$DL,108,FALSE))=0,"",VLOOKUP($G10,Baseline!$G:$DL,108,FALSE))</f>
        <v/>
      </c>
      <c r="DK10" s="178" t="str">
        <f>IF(LEN(VLOOKUP($G10,Baseline!$G:$DL,109,FALSE))=0,"",VLOOKUP($G10,Baseline!$G:$DL,109,FALSE))</f>
        <v/>
      </c>
      <c r="DL10" s="178" t="str">
        <f>IF(LEN(VLOOKUP($G10,Baseline!$G:$DL,110,FALSE))=0,"",VLOOKUP($G10,Baseline!$G:$DL,110,FALSE))</f>
        <v/>
      </c>
      <c r="DM10" s="178"/>
      <c r="DN10" s="178"/>
      <c r="DO10" s="178"/>
      <c r="DP10" s="178"/>
      <c r="DQ10" s="178" t="str">
        <f>IF(LEN(VLOOKUP($G10,Baseline!$G:$EN,115,FALSE))=0,"",VLOOKUP($G10,Baseline!$G:$EN,115,FALSE))</f>
        <v>Van valaki a családodban, aki coronavírus beteg, vagy beteg volt?</v>
      </c>
      <c r="DR10" s="178" t="str">
        <f>IF(LEN(VLOOKUP($G10,Baseline!$G:$EN,116,FALSE))=0,"",VLOOKUP($G10,Baseline!$G:$EN,116,FALSE))</f>
        <v>0 = nem</v>
      </c>
      <c r="DS10" s="178" t="str">
        <f>IF(LEN(VLOOKUP($G10,Baseline!$G:$EN,117,FALSE))=0,"",VLOOKUP($G10,Baseline!$G:$EN,117,FALSE))</f>
        <v>1 = igen</v>
      </c>
      <c r="DT10" s="178" t="str">
        <f>IF(LEN(VLOOKUP($G10,Baseline!$G:$EN,118,FALSE))=0,"",VLOOKUP($G10,Baseline!$G:$EN,118,FALSE))</f>
        <v/>
      </c>
      <c r="DU10" s="178" t="str">
        <f>IF(LEN(VLOOKUP($G10,Baseline!$G:$EN,119,FALSE))=0,"",VLOOKUP($G10,Baseline!$G:$EN,119,FALSE))</f>
        <v/>
      </c>
      <c r="DV10" s="178" t="str">
        <f>IF(LEN(VLOOKUP($G10,Baseline!$G:$EN,120,FALSE))=0,"",VLOOKUP($G10,Baseline!$G:$EN,120,FALSE))</f>
        <v/>
      </c>
      <c r="DW10" s="178" t="str">
        <f>IF(LEN(VLOOKUP($G10,Baseline!$G:$EN,121,FALSE))=0,"",VLOOKUP($G10,Baseline!$G:$EN,121,FALSE))</f>
        <v/>
      </c>
      <c r="DX10" s="178" t="str">
        <f>IF(LEN(VLOOKUP($G10,Baseline!$G:$EN,122,FALSE))=0,"",VLOOKUP($G10,Baseline!$G:$EN,122,FALSE))</f>
        <v/>
      </c>
      <c r="DY10" s="178" t="str">
        <f>IF(LEN(VLOOKUP($G10,Baseline!$G:$EN,123,FALSE))=0,"",VLOOKUP($G10,Baseline!$G:$EN,123,FALSE))</f>
        <v/>
      </c>
      <c r="DZ10" s="178" t="str">
        <f>IF(LEN(VLOOKUP($G10,Baseline!$G:$EN,124,FALSE))=0,"",VLOOKUP($G10,Baseline!$G:$EN,124,FALSE))</f>
        <v/>
      </c>
      <c r="EA10" s="178" t="str">
        <f>IF(LEN(VLOOKUP($G10,Baseline!$G:$EN,125,FALSE))=0,"",VLOOKUP($G10,Baseline!$G:$EN,125,FALSE))</f>
        <v/>
      </c>
      <c r="EB10" s="178" t="str">
        <f>IF(LEN(VLOOKUP($G10,Baseline!$G:$EN,126,FALSE))=0,"",VLOOKUP($G10,Baseline!$G:$EN,126,FALSE))</f>
        <v/>
      </c>
      <c r="EC10" s="178" t="str">
        <f>IF(LEN(VLOOKUP($G10,Baseline!$G:$EN,127,FALSE))=0,"",VLOOKUP($G10,Baseline!$G:$EN,127,FALSE))</f>
        <v/>
      </c>
      <c r="ED10" s="178" t="str">
        <f>IF(LEN(VLOOKUP($G10,Baseline!$G:$EN,128,FALSE))=0,"",VLOOKUP($G10,Baseline!$G:$EN,128,FALSE))</f>
        <v/>
      </c>
      <c r="EE10" s="178" t="str">
        <f>IF(LEN(VLOOKUP($G10,Baseline!$G:$EN,129,FALSE))=0,"",VLOOKUP($G10,Baseline!$G:$EN,129,FALSE))</f>
        <v/>
      </c>
      <c r="EF10" s="178" t="str">
        <f>IF(LEN(VLOOKUP($G10,Baseline!$G:$EN,130,FALSE))=0,"",VLOOKUP($G10,Baseline!$G:$EN,130,FALSE))</f>
        <v/>
      </c>
      <c r="EG10" s="178" t="str">
        <f>IF(LEN(VLOOKUP($G10,Baseline!$G:$EN,131,FALSE))=0,"",VLOOKUP($G10,Baseline!$G:$EN,131,FALSE))</f>
        <v/>
      </c>
      <c r="EH10" s="178" t="str">
        <f>IF(LEN(VLOOKUP($G10,Baseline!$G:$EN,132,FALSE))=0,"",VLOOKUP($G10,Baseline!$G:$EN,132,FALSE))</f>
        <v/>
      </c>
      <c r="EI10" s="178" t="str">
        <f>IF(LEN(VLOOKUP($G10,Baseline!$G:$EN,133,FALSE))=0,"",VLOOKUP($G10,Baseline!$G:$EN,133,FALSE))</f>
        <v/>
      </c>
      <c r="EJ10" s="178" t="str">
        <f>IF(LEN(VLOOKUP($G10,Baseline!$G:$EN,134,FALSE))=0,"",VLOOKUP($G10,Baseline!$G:$EN,134,FALSE))</f>
        <v/>
      </c>
      <c r="EK10" s="178" t="str">
        <f>IF(LEN(VLOOKUP($G10,Baseline!$G:$EN,135,FALSE))=0,"",VLOOKUP($G10,Baseline!$G:$EN,135,FALSE))</f>
        <v/>
      </c>
      <c r="EL10" s="178" t="str">
        <f>IF(LEN(VLOOKUP($G10,Baseline!$G:$EN,136,FALSE))=0,"",VLOOKUP($G10,Baseline!$G:$EN,136,FALSE))</f>
        <v/>
      </c>
      <c r="EM10" s="178" t="str">
        <f>IF(LEN(VLOOKUP($G10,Baseline!$G:$EN,137,FALSE))=0,"",VLOOKUP($G10,Baseline!$G:$EN,137,FALSE))</f>
        <v/>
      </c>
      <c r="EN10" s="178" t="str">
        <f>IF(LEN(VLOOKUP($G10,Baseline!$G:$EN,138,FALSE))=0,"",VLOOKUP($G10,Baseline!$G:$EN,138,FALSE))</f>
        <v/>
      </c>
      <c r="EO10" s="178"/>
      <c r="EP10" s="178"/>
      <c r="EQ10" s="178"/>
      <c r="ER10" s="178"/>
      <c r="ES10" s="178" t="str">
        <f>IF(LEN(VLOOKUP($G10,Baseline!$G:$FP,143,FALSE))=0,"",VLOOKUP($G10,Baseline!$G:$FP,143,FALSE))</f>
        <v xml:space="preserve">C'è qualcuno nella tua famiglia che è malato o è stato malato per via del coronavirus? </v>
      </c>
      <c r="ET10" s="178" t="str">
        <f>IF(LEN(VLOOKUP($G10,Baseline!$G:$FP,144,FALSE))=0,"",VLOOKUP($G10,Baseline!$G:$FP,144,FALSE))</f>
        <v>0 = no</v>
      </c>
      <c r="EU10" s="178" t="str">
        <f>IF(LEN(VLOOKUP($G10,Baseline!$G:$FP,145,FALSE))=0,"",VLOOKUP($G10,Baseline!$G:$FP,145,FALSE))</f>
        <v>1 = sì</v>
      </c>
      <c r="EV10" s="178" t="str">
        <f>IF(LEN(VLOOKUP($G10,Baseline!$G:$FP,146,FALSE))=0,"",VLOOKUP($G10,Baseline!$G:$FP,146,FALSE))</f>
        <v/>
      </c>
      <c r="EW10" s="178" t="str">
        <f>IF(LEN(VLOOKUP($G10,Baseline!$G:$FP,147,FALSE))=0,"",VLOOKUP($G10,Baseline!$G:$FP,147,FALSE))</f>
        <v/>
      </c>
      <c r="EX10" s="178" t="str">
        <f>IF(LEN(VLOOKUP($G10,Baseline!$G:$FP,148,FALSE))=0,"",VLOOKUP($G10,Baseline!$G:$FP,148,FALSE))</f>
        <v/>
      </c>
      <c r="EY10" s="178" t="str">
        <f>IF(LEN(VLOOKUP($G10,Baseline!$G:$FP,149,FALSE))=0,"",VLOOKUP($G10,Baseline!$G:$FP,149,FALSE))</f>
        <v/>
      </c>
      <c r="EZ10" s="178" t="str">
        <f>IF(LEN(VLOOKUP($G10,Baseline!$G:$FP,150,FALSE))=0,"",VLOOKUP($G10,Baseline!$G:$FP,150,FALSE))</f>
        <v/>
      </c>
      <c r="FA10" s="178" t="str">
        <f>IF(LEN(VLOOKUP($G10,Baseline!$G:$FP,151,FALSE))=0,"",VLOOKUP($G10,Baseline!$G:$FP,151,FALSE))</f>
        <v/>
      </c>
      <c r="FB10" s="178" t="str">
        <f>IF(LEN(VLOOKUP($G10,Baseline!$G:$FP,152,FALSE))=0,"",VLOOKUP($G10,Baseline!$G:$FP,152,FALSE))</f>
        <v/>
      </c>
      <c r="FC10" s="178" t="str">
        <f>IF(LEN(VLOOKUP($G10,Baseline!$G:$FP,153,FALSE))=0,"",VLOOKUP($G10,Baseline!$G:$FP,153,FALSE))</f>
        <v/>
      </c>
      <c r="FD10" s="178" t="str">
        <f>IF(LEN(VLOOKUP($G10,Baseline!$G:$FP,154,FALSE))=0,"",VLOOKUP($G10,Baseline!$G:$FP,154,FALSE))</f>
        <v/>
      </c>
      <c r="FE10" s="178" t="str">
        <f>IF(LEN(VLOOKUP($G10,Baseline!$G:$FP,155,FALSE))=0,"",VLOOKUP($G10,Baseline!$G:$FP,155,FALSE))</f>
        <v/>
      </c>
      <c r="FF10" s="178" t="str">
        <f>IF(LEN(VLOOKUP($G10,Baseline!$G:$FP,156,FALSE))=0,"",VLOOKUP($G10,Baseline!$G:$FP,156,FALSE))</f>
        <v/>
      </c>
      <c r="FG10" s="178" t="str">
        <f>IF(LEN(VLOOKUP($G10,Baseline!$G:$FP,157,FALSE))=0,"",VLOOKUP($G10,Baseline!$G:$FP,157,FALSE))</f>
        <v/>
      </c>
      <c r="FH10" s="178" t="str">
        <f>IF(LEN(VLOOKUP($G10,Baseline!$G:$FP,158,FALSE))=0,"",VLOOKUP($G10,Baseline!$G:$FP,158,FALSE))</f>
        <v/>
      </c>
      <c r="FI10" s="178" t="str">
        <f>IF(LEN(VLOOKUP($G10,Baseline!$G:$FP,159,FALSE))=0,"",VLOOKUP($G10,Baseline!$G:$FP,159,FALSE))</f>
        <v/>
      </c>
      <c r="FJ10" s="178" t="str">
        <f>IF(LEN(VLOOKUP($G10,Baseline!$G:$FP,160,FALSE))=0,"",VLOOKUP($G10,Baseline!$G:$FP,160,FALSE))</f>
        <v/>
      </c>
      <c r="FK10" s="178" t="str">
        <f>IF(LEN(VLOOKUP($G10,Baseline!$G:$FP,161,FALSE))=0,"",VLOOKUP($G10,Baseline!$G:$FP,161,FALSE))</f>
        <v/>
      </c>
      <c r="FL10" s="178" t="str">
        <f>IF(LEN(VLOOKUP($G10,Baseline!$G:$FP,162,FALSE))=0,"",VLOOKUP($G10,Baseline!$G:$FP,162,FALSE))</f>
        <v/>
      </c>
      <c r="FM10" s="178" t="str">
        <f>IF(LEN(VLOOKUP($G10,Baseline!$G:$FP,163,FALSE))=0,"",VLOOKUP($G10,Baseline!$G:$FP,163,FALSE))</f>
        <v/>
      </c>
      <c r="FN10" s="178" t="str">
        <f>IF(LEN(VLOOKUP($G10,Baseline!$G:$FP,164,FALSE))=0,"",VLOOKUP($G10,Baseline!$G:$FP,164,FALSE))</f>
        <v/>
      </c>
      <c r="FO10" s="178" t="str">
        <f>IF(LEN(VLOOKUP($G10,Baseline!$G:$FP,165,FALSE))=0,"",VLOOKUP($G10,Baseline!$G:$FP,165,FALSE))</f>
        <v/>
      </c>
      <c r="FP10" s="178" t="str">
        <f>IF(LEN(VLOOKUP($G10,Baseline!$G:$FP,166,FALSE))=0,"",VLOOKUP($G10,Baseline!$G:$FP,166,FALSE))</f>
        <v/>
      </c>
      <c r="FQ10" s="178"/>
      <c r="FR10" s="178"/>
      <c r="FS10" s="178"/>
      <c r="FT10" s="178"/>
      <c r="FU10" s="178" t="str">
        <f>IF(LEN(VLOOKUP($G10,Baseline!$G:$GR,171,FALSE))=0,"",VLOOKUP($G10,Baseline!$G:$GR,171,FALSE))</f>
        <v>Кто-то в твоей семье болен или был болен коронавирусом?</v>
      </c>
      <c r="FV10" s="178" t="str">
        <f>IF(LEN(VLOOKUP($G10,Baseline!$G:$GR,172,FALSE))=0,"",VLOOKUP($G10,Baseline!$G:$GR,172,FALSE))</f>
        <v>0 = нет</v>
      </c>
      <c r="FW10" s="178" t="str">
        <f>IF(LEN(VLOOKUP($G10,Baseline!$G:$GR,173,FALSE))=0,"",VLOOKUP($G10,Baseline!$G:$GR,173,FALSE))</f>
        <v>1 = да</v>
      </c>
      <c r="FX10" s="178" t="str">
        <f>IF(LEN(VLOOKUP($G10,Baseline!$G:$GR,174,FALSE))=0,"",VLOOKUP($G10,Baseline!$G:$GR,174,FALSE))</f>
        <v/>
      </c>
      <c r="FY10" s="178" t="str">
        <f>IF(LEN(VLOOKUP($G10,Baseline!$G:$GR,175,FALSE))=0,"",VLOOKUP($G10,Baseline!$G:$GR,175,FALSE))</f>
        <v/>
      </c>
      <c r="FZ10" s="178" t="str">
        <f>IF(LEN(VLOOKUP($G10,Baseline!$G:$GR,176,FALSE))=0,"",VLOOKUP($G10,Baseline!$G:$GR,176,FALSE))</f>
        <v/>
      </c>
      <c r="GA10" s="178" t="str">
        <f>IF(LEN(VLOOKUP($G10,Baseline!$G:$GR,177,FALSE))=0,"",VLOOKUP($G10,Baseline!$G:$GR,177,FALSE))</f>
        <v/>
      </c>
      <c r="GB10" s="178" t="str">
        <f>IF(LEN(VLOOKUP($G10,Baseline!$G:$GR,178,FALSE))=0,"",VLOOKUP($G10,Baseline!$G:$GR,178,FALSE))</f>
        <v/>
      </c>
      <c r="GC10" s="178" t="str">
        <f>IF(LEN(VLOOKUP($G10,Baseline!$G:$GR,179,FALSE))=0,"",VLOOKUP($G10,Baseline!$G:$GR,179,FALSE))</f>
        <v/>
      </c>
      <c r="GD10" s="178" t="str">
        <f>IF(LEN(VLOOKUP($G10,Baseline!$G:$GR,180,FALSE))=0,"",VLOOKUP($G10,Baseline!$G:$GR,180,FALSE))</f>
        <v/>
      </c>
      <c r="GE10" s="178" t="str">
        <f>IF(LEN(VLOOKUP($G10,Baseline!$G:$GR,181,FALSE))=0,"",VLOOKUP($G10,Baseline!$G:$GR,181,FALSE))</f>
        <v/>
      </c>
      <c r="GF10" s="178" t="str">
        <f>IF(LEN(VLOOKUP($G10,Baseline!$G:$GR,182,FALSE))=0,"",VLOOKUP($G10,Baseline!$G:$GR,182,FALSE))</f>
        <v/>
      </c>
      <c r="GG10" s="178" t="str">
        <f>IF(LEN(VLOOKUP($G10,Baseline!$G:$GR,183,FALSE))=0,"",VLOOKUP($G10,Baseline!$G:$GR,183,FALSE))</f>
        <v/>
      </c>
      <c r="GH10" s="178" t="str">
        <f>IF(LEN(VLOOKUP($G10,Baseline!$G:$GR,184,FALSE))=0,"",VLOOKUP($G10,Baseline!$G:$GR,184,FALSE))</f>
        <v/>
      </c>
      <c r="GI10" s="178" t="str">
        <f>IF(LEN(VLOOKUP($G10,Baseline!$G:$GR,185,FALSE))=0,"",VLOOKUP($G10,Baseline!$G:$GR,185,FALSE))</f>
        <v/>
      </c>
      <c r="GJ10" s="178" t="str">
        <f>IF(LEN(VLOOKUP($G10,Baseline!$G:$GR,186,FALSE))=0,"",VLOOKUP($G10,Baseline!$G:$GR,186,FALSE))</f>
        <v/>
      </c>
      <c r="GK10" s="178" t="str">
        <f>IF(LEN(VLOOKUP($G10,Baseline!$G:$GR,187,FALSE))=0,"",VLOOKUP($G10,Baseline!$G:$GR,187,FALSE))</f>
        <v/>
      </c>
      <c r="GL10" s="178" t="str">
        <f>IF(LEN(VLOOKUP($G10,Baseline!$G:$GR,188,FALSE))=0,"",VLOOKUP($G10,Baseline!$G:$GR,188,FALSE))</f>
        <v/>
      </c>
      <c r="GM10" s="178" t="str">
        <f>IF(LEN(VLOOKUP($G10,Baseline!$G:$GR,189,FALSE))=0,"",VLOOKUP($G10,Baseline!$G:$GR,189,FALSE))</f>
        <v/>
      </c>
      <c r="GN10" s="178" t="str">
        <f>IF(LEN(VLOOKUP($G10,Baseline!$G:$GR,190,FALSE))=0,"",VLOOKUP($G10,Baseline!$G:$GR,190,FALSE))</f>
        <v/>
      </c>
      <c r="GO10" s="178" t="str">
        <f>IF(LEN(VLOOKUP($G10,Baseline!$G:$GR,191,FALSE))=0,"",VLOOKUP($G10,Baseline!$G:$GR,191,FALSE))</f>
        <v/>
      </c>
      <c r="GP10" s="178" t="str">
        <f>IF(LEN(VLOOKUP($G10,Baseline!$G:$GR,192,FALSE))=0,"",VLOOKUP($G10,Baseline!$G:$GR,192,FALSE))</f>
        <v/>
      </c>
      <c r="GQ10" s="178" t="str">
        <f>IF(LEN(VLOOKUP($G10,Baseline!$G:$GR,193,FALSE))=0,"",VLOOKUP($G10,Baseline!$G:$GR,193,FALSE))</f>
        <v/>
      </c>
      <c r="GR10" s="178" t="str">
        <f>IF(LEN(VLOOKUP($G10,Baseline!$G:$GR,194,FALSE))=0,"",VLOOKUP($G10,Baseline!$G:$GR,194,FALSE))</f>
        <v/>
      </c>
      <c r="GS10" s="178"/>
      <c r="GT10" s="178"/>
      <c r="GU10" s="178"/>
      <c r="GV10" s="178"/>
      <c r="GW10" s="178" t="str">
        <f>IF(LEN(VLOOKUP($G10,Baseline!$G:$HT,199,FALSE))=0,"",VLOOKUP($G10,Baseline!$G:$HT,199,FALSE))</f>
        <v>Da li postoji neko u tvojoj porodici koji ima koronavirus ili je bolestan?</v>
      </c>
      <c r="GX10" s="178" t="str">
        <f>IF(LEN(VLOOKUP($G10,Baseline!$G:$HT,200,FALSE))=0,"",VLOOKUP($G10,Baseline!$G:$HT,200,FALSE))</f>
        <v>0 = ne</v>
      </c>
      <c r="GY10" s="178" t="str">
        <f>IF(LEN(VLOOKUP($G10,Baseline!$G:$HT,201,FALSE))=0,"",VLOOKUP($G10,Baseline!$G:$HT,201,FALSE))</f>
        <v>1 = da</v>
      </c>
      <c r="GZ10" s="178" t="str">
        <f>IF(LEN(VLOOKUP($G10,Baseline!$G:$HT,202,FALSE))=0,"",VLOOKUP($G10,Baseline!$G:$HT,202,FALSE))</f>
        <v/>
      </c>
      <c r="HA10" s="178" t="str">
        <f>IF(LEN(VLOOKUP($G10,Baseline!$G:$HT,203,FALSE))=0,"",VLOOKUP($G10,Baseline!$G:$HT,203,FALSE))</f>
        <v/>
      </c>
      <c r="HB10" s="178" t="str">
        <f>IF(LEN(VLOOKUP($G10,Baseline!$G:$HT,204,FALSE))=0,"",VLOOKUP($G10,Baseline!$G:$HT,204,FALSE))</f>
        <v/>
      </c>
      <c r="HC10" s="178" t="str">
        <f>IF(LEN(VLOOKUP($G10,Baseline!$G:$HT,205,FALSE))=0,"",VLOOKUP($G10,Baseline!$G:$HT,205,FALSE))</f>
        <v/>
      </c>
      <c r="HD10" s="178" t="str">
        <f>IF(LEN(VLOOKUP($G10,Baseline!$G:$HT,206,FALSE))=0,"",VLOOKUP($G10,Baseline!$G:$HT,206,FALSE))</f>
        <v/>
      </c>
      <c r="HE10" s="178" t="str">
        <f>IF(LEN(VLOOKUP($G10,Baseline!$G:$HT,207,FALSE))=0,"",VLOOKUP($G10,Baseline!$G:$HT,207,FALSE))</f>
        <v/>
      </c>
      <c r="HF10" s="178" t="str">
        <f>IF(LEN(VLOOKUP($G10,Baseline!$G:$HT,208,FALSE))=0,"",VLOOKUP($G10,Baseline!$G:$HT,208,FALSE))</f>
        <v/>
      </c>
      <c r="HG10" s="178" t="str">
        <f>IF(LEN(VLOOKUP($G10,Baseline!$G:$HT,209,FALSE))=0,"",VLOOKUP($G10,Baseline!$G:$HT,209,FALSE))</f>
        <v/>
      </c>
      <c r="HH10" s="178" t="str">
        <f>IF(LEN(VLOOKUP($G10,Baseline!$G:$HT,210,FALSE))=0,"",VLOOKUP($G10,Baseline!$G:$HT,210,FALSE))</f>
        <v/>
      </c>
      <c r="HI10" s="178" t="str">
        <f>IF(LEN(VLOOKUP($G10,Baseline!$G:$HT,211,FALSE))=0,"",VLOOKUP($G10,Baseline!$G:$HT,211,FALSE))</f>
        <v/>
      </c>
      <c r="HJ10" s="178" t="str">
        <f>IF(LEN(VLOOKUP($G10,Baseline!$G:$HT,212,FALSE))=0,"",VLOOKUP($G10,Baseline!$G:$HT,212,FALSE))</f>
        <v/>
      </c>
      <c r="HK10" s="178" t="str">
        <f>IF(LEN(VLOOKUP($G10,Baseline!$G:$HT,213,FALSE))=0,"",VLOOKUP($G10,Baseline!$G:$HT,213,FALSE))</f>
        <v/>
      </c>
      <c r="HL10" s="178" t="str">
        <f>IF(LEN(VLOOKUP($G10,Baseline!$G:$HT,214,FALSE))=0,"",VLOOKUP($G10,Baseline!$G:$HT,214,FALSE))</f>
        <v/>
      </c>
      <c r="HM10" s="178" t="str">
        <f>IF(LEN(VLOOKUP($G10,Baseline!$G:$HT,215,FALSE))=0,"",VLOOKUP($G10,Baseline!$G:$HT,215,FALSE))</f>
        <v/>
      </c>
      <c r="HN10" s="178" t="str">
        <f>IF(LEN(VLOOKUP($G10,Baseline!$G:$HT,216,FALSE))=0,"",VLOOKUP($G10,Baseline!$G:$HT,216,FALSE))</f>
        <v/>
      </c>
      <c r="HO10" s="178" t="str">
        <f>IF(LEN(VLOOKUP($G10,Baseline!$G:$HT,217,FALSE))=0,"",VLOOKUP($G10,Baseline!$G:$HT,217,FALSE))</f>
        <v/>
      </c>
      <c r="HP10" s="178" t="str">
        <f>IF(LEN(VLOOKUP($G10,Baseline!$G:$HT,218,FALSE))=0,"",VLOOKUP($G10,Baseline!$G:$HT,218,FALSE))</f>
        <v/>
      </c>
      <c r="HQ10" s="178" t="str">
        <f>IF(LEN(VLOOKUP($G10,Baseline!$G:$HT,219,FALSE))=0,"",VLOOKUP($G10,Baseline!$G:$HT,219,FALSE))</f>
        <v/>
      </c>
      <c r="HR10" s="178" t="str">
        <f>IF(LEN(VLOOKUP($G10,Baseline!$G:$HT,220,FALSE))=0,"",VLOOKUP($G10,Baseline!$G:$HT,220,FALSE))</f>
        <v/>
      </c>
      <c r="HS10" s="178" t="str">
        <f>IF(LEN(VLOOKUP($G10,Baseline!$G:$HT,221,FALSE))=0,"",VLOOKUP($G10,Baseline!$G:$HT,221,FALSE))</f>
        <v/>
      </c>
      <c r="HT10" s="178" t="str">
        <f>IF(LEN(VLOOKUP($G10,Baseline!$G:$HT,222,FALSE))=0,"",VLOOKUP($G10,Baseline!$G:$HT,222,FALSE))</f>
        <v/>
      </c>
      <c r="HU10" s="178"/>
      <c r="HV10" s="178"/>
      <c r="HW10" s="178"/>
      <c r="HX10" s="178"/>
    </row>
    <row r="11" spans="1:232" s="41" customFormat="1" ht="32.25" hidden="1" thickBot="1">
      <c r="A11" s="180" t="s">
        <v>109</v>
      </c>
      <c r="B11" s="178" t="s">
        <v>368</v>
      </c>
      <c r="C11" s="178"/>
      <c r="D11" s="178"/>
      <c r="E11" s="178"/>
      <c r="F11" s="178" t="s">
        <v>111</v>
      </c>
      <c r="G11" s="187" t="s">
        <v>411</v>
      </c>
      <c r="H11" s="185"/>
      <c r="I11" s="182" t="str">
        <f>IF(LEN(VLOOKUP($G11,Baseline!$G:$AF,3,FALSE))=0,"",VLOOKUP($G11,Baseline!$G:$AF,3,FALSE))</f>
        <v>Ist jemand in deiner Familie oder den du kennst am Coronavirus verstorben?</v>
      </c>
      <c r="J11" s="187" t="str">
        <f>IF(LEN(VLOOKUP($G11,Baseline!$G:$AF,4,FALSE))=0,"",VLOOKUP($G11,Baseline!$G:$AF,4,FALSE))</f>
        <v>0 = Nein</v>
      </c>
      <c r="K11" s="187" t="str">
        <f>IF(LEN(VLOOKUP($G11,Baseline!$G:$AF,5,FALSE))=0,"",VLOOKUP($G11,Baseline!$G:$AF,5,FALSE))</f>
        <v>1 = Ja</v>
      </c>
      <c r="L11" s="187" t="str">
        <f>IF(LEN(VLOOKUP($G11,Baseline!$G:$AF,6,FALSE))=0,"",VLOOKUP($G11,Baseline!$G:$AF,6,FALSE))</f>
        <v/>
      </c>
      <c r="M11" s="187" t="str">
        <f>IF(LEN(VLOOKUP($G11,Baseline!$G:$AF,7,FALSE))=0,"",VLOOKUP($G11,Baseline!$G:$AF,7,FALSE))</f>
        <v/>
      </c>
      <c r="N11" s="187" t="str">
        <f>IF(LEN(VLOOKUP($G11,Baseline!$G:$AF,8,FALSE))=0,"",VLOOKUP($G11,Baseline!$G:$AF,8,FALSE))</f>
        <v/>
      </c>
      <c r="O11" s="187" t="str">
        <f>IF(LEN(VLOOKUP($G11,Baseline!$G:$AF,9,FALSE))=0,"",VLOOKUP($G11,Baseline!$G:$AF,9,FALSE))</f>
        <v/>
      </c>
      <c r="P11" s="187" t="str">
        <f>IF(LEN(VLOOKUP($G11,Baseline!$G:$AF,10,FALSE))=0,"",VLOOKUP($G11,Baseline!$G:$AF,10,FALSE))</f>
        <v/>
      </c>
      <c r="Q11" s="187" t="str">
        <f>IF(LEN(VLOOKUP($G11,Baseline!$G:$AF,11,FALSE))=0,"",VLOOKUP($G11,Baseline!$G:$AF,11,FALSE))</f>
        <v/>
      </c>
      <c r="R11" s="187" t="str">
        <f>IF(LEN(VLOOKUP($G11,Baseline!$G:$AF,12,FALSE))=0,"",VLOOKUP($G11,Baseline!$G:$AF,12,FALSE))</f>
        <v/>
      </c>
      <c r="S11" s="187" t="str">
        <f>IF(LEN(VLOOKUP($G11,Baseline!$G:$AF,13,FALSE))=0,"",VLOOKUP($G11,Baseline!$G:$AF,13,FALSE))</f>
        <v/>
      </c>
      <c r="T11" s="187" t="str">
        <f>IF(LEN(VLOOKUP($G11,Baseline!$G:$AF,14,FALSE))=0,"",VLOOKUP($G11,Baseline!$G:$AF,14,FALSE))</f>
        <v/>
      </c>
      <c r="U11" s="187" t="str">
        <f>IF(LEN(VLOOKUP($G11,Baseline!$G:$AF,15,FALSE))=0,"",VLOOKUP($G11,Baseline!$G:$AF,15,FALSE))</f>
        <v/>
      </c>
      <c r="V11" s="187" t="str">
        <f>IF(LEN(VLOOKUP($G11,Baseline!$G:$AF,16,FALSE))=0,"",VLOOKUP($G11,Baseline!$G:$AF,16,FALSE))</f>
        <v/>
      </c>
      <c r="W11" s="187" t="str">
        <f>IF(LEN(VLOOKUP($G11,Baseline!$G:$AF,17,FALSE))=0,"",VLOOKUP($G11,Baseline!$G:$AF,17,FALSE))</f>
        <v/>
      </c>
      <c r="X11" s="187" t="str">
        <f>IF(LEN(VLOOKUP($G11,Baseline!$G:$AF,18,FALSE))=0,"",VLOOKUP($G11,Baseline!$G:$AF,18,FALSE))</f>
        <v/>
      </c>
      <c r="Y11" s="187" t="str">
        <f>IF(LEN(VLOOKUP($G11,Baseline!$G:$AF,19,FALSE))=0,"",VLOOKUP($G11,Baseline!$G:$AF,19,FALSE))</f>
        <v/>
      </c>
      <c r="Z11" s="187" t="str">
        <f>IF(LEN(VLOOKUP($G11,Baseline!$G:$AF,20,FALSE))=0,"",VLOOKUP($G11,Baseline!$G:$AF,20,FALSE))</f>
        <v/>
      </c>
      <c r="AA11" s="187" t="str">
        <f>IF(LEN(VLOOKUP($G11,Baseline!$G:$AF,21,FALSE))=0,"",VLOOKUP($G11,Baseline!$G:$AF,21,FALSE))</f>
        <v/>
      </c>
      <c r="AB11" s="187" t="str">
        <f>IF(LEN(VLOOKUP($G11,Baseline!$G:$AF,22,FALSE))=0,"",VLOOKUP($G11,Baseline!$G:$AF,22,FALSE))</f>
        <v/>
      </c>
      <c r="AC11" s="187" t="str">
        <f>IF(LEN(VLOOKUP($G11,Baseline!$G:$AF,23,FALSE))=0,"",VLOOKUP($G11,Baseline!$G:$AF,23,FALSE))</f>
        <v/>
      </c>
      <c r="AD11" s="187" t="str">
        <f>IF(LEN(VLOOKUP($G11,Baseline!$G:$AF,24,FALSE))=0,"",VLOOKUP($G11,Baseline!$G:$AF,24,FALSE))</f>
        <v/>
      </c>
      <c r="AE11" s="187" t="str">
        <f>IF(LEN(VLOOKUP($G11,Baseline!$G:$AF,25,FALSE))=0,"",VLOOKUP($G11,Baseline!$G:$AF,25,FALSE))</f>
        <v/>
      </c>
      <c r="AF11" s="187" t="str">
        <f>IF(LEN(VLOOKUP($G11,Baseline!$G:$AF,26,FALSE))=0,"",VLOOKUP($G11,Baseline!$G:$AF,26,FALSE))</f>
        <v/>
      </c>
      <c r="AG11" s="178"/>
      <c r="AH11" s="178"/>
      <c r="AI11" s="179"/>
      <c r="AJ11" s="186"/>
      <c r="AK11" s="182" t="str">
        <f>IF(LEN(VLOOKUP($G11,Baseline!$G:$BH,31,FALSE))=0,"",VLOOKUP($G11,Baseline!$G:$BH,31,FALSE))</f>
        <v xml:space="preserve">Has a member of your family or somebody you know died due to an infection with the coronavirus? </v>
      </c>
      <c r="AL11" s="187" t="str">
        <f>IF(LEN(VLOOKUP($G11,Baseline!$G:$BH,32,FALSE))=0,"",VLOOKUP($G11,Baseline!$G:$BH,32,FALSE))</f>
        <v>0 = No</v>
      </c>
      <c r="AM11" s="187" t="str">
        <f>IF(LEN(VLOOKUP($G11,Baseline!$G:$BH,33,FALSE))=0,"",VLOOKUP($G11,Baseline!$G:$BH,33,FALSE))</f>
        <v>1 = Yes</v>
      </c>
      <c r="AN11" s="187" t="str">
        <f>IF(LEN(VLOOKUP($G11,Baseline!$G:$BH,34,FALSE))=0,"",VLOOKUP($G11,Baseline!$G:$BH,34,FALSE))</f>
        <v/>
      </c>
      <c r="AO11" s="187" t="str">
        <f>IF(LEN(VLOOKUP($G11,Baseline!$G:$BH,35,FALSE))=0,"",VLOOKUP($G11,Baseline!$G:$BH,35,FALSE))</f>
        <v/>
      </c>
      <c r="AP11" s="187" t="str">
        <f>IF(LEN(VLOOKUP($G11,Baseline!$G:$BH,36,FALSE))=0,"",VLOOKUP($G11,Baseline!$G:$BH,36,FALSE))</f>
        <v/>
      </c>
      <c r="AQ11" s="187" t="str">
        <f>IF(LEN(VLOOKUP($G11,Baseline!$G:$BH,37,FALSE))=0,"",VLOOKUP($G11,Baseline!$G:$BH,37,FALSE))</f>
        <v/>
      </c>
      <c r="AR11" s="187" t="str">
        <f>IF(LEN(VLOOKUP($G11,Baseline!$G:$BH,38,FALSE))=0,"",VLOOKUP($G11,Baseline!$G:$BH,38,FALSE))</f>
        <v/>
      </c>
      <c r="AS11" s="187" t="str">
        <f>IF(LEN(VLOOKUP($G11,Baseline!$G:$BH,39,FALSE))=0,"",VLOOKUP($G11,Baseline!$G:$BH,39,FALSE))</f>
        <v/>
      </c>
      <c r="AT11" s="187" t="str">
        <f>IF(LEN(VLOOKUP($G11,Baseline!$G:$BH,40,FALSE))=0,"",VLOOKUP($G11,Baseline!$G:$BH,40,FALSE))</f>
        <v/>
      </c>
      <c r="AU11" s="187" t="str">
        <f>IF(LEN(VLOOKUP($G11,Baseline!$G:$BH,41,FALSE))=0,"",VLOOKUP($G11,Baseline!$G:$BH,41,FALSE))</f>
        <v/>
      </c>
      <c r="AV11" s="187" t="str">
        <f>IF(LEN(VLOOKUP($G11,Baseline!$G:$BH,42,FALSE))=0,"",VLOOKUP($G11,Baseline!$G:$BH,42,FALSE))</f>
        <v/>
      </c>
      <c r="AW11" s="187" t="str">
        <f>IF(LEN(VLOOKUP($G11,Baseline!$G:$BH,43,FALSE))=0,"",VLOOKUP($G11,Baseline!$G:$BH,43,FALSE))</f>
        <v/>
      </c>
      <c r="AX11" s="187" t="str">
        <f>IF(LEN(VLOOKUP($G11,Baseline!$G:$BH,44,FALSE))=0,"",VLOOKUP($G11,Baseline!$G:$BH,44,FALSE))</f>
        <v/>
      </c>
      <c r="AY11" s="187" t="str">
        <f>IF(LEN(VLOOKUP($G11,Baseline!$G:$BH,45,FALSE))=0,"",VLOOKUP($G11,Baseline!$G:$BH,45,FALSE))</f>
        <v/>
      </c>
      <c r="AZ11" s="187" t="str">
        <f>IF(LEN(VLOOKUP($G11,Baseline!$G:$BH,46,FALSE))=0,"",VLOOKUP($G11,Baseline!$G:$BH,46,FALSE))</f>
        <v/>
      </c>
      <c r="BA11" s="187" t="str">
        <f>IF(LEN(VLOOKUP($G11,Baseline!$G:$BH,47,FALSE))=0,"",VLOOKUP($G11,Baseline!$G:$BH,47,FALSE))</f>
        <v/>
      </c>
      <c r="BB11" s="187" t="str">
        <f>IF(LEN(VLOOKUP($G11,Baseline!$G:$BH,48,FALSE))=0,"",VLOOKUP($G11,Baseline!$G:$BH,48,FALSE))</f>
        <v/>
      </c>
      <c r="BC11" s="187" t="str">
        <f>IF(LEN(VLOOKUP($G11,Baseline!$G:$BH,49,FALSE))=0,"",VLOOKUP($G11,Baseline!$G:$BH,49,FALSE))</f>
        <v/>
      </c>
      <c r="BD11" s="187" t="str">
        <f>IF(LEN(VLOOKUP($G11,Baseline!$G:$BH,50,FALSE))=0,"",VLOOKUP($G11,Baseline!$G:$BH,50,FALSE))</f>
        <v/>
      </c>
      <c r="BE11" s="187" t="str">
        <f>IF(LEN(VLOOKUP($G11,Baseline!$G:$BH,51,FALSE))=0,"",VLOOKUP($G11,Baseline!$G:$BH,51,FALSE))</f>
        <v/>
      </c>
      <c r="BF11" s="187" t="str">
        <f>IF(LEN(VLOOKUP($G11,Baseline!$G:$BH,52,FALSE))=0,"",VLOOKUP($G11,Baseline!$G:$BH,52,FALSE))</f>
        <v/>
      </c>
      <c r="BG11" s="187" t="str">
        <f>IF(LEN(VLOOKUP($G11,Baseline!$G:$BH,53,FALSE))=0,"",VLOOKUP($G11,Baseline!$G:$BH,53,FALSE))</f>
        <v/>
      </c>
      <c r="BH11" s="187" t="str">
        <f>IF(LEN(VLOOKUP($G11,Baseline!$G:$BH,54,FALSE))=0,"",VLOOKUP($G11,Baseline!$G:$BH,54,FALSE))</f>
        <v/>
      </c>
      <c r="BI11" s="178"/>
      <c r="BJ11" s="178"/>
      <c r="BK11" s="178"/>
      <c r="BL11" s="186"/>
      <c r="BM11" s="182" t="str">
        <f>IF(LEN(VLOOKUP($G11,Baseline!$G:$CJ,59,FALSE))=0,"",VLOOKUP($G11,Baseline!$G:$CJ,59,FALSE))</f>
        <v>¿Hay alguien de tu familia o alguien que conozcas que haya muerto por coronavirus?</v>
      </c>
      <c r="BN11" s="187" t="str">
        <f>IF(LEN(VLOOKUP($G11,Baseline!$G:$CJ,60,FALSE))=0,"",VLOOKUP($G11,Baseline!$G:$CJ,60,FALSE))</f>
        <v>0 = no</v>
      </c>
      <c r="BO11" s="187" t="str">
        <f>IF(LEN(VLOOKUP($G11,Baseline!$G:$CJ,61,FALSE))=0,"",VLOOKUP($G11,Baseline!$G:$CJ,61,FALSE))</f>
        <v>1 = sí</v>
      </c>
      <c r="BP11" s="188" t="str">
        <f>IF(LEN(VLOOKUP($G11,Baseline!$G:$CJ,62,FALSE))=0,"",VLOOKUP($G11,Baseline!$G:$CJ,62,FALSE))</f>
        <v/>
      </c>
      <c r="BQ11" s="178" t="str">
        <f>IF(LEN(VLOOKUP($G11,Baseline!$G:$CJ,63,FALSE))=0,"",VLOOKUP($G11,Baseline!$G:$CJ,63,FALSE))</f>
        <v/>
      </c>
      <c r="BR11" s="178" t="str">
        <f>IF(LEN(VLOOKUP($G11,Baseline!$G:$CJ,64,FALSE))=0,"",VLOOKUP($G11,Baseline!$G:$CJ,64,FALSE))</f>
        <v/>
      </c>
      <c r="BS11" s="178" t="str">
        <f>IF(LEN(VLOOKUP($G11,Baseline!$G:$CJ,65,FALSE))=0,"",VLOOKUP($G11,Baseline!$G:$CJ,65,FALSE))</f>
        <v/>
      </c>
      <c r="BT11" s="178" t="str">
        <f>IF(LEN(VLOOKUP($G11,Baseline!$G:$CJ,66,FALSE))=0,"",VLOOKUP($G11,Baseline!$G:$CJ,66,FALSE))</f>
        <v/>
      </c>
      <c r="BU11" s="178" t="str">
        <f>IF(LEN(VLOOKUP($G11,Baseline!$G:$CJ,67,FALSE))=0,"",VLOOKUP($G11,Baseline!$G:$CJ,67,FALSE))</f>
        <v/>
      </c>
      <c r="BV11" s="178" t="str">
        <f>IF(LEN(VLOOKUP($G11,Baseline!$G:$CJ,68,FALSE))=0,"",VLOOKUP($G11,Baseline!$G:$CJ,68,FALSE))</f>
        <v/>
      </c>
      <c r="BW11" s="178" t="str">
        <f>IF(LEN(VLOOKUP($G11,Baseline!$G:$CJ,69,FALSE))=0,"",VLOOKUP($G11,Baseline!$G:$CJ,69,FALSE))</f>
        <v/>
      </c>
      <c r="BX11" s="178" t="str">
        <f>IF(LEN(VLOOKUP($G11,Baseline!$G:$CJ,70,FALSE))=0,"",VLOOKUP($G11,Baseline!$G:$CJ,70,FALSE))</f>
        <v/>
      </c>
      <c r="BY11" s="178" t="str">
        <f>IF(LEN(VLOOKUP($G11,Baseline!$G:$CJ,71,FALSE))=0,"",VLOOKUP($G11,Baseline!$G:$CJ,71,FALSE))</f>
        <v/>
      </c>
      <c r="BZ11" s="178" t="str">
        <f>IF(LEN(VLOOKUP($G11,Baseline!$G:$CJ,72,FALSE))=0,"",VLOOKUP($G11,Baseline!$G:$CJ,72,FALSE))</f>
        <v/>
      </c>
      <c r="CA11" s="178" t="str">
        <f>IF(LEN(VLOOKUP($G11,Baseline!$G:$CJ,73,FALSE))=0,"",VLOOKUP($G11,Baseline!$G:$CJ,73,FALSE))</f>
        <v/>
      </c>
      <c r="CB11" s="178" t="str">
        <f>IF(LEN(VLOOKUP($G11,Baseline!$G:$CJ,74,FALSE))=0,"",VLOOKUP($G11,Baseline!$G:$CJ,74,FALSE))</f>
        <v/>
      </c>
      <c r="CC11" s="178" t="str">
        <f>IF(LEN(VLOOKUP($G11,Baseline!$G:$CJ,75,FALSE))=0,"",VLOOKUP($G11,Baseline!$G:$CJ,75,FALSE))</f>
        <v/>
      </c>
      <c r="CD11" s="178" t="str">
        <f>IF(LEN(VLOOKUP($G11,Baseline!$G:$CJ,76,FALSE))=0,"",VLOOKUP($G11,Baseline!$G:$CJ,76,FALSE))</f>
        <v/>
      </c>
      <c r="CE11" s="178" t="str">
        <f>IF(LEN(VLOOKUP($G11,Baseline!$G:$CJ,77,FALSE))=0,"",VLOOKUP($G11,Baseline!$G:$CJ,77,FALSE))</f>
        <v/>
      </c>
      <c r="CF11" s="178" t="str">
        <f>IF(LEN(VLOOKUP($G11,Baseline!$G:$CJ,78,FALSE))=0,"",VLOOKUP($G11,Baseline!$G:$CJ,78,FALSE))</f>
        <v/>
      </c>
      <c r="CG11" s="178" t="str">
        <f>IF(LEN(VLOOKUP($G11,Baseline!$G:$CJ,79,FALSE))=0,"",VLOOKUP($G11,Baseline!$G:$CJ,79,FALSE))</f>
        <v/>
      </c>
      <c r="CH11" s="178" t="str">
        <f>IF(LEN(VLOOKUP($G11,Baseline!$G:$CJ,80,FALSE))=0,"",VLOOKUP($G11,Baseline!$G:$CJ,80,FALSE))</f>
        <v/>
      </c>
      <c r="CI11" s="178" t="str">
        <f>IF(LEN(VLOOKUP($G11,Baseline!$G:$CJ,81,FALSE))=0,"",VLOOKUP($G11,Baseline!$G:$CJ,81,FALSE))</f>
        <v/>
      </c>
      <c r="CJ11" s="178" t="str">
        <f>IF(LEN(VLOOKUP($G11,Baseline!$G:$CJ,82,FALSE))=0,"",VLOOKUP($G11,Baseline!$G:$CJ,82,FALSE))</f>
        <v/>
      </c>
      <c r="CK11" s="178"/>
      <c r="CL11" s="178"/>
      <c r="CM11" s="178"/>
      <c r="CN11" s="189"/>
      <c r="CO11" s="182" t="str">
        <f>IF(LEN(VLOOKUP($G11,Baseline!$G:$DL,87,FALSE))=0,"",VLOOKUP($G11,Baseline!$G:$DL,87,FALSE))</f>
        <v>Est-ce que quelqu'un de ta famille ou quelqu'un que tu connais est mort du coronavirus ?</v>
      </c>
      <c r="CP11" s="178" t="str">
        <f>IF(LEN(VLOOKUP($G11,Baseline!$G:$DL,88,FALSE))=0,"",VLOOKUP($G11,Baseline!$G:$DL,88,FALSE))</f>
        <v>0 = non</v>
      </c>
      <c r="CQ11" s="178" t="str">
        <f>IF(LEN(VLOOKUP($G11,Baseline!$G:$DL,89,FALSE))=0,"",VLOOKUP($G11,Baseline!$G:$DL,89,FALSE))</f>
        <v>1 = oui</v>
      </c>
      <c r="CR11" s="178" t="str">
        <f>IF(LEN(VLOOKUP($G11,Baseline!$G:$DL,90,FALSE))=0,"",VLOOKUP($G11,Baseline!$G:$DL,90,FALSE))</f>
        <v/>
      </c>
      <c r="CS11" s="178" t="str">
        <f>IF(LEN(VLOOKUP($G11,Baseline!$G:$DL,91,FALSE))=0,"",VLOOKUP($G11,Baseline!$G:$DL,91,FALSE))</f>
        <v/>
      </c>
      <c r="CT11" s="178" t="str">
        <f>IF(LEN(VLOOKUP($G11,Baseline!$G:$DL,92,FALSE))=0,"",VLOOKUP($G11,Baseline!$G:$DL,92,FALSE))</f>
        <v/>
      </c>
      <c r="CU11" s="178" t="str">
        <f>IF(LEN(VLOOKUP($G11,Baseline!$G:$DL,93,FALSE))=0,"",VLOOKUP($G11,Baseline!$G:$DL,93,FALSE))</f>
        <v/>
      </c>
      <c r="CV11" s="178" t="str">
        <f>IF(LEN(VLOOKUP($G11,Baseline!$G:$DL,94,FALSE))=0,"",VLOOKUP($G11,Baseline!$G:$DL,94,FALSE))</f>
        <v/>
      </c>
      <c r="CW11" s="178" t="str">
        <f>IF(LEN(VLOOKUP($G11,Baseline!$G:$DL,95,FALSE))=0,"",VLOOKUP($G11,Baseline!$G:$DL,95,FALSE))</f>
        <v/>
      </c>
      <c r="CX11" s="178" t="str">
        <f>IF(LEN(VLOOKUP($G11,Baseline!$G:$DL,96,FALSE))=0,"",VLOOKUP($G11,Baseline!$G:$DL,96,FALSE))</f>
        <v/>
      </c>
      <c r="CY11" s="178" t="str">
        <f>IF(LEN(VLOOKUP($G11,Baseline!$G:$DL,97,FALSE))=0,"",VLOOKUP($G11,Baseline!$G:$DL,97,FALSE))</f>
        <v/>
      </c>
      <c r="CZ11" s="178" t="str">
        <f>IF(LEN(VLOOKUP($G11,Baseline!$G:$DL,98,FALSE))=0,"",VLOOKUP($G11,Baseline!$G:$DL,98,FALSE))</f>
        <v/>
      </c>
      <c r="DA11" s="178" t="str">
        <f>IF(LEN(VLOOKUP($G11,Baseline!$G:$DL,99,FALSE))=0,"",VLOOKUP($G11,Baseline!$G:$DL,99,FALSE))</f>
        <v/>
      </c>
      <c r="DB11" s="178" t="str">
        <f>IF(LEN(VLOOKUP($G11,Baseline!$G:$DL,100,FALSE))=0,"",VLOOKUP($G11,Baseline!$G:$DL,100,FALSE))</f>
        <v/>
      </c>
      <c r="DC11" s="178" t="str">
        <f>IF(LEN(VLOOKUP($G11,Baseline!$G:$DL,101,FALSE))=0,"",VLOOKUP($G11,Baseline!$G:$DL,101,FALSE))</f>
        <v/>
      </c>
      <c r="DD11" s="178" t="str">
        <f>IF(LEN(VLOOKUP($G11,Baseline!$G:$DL,102,FALSE))=0,"",VLOOKUP($G11,Baseline!$G:$DL,102,FALSE))</f>
        <v/>
      </c>
      <c r="DE11" s="178" t="str">
        <f>IF(LEN(VLOOKUP($G11,Baseline!$G:$DL,103,FALSE))=0,"",VLOOKUP($G11,Baseline!$G:$DL,103,FALSE))</f>
        <v/>
      </c>
      <c r="DF11" s="178" t="str">
        <f>IF(LEN(VLOOKUP($G11,Baseline!$G:$DL,104,FALSE))=0,"",VLOOKUP($G11,Baseline!$G:$DL,104,FALSE))</f>
        <v/>
      </c>
      <c r="DG11" s="178" t="str">
        <f>IF(LEN(VLOOKUP($G11,Baseline!$G:$DL,105,FALSE))=0,"",VLOOKUP($G11,Baseline!$G:$DL,105,FALSE))</f>
        <v/>
      </c>
      <c r="DH11" s="178" t="str">
        <f>IF(LEN(VLOOKUP($G11,Baseline!$G:$DL,106,FALSE))=0,"",VLOOKUP($G11,Baseline!$G:$DL,106,FALSE))</f>
        <v/>
      </c>
      <c r="DI11" s="178" t="str">
        <f>IF(LEN(VLOOKUP($G11,Baseline!$G:$DL,107,FALSE))=0,"",VLOOKUP($G11,Baseline!$G:$DL,107,FALSE))</f>
        <v/>
      </c>
      <c r="DJ11" s="178" t="str">
        <f>IF(LEN(VLOOKUP($G11,Baseline!$G:$DL,108,FALSE))=0,"",VLOOKUP($G11,Baseline!$G:$DL,108,FALSE))</f>
        <v/>
      </c>
      <c r="DK11" s="178" t="str">
        <f>IF(LEN(VLOOKUP($G11,Baseline!$G:$DL,109,FALSE))=0,"",VLOOKUP($G11,Baseline!$G:$DL,109,FALSE))</f>
        <v/>
      </c>
      <c r="DL11" s="178" t="str">
        <f>IF(LEN(VLOOKUP($G11,Baseline!$G:$DL,110,FALSE))=0,"",VLOOKUP($G11,Baseline!$G:$DL,110,FALSE))</f>
        <v/>
      </c>
      <c r="DM11" s="178"/>
      <c r="DN11" s="178"/>
      <c r="DO11" s="178"/>
      <c r="DP11" s="178"/>
      <c r="DQ11" s="178" t="str">
        <f>IF(LEN(VLOOKUP($G11,Baseline!$G:$EN,115,FALSE))=0,"",VLOOKUP($G11,Baseline!$G:$EN,115,FALSE))</f>
        <v>A családodban, vagy az ismerőseid között van valaki, aki a coronavírus miatt meghalt?</v>
      </c>
      <c r="DR11" s="178" t="str">
        <f>IF(LEN(VLOOKUP($G11,Baseline!$G:$EN,116,FALSE))=0,"",VLOOKUP($G11,Baseline!$G:$EN,116,FALSE))</f>
        <v>0 = nem</v>
      </c>
      <c r="DS11" s="178" t="str">
        <f>IF(LEN(VLOOKUP($G11,Baseline!$G:$EN,117,FALSE))=0,"",VLOOKUP($G11,Baseline!$G:$EN,117,FALSE))</f>
        <v>1 = igen</v>
      </c>
      <c r="DT11" s="178" t="str">
        <f>IF(LEN(VLOOKUP($G11,Baseline!$G:$EN,118,FALSE))=0,"",VLOOKUP($G11,Baseline!$G:$EN,118,FALSE))</f>
        <v/>
      </c>
      <c r="DU11" s="178" t="str">
        <f>IF(LEN(VLOOKUP($G11,Baseline!$G:$EN,119,FALSE))=0,"",VLOOKUP($G11,Baseline!$G:$EN,119,FALSE))</f>
        <v/>
      </c>
      <c r="DV11" s="178" t="str">
        <f>IF(LEN(VLOOKUP($G11,Baseline!$G:$EN,120,FALSE))=0,"",VLOOKUP($G11,Baseline!$G:$EN,120,FALSE))</f>
        <v/>
      </c>
      <c r="DW11" s="178" t="str">
        <f>IF(LEN(VLOOKUP($G11,Baseline!$G:$EN,121,FALSE))=0,"",VLOOKUP($G11,Baseline!$G:$EN,121,FALSE))</f>
        <v/>
      </c>
      <c r="DX11" s="178" t="str">
        <f>IF(LEN(VLOOKUP($G11,Baseline!$G:$EN,122,FALSE))=0,"",VLOOKUP($G11,Baseline!$G:$EN,122,FALSE))</f>
        <v/>
      </c>
      <c r="DY11" s="178" t="str">
        <f>IF(LEN(VLOOKUP($G11,Baseline!$G:$EN,123,FALSE))=0,"",VLOOKUP($G11,Baseline!$G:$EN,123,FALSE))</f>
        <v/>
      </c>
      <c r="DZ11" s="178" t="str">
        <f>IF(LEN(VLOOKUP($G11,Baseline!$G:$EN,124,FALSE))=0,"",VLOOKUP($G11,Baseline!$G:$EN,124,FALSE))</f>
        <v/>
      </c>
      <c r="EA11" s="178" t="str">
        <f>IF(LEN(VLOOKUP($G11,Baseline!$G:$EN,125,FALSE))=0,"",VLOOKUP($G11,Baseline!$G:$EN,125,FALSE))</f>
        <v/>
      </c>
      <c r="EB11" s="178" t="str">
        <f>IF(LEN(VLOOKUP($G11,Baseline!$G:$EN,126,FALSE))=0,"",VLOOKUP($G11,Baseline!$G:$EN,126,FALSE))</f>
        <v/>
      </c>
      <c r="EC11" s="178" t="str">
        <f>IF(LEN(VLOOKUP($G11,Baseline!$G:$EN,127,FALSE))=0,"",VLOOKUP($G11,Baseline!$G:$EN,127,FALSE))</f>
        <v/>
      </c>
      <c r="ED11" s="178" t="str">
        <f>IF(LEN(VLOOKUP($G11,Baseline!$G:$EN,128,FALSE))=0,"",VLOOKUP($G11,Baseline!$G:$EN,128,FALSE))</f>
        <v/>
      </c>
      <c r="EE11" s="178" t="str">
        <f>IF(LEN(VLOOKUP($G11,Baseline!$G:$EN,129,FALSE))=0,"",VLOOKUP($G11,Baseline!$G:$EN,129,FALSE))</f>
        <v/>
      </c>
      <c r="EF11" s="178" t="str">
        <f>IF(LEN(VLOOKUP($G11,Baseline!$G:$EN,130,FALSE))=0,"",VLOOKUP($G11,Baseline!$G:$EN,130,FALSE))</f>
        <v/>
      </c>
      <c r="EG11" s="178" t="str">
        <f>IF(LEN(VLOOKUP($G11,Baseline!$G:$EN,131,FALSE))=0,"",VLOOKUP($G11,Baseline!$G:$EN,131,FALSE))</f>
        <v/>
      </c>
      <c r="EH11" s="178" t="str">
        <f>IF(LEN(VLOOKUP($G11,Baseline!$G:$EN,132,FALSE))=0,"",VLOOKUP($G11,Baseline!$G:$EN,132,FALSE))</f>
        <v/>
      </c>
      <c r="EI11" s="178" t="str">
        <f>IF(LEN(VLOOKUP($G11,Baseline!$G:$EN,133,FALSE))=0,"",VLOOKUP($G11,Baseline!$G:$EN,133,FALSE))</f>
        <v/>
      </c>
      <c r="EJ11" s="178" t="str">
        <f>IF(LEN(VLOOKUP($G11,Baseline!$G:$EN,134,FALSE))=0,"",VLOOKUP($G11,Baseline!$G:$EN,134,FALSE))</f>
        <v/>
      </c>
      <c r="EK11" s="178" t="str">
        <f>IF(LEN(VLOOKUP($G11,Baseline!$G:$EN,135,FALSE))=0,"",VLOOKUP($G11,Baseline!$G:$EN,135,FALSE))</f>
        <v/>
      </c>
      <c r="EL11" s="178" t="str">
        <f>IF(LEN(VLOOKUP($G11,Baseline!$G:$EN,136,FALSE))=0,"",VLOOKUP($G11,Baseline!$G:$EN,136,FALSE))</f>
        <v/>
      </c>
      <c r="EM11" s="178" t="str">
        <f>IF(LEN(VLOOKUP($G11,Baseline!$G:$EN,137,FALSE))=0,"",VLOOKUP($G11,Baseline!$G:$EN,137,FALSE))</f>
        <v/>
      </c>
      <c r="EN11" s="178" t="str">
        <f>IF(LEN(VLOOKUP($G11,Baseline!$G:$EN,138,FALSE))=0,"",VLOOKUP($G11,Baseline!$G:$EN,138,FALSE))</f>
        <v/>
      </c>
      <c r="EO11" s="178"/>
      <c r="EP11" s="178"/>
      <c r="EQ11" s="178"/>
      <c r="ER11" s="178"/>
      <c r="ES11" s="178" t="str">
        <f>IF(LEN(VLOOKUP($G11,Baseline!$G:$FP,143,FALSE))=0,"",VLOOKUP($G11,Baseline!$G:$FP,143,FALSE))</f>
        <v>Qualcuno della tua famiglia o qualcuno che conosci è morto a causa del coronavirus?</v>
      </c>
      <c r="ET11" s="178" t="str">
        <f>IF(LEN(VLOOKUP($G11,Baseline!$G:$FP,144,FALSE))=0,"",VLOOKUP($G11,Baseline!$G:$FP,144,FALSE))</f>
        <v>0 = no</v>
      </c>
      <c r="EU11" s="178" t="str">
        <f>IF(LEN(VLOOKUP($G11,Baseline!$G:$FP,145,FALSE))=0,"",VLOOKUP($G11,Baseline!$G:$FP,145,FALSE))</f>
        <v>1 = sì</v>
      </c>
      <c r="EV11" s="178" t="str">
        <f>IF(LEN(VLOOKUP($G11,Baseline!$G:$FP,146,FALSE))=0,"",VLOOKUP($G11,Baseline!$G:$FP,146,FALSE))</f>
        <v/>
      </c>
      <c r="EW11" s="178" t="str">
        <f>IF(LEN(VLOOKUP($G11,Baseline!$G:$FP,147,FALSE))=0,"",VLOOKUP($G11,Baseline!$G:$FP,147,FALSE))</f>
        <v/>
      </c>
      <c r="EX11" s="178" t="str">
        <f>IF(LEN(VLOOKUP($G11,Baseline!$G:$FP,148,FALSE))=0,"",VLOOKUP($G11,Baseline!$G:$FP,148,FALSE))</f>
        <v/>
      </c>
      <c r="EY11" s="178" t="str">
        <f>IF(LEN(VLOOKUP($G11,Baseline!$G:$FP,149,FALSE))=0,"",VLOOKUP($G11,Baseline!$G:$FP,149,FALSE))</f>
        <v/>
      </c>
      <c r="EZ11" s="178" t="str">
        <f>IF(LEN(VLOOKUP($G11,Baseline!$G:$FP,150,FALSE))=0,"",VLOOKUP($G11,Baseline!$G:$FP,150,FALSE))</f>
        <v/>
      </c>
      <c r="FA11" s="178" t="str">
        <f>IF(LEN(VLOOKUP($G11,Baseline!$G:$FP,151,FALSE))=0,"",VLOOKUP($G11,Baseline!$G:$FP,151,FALSE))</f>
        <v/>
      </c>
      <c r="FB11" s="178" t="str">
        <f>IF(LEN(VLOOKUP($G11,Baseline!$G:$FP,152,FALSE))=0,"",VLOOKUP($G11,Baseline!$G:$FP,152,FALSE))</f>
        <v/>
      </c>
      <c r="FC11" s="178" t="str">
        <f>IF(LEN(VLOOKUP($G11,Baseline!$G:$FP,153,FALSE))=0,"",VLOOKUP($G11,Baseline!$G:$FP,153,FALSE))</f>
        <v/>
      </c>
      <c r="FD11" s="178" t="str">
        <f>IF(LEN(VLOOKUP($G11,Baseline!$G:$FP,154,FALSE))=0,"",VLOOKUP($G11,Baseline!$G:$FP,154,FALSE))</f>
        <v/>
      </c>
      <c r="FE11" s="178" t="str">
        <f>IF(LEN(VLOOKUP($G11,Baseline!$G:$FP,155,FALSE))=0,"",VLOOKUP($G11,Baseline!$G:$FP,155,FALSE))</f>
        <v/>
      </c>
      <c r="FF11" s="178" t="str">
        <f>IF(LEN(VLOOKUP($G11,Baseline!$G:$FP,156,FALSE))=0,"",VLOOKUP($G11,Baseline!$G:$FP,156,FALSE))</f>
        <v/>
      </c>
      <c r="FG11" s="178" t="str">
        <f>IF(LEN(VLOOKUP($G11,Baseline!$G:$FP,157,FALSE))=0,"",VLOOKUP($G11,Baseline!$G:$FP,157,FALSE))</f>
        <v/>
      </c>
      <c r="FH11" s="178" t="str">
        <f>IF(LEN(VLOOKUP($G11,Baseline!$G:$FP,158,FALSE))=0,"",VLOOKUP($G11,Baseline!$G:$FP,158,FALSE))</f>
        <v/>
      </c>
      <c r="FI11" s="178" t="str">
        <f>IF(LEN(VLOOKUP($G11,Baseline!$G:$FP,159,FALSE))=0,"",VLOOKUP($G11,Baseline!$G:$FP,159,FALSE))</f>
        <v/>
      </c>
      <c r="FJ11" s="178" t="str">
        <f>IF(LEN(VLOOKUP($G11,Baseline!$G:$FP,160,FALSE))=0,"",VLOOKUP($G11,Baseline!$G:$FP,160,FALSE))</f>
        <v/>
      </c>
      <c r="FK11" s="178" t="str">
        <f>IF(LEN(VLOOKUP($G11,Baseline!$G:$FP,161,FALSE))=0,"",VLOOKUP($G11,Baseline!$G:$FP,161,FALSE))</f>
        <v/>
      </c>
      <c r="FL11" s="178" t="str">
        <f>IF(LEN(VLOOKUP($G11,Baseline!$G:$FP,162,FALSE))=0,"",VLOOKUP($G11,Baseline!$G:$FP,162,FALSE))</f>
        <v/>
      </c>
      <c r="FM11" s="178" t="str">
        <f>IF(LEN(VLOOKUP($G11,Baseline!$G:$FP,163,FALSE))=0,"",VLOOKUP($G11,Baseline!$G:$FP,163,FALSE))</f>
        <v/>
      </c>
      <c r="FN11" s="178" t="str">
        <f>IF(LEN(VLOOKUP($G11,Baseline!$G:$FP,164,FALSE))=0,"",VLOOKUP($G11,Baseline!$G:$FP,164,FALSE))</f>
        <v/>
      </c>
      <c r="FO11" s="178" t="str">
        <f>IF(LEN(VLOOKUP($G11,Baseline!$G:$FP,165,FALSE))=0,"",VLOOKUP($G11,Baseline!$G:$FP,165,FALSE))</f>
        <v/>
      </c>
      <c r="FP11" s="178" t="str">
        <f>IF(LEN(VLOOKUP($G11,Baseline!$G:$FP,166,FALSE))=0,"",VLOOKUP($G11,Baseline!$G:$FP,166,FALSE))</f>
        <v/>
      </c>
      <c r="FQ11" s="178"/>
      <c r="FR11" s="178"/>
      <c r="FS11" s="178"/>
      <c r="FT11" s="178"/>
      <c r="FU11" s="178" t="str">
        <f>IF(LEN(VLOOKUP($G11,Baseline!$G:$GR,171,FALSE))=0,"",VLOOKUP($G11,Baseline!$G:$GR,171,FALSE))</f>
        <v>Кто-то в твоей семье или кто-то из твоих знакомых умер от коронавируса?</v>
      </c>
      <c r="FV11" s="178" t="str">
        <f>IF(LEN(VLOOKUP($G11,Baseline!$G:$GR,172,FALSE))=0,"",VLOOKUP($G11,Baseline!$G:$GR,172,FALSE))</f>
        <v>0 = нет</v>
      </c>
      <c r="FW11" s="178" t="str">
        <f>IF(LEN(VLOOKUP($G11,Baseline!$G:$GR,173,FALSE))=0,"",VLOOKUP($G11,Baseline!$G:$GR,173,FALSE))</f>
        <v>1 = да</v>
      </c>
      <c r="FX11" s="178" t="str">
        <f>IF(LEN(VLOOKUP($G11,Baseline!$G:$GR,174,FALSE))=0,"",VLOOKUP($G11,Baseline!$G:$GR,174,FALSE))</f>
        <v/>
      </c>
      <c r="FY11" s="178" t="str">
        <f>IF(LEN(VLOOKUP($G11,Baseline!$G:$GR,175,FALSE))=0,"",VLOOKUP($G11,Baseline!$G:$GR,175,FALSE))</f>
        <v/>
      </c>
      <c r="FZ11" s="178" t="str">
        <f>IF(LEN(VLOOKUP($G11,Baseline!$G:$GR,176,FALSE))=0,"",VLOOKUP($G11,Baseline!$G:$GR,176,FALSE))</f>
        <v/>
      </c>
      <c r="GA11" s="178" t="str">
        <f>IF(LEN(VLOOKUP($G11,Baseline!$G:$GR,177,FALSE))=0,"",VLOOKUP($G11,Baseline!$G:$GR,177,FALSE))</f>
        <v/>
      </c>
      <c r="GB11" s="178" t="str">
        <f>IF(LEN(VLOOKUP($G11,Baseline!$G:$GR,178,FALSE))=0,"",VLOOKUP($G11,Baseline!$G:$GR,178,FALSE))</f>
        <v/>
      </c>
      <c r="GC11" s="178" t="str">
        <f>IF(LEN(VLOOKUP($G11,Baseline!$G:$GR,179,FALSE))=0,"",VLOOKUP($G11,Baseline!$G:$GR,179,FALSE))</f>
        <v/>
      </c>
      <c r="GD11" s="178" t="str">
        <f>IF(LEN(VLOOKUP($G11,Baseline!$G:$GR,180,FALSE))=0,"",VLOOKUP($G11,Baseline!$G:$GR,180,FALSE))</f>
        <v/>
      </c>
      <c r="GE11" s="178" t="str">
        <f>IF(LEN(VLOOKUP($G11,Baseline!$G:$GR,181,FALSE))=0,"",VLOOKUP($G11,Baseline!$G:$GR,181,FALSE))</f>
        <v/>
      </c>
      <c r="GF11" s="178" t="str">
        <f>IF(LEN(VLOOKUP($G11,Baseline!$G:$GR,182,FALSE))=0,"",VLOOKUP($G11,Baseline!$G:$GR,182,FALSE))</f>
        <v/>
      </c>
      <c r="GG11" s="178" t="str">
        <f>IF(LEN(VLOOKUP($G11,Baseline!$G:$GR,183,FALSE))=0,"",VLOOKUP($G11,Baseline!$G:$GR,183,FALSE))</f>
        <v/>
      </c>
      <c r="GH11" s="178" t="str">
        <f>IF(LEN(VLOOKUP($G11,Baseline!$G:$GR,184,FALSE))=0,"",VLOOKUP($G11,Baseline!$G:$GR,184,FALSE))</f>
        <v/>
      </c>
      <c r="GI11" s="178" t="str">
        <f>IF(LEN(VLOOKUP($G11,Baseline!$G:$GR,185,FALSE))=0,"",VLOOKUP($G11,Baseline!$G:$GR,185,FALSE))</f>
        <v/>
      </c>
      <c r="GJ11" s="178" t="str">
        <f>IF(LEN(VLOOKUP($G11,Baseline!$G:$GR,186,FALSE))=0,"",VLOOKUP($G11,Baseline!$G:$GR,186,FALSE))</f>
        <v/>
      </c>
      <c r="GK11" s="178" t="str">
        <f>IF(LEN(VLOOKUP($G11,Baseline!$G:$GR,187,FALSE))=0,"",VLOOKUP($G11,Baseline!$G:$GR,187,FALSE))</f>
        <v/>
      </c>
      <c r="GL11" s="178" t="str">
        <f>IF(LEN(VLOOKUP($G11,Baseline!$G:$GR,188,FALSE))=0,"",VLOOKUP($G11,Baseline!$G:$GR,188,FALSE))</f>
        <v/>
      </c>
      <c r="GM11" s="178" t="str">
        <f>IF(LEN(VLOOKUP($G11,Baseline!$G:$GR,189,FALSE))=0,"",VLOOKUP($G11,Baseline!$G:$GR,189,FALSE))</f>
        <v/>
      </c>
      <c r="GN11" s="178" t="str">
        <f>IF(LEN(VLOOKUP($G11,Baseline!$G:$GR,190,FALSE))=0,"",VLOOKUP($G11,Baseline!$G:$GR,190,FALSE))</f>
        <v/>
      </c>
      <c r="GO11" s="178" t="str">
        <f>IF(LEN(VLOOKUP($G11,Baseline!$G:$GR,191,FALSE))=0,"",VLOOKUP($G11,Baseline!$G:$GR,191,FALSE))</f>
        <v/>
      </c>
      <c r="GP11" s="178" t="str">
        <f>IF(LEN(VLOOKUP($G11,Baseline!$G:$GR,192,FALSE))=0,"",VLOOKUP($G11,Baseline!$G:$GR,192,FALSE))</f>
        <v/>
      </c>
      <c r="GQ11" s="178" t="str">
        <f>IF(LEN(VLOOKUP($G11,Baseline!$G:$GR,193,FALSE))=0,"",VLOOKUP($G11,Baseline!$G:$GR,193,FALSE))</f>
        <v/>
      </c>
      <c r="GR11" s="178" t="str">
        <f>IF(LEN(VLOOKUP($G11,Baseline!$G:$GR,194,FALSE))=0,"",VLOOKUP($G11,Baseline!$G:$GR,194,FALSE))</f>
        <v/>
      </c>
      <c r="GS11" s="178"/>
      <c r="GT11" s="178"/>
      <c r="GU11" s="178"/>
      <c r="GV11" s="178"/>
      <c r="GW11" s="178" t="str">
        <f>IF(LEN(VLOOKUP($G11,Baseline!$G:$HT,199,FALSE))=0,"",VLOOKUP($G11,Baseline!$G:$HT,199,FALSE))</f>
        <v>Da li je neko u tvojoj porodici ili koga poznaješ preminuo od koronavirusa?</v>
      </c>
      <c r="GX11" s="178" t="str">
        <f>IF(LEN(VLOOKUP($G11,Baseline!$G:$HT,200,FALSE))=0,"",VLOOKUP($G11,Baseline!$G:$HT,200,FALSE))</f>
        <v>0 = ne</v>
      </c>
      <c r="GY11" s="178" t="str">
        <f>IF(LEN(VLOOKUP($G11,Baseline!$G:$HT,201,FALSE))=0,"",VLOOKUP($G11,Baseline!$G:$HT,201,FALSE))</f>
        <v>1 = da</v>
      </c>
      <c r="GZ11" s="178" t="str">
        <f>IF(LEN(VLOOKUP($G11,Baseline!$G:$HT,202,FALSE))=0,"",VLOOKUP($G11,Baseline!$G:$HT,202,FALSE))</f>
        <v/>
      </c>
      <c r="HA11" s="178" t="str">
        <f>IF(LEN(VLOOKUP($G11,Baseline!$G:$HT,203,FALSE))=0,"",VLOOKUP($G11,Baseline!$G:$HT,203,FALSE))</f>
        <v/>
      </c>
      <c r="HB11" s="178" t="str">
        <f>IF(LEN(VLOOKUP($G11,Baseline!$G:$HT,204,FALSE))=0,"",VLOOKUP($G11,Baseline!$G:$HT,204,FALSE))</f>
        <v/>
      </c>
      <c r="HC11" s="178" t="str">
        <f>IF(LEN(VLOOKUP($G11,Baseline!$G:$HT,205,FALSE))=0,"",VLOOKUP($G11,Baseline!$G:$HT,205,FALSE))</f>
        <v/>
      </c>
      <c r="HD11" s="178" t="str">
        <f>IF(LEN(VLOOKUP($G11,Baseline!$G:$HT,206,FALSE))=0,"",VLOOKUP($G11,Baseline!$G:$HT,206,FALSE))</f>
        <v/>
      </c>
      <c r="HE11" s="178" t="str">
        <f>IF(LEN(VLOOKUP($G11,Baseline!$G:$HT,207,FALSE))=0,"",VLOOKUP($G11,Baseline!$G:$HT,207,FALSE))</f>
        <v/>
      </c>
      <c r="HF11" s="178" t="str">
        <f>IF(LEN(VLOOKUP($G11,Baseline!$G:$HT,208,FALSE))=0,"",VLOOKUP($G11,Baseline!$G:$HT,208,FALSE))</f>
        <v/>
      </c>
      <c r="HG11" s="178" t="str">
        <f>IF(LEN(VLOOKUP($G11,Baseline!$G:$HT,209,FALSE))=0,"",VLOOKUP($G11,Baseline!$G:$HT,209,FALSE))</f>
        <v/>
      </c>
      <c r="HH11" s="178" t="str">
        <f>IF(LEN(VLOOKUP($G11,Baseline!$G:$HT,210,FALSE))=0,"",VLOOKUP($G11,Baseline!$G:$HT,210,FALSE))</f>
        <v/>
      </c>
      <c r="HI11" s="178" t="str">
        <f>IF(LEN(VLOOKUP($G11,Baseline!$G:$HT,211,FALSE))=0,"",VLOOKUP($G11,Baseline!$G:$HT,211,FALSE))</f>
        <v/>
      </c>
      <c r="HJ11" s="178" t="str">
        <f>IF(LEN(VLOOKUP($G11,Baseline!$G:$HT,212,FALSE))=0,"",VLOOKUP($G11,Baseline!$G:$HT,212,FALSE))</f>
        <v/>
      </c>
      <c r="HK11" s="178" t="str">
        <f>IF(LEN(VLOOKUP($G11,Baseline!$G:$HT,213,FALSE))=0,"",VLOOKUP($G11,Baseline!$G:$HT,213,FALSE))</f>
        <v/>
      </c>
      <c r="HL11" s="178" t="str">
        <f>IF(LEN(VLOOKUP($G11,Baseline!$G:$HT,214,FALSE))=0,"",VLOOKUP($G11,Baseline!$G:$HT,214,FALSE))</f>
        <v/>
      </c>
      <c r="HM11" s="178" t="str">
        <f>IF(LEN(VLOOKUP($G11,Baseline!$G:$HT,215,FALSE))=0,"",VLOOKUP($G11,Baseline!$G:$HT,215,FALSE))</f>
        <v/>
      </c>
      <c r="HN11" s="178" t="str">
        <f>IF(LEN(VLOOKUP($G11,Baseline!$G:$HT,216,FALSE))=0,"",VLOOKUP($G11,Baseline!$G:$HT,216,FALSE))</f>
        <v/>
      </c>
      <c r="HO11" s="178" t="str">
        <f>IF(LEN(VLOOKUP($G11,Baseline!$G:$HT,217,FALSE))=0,"",VLOOKUP($G11,Baseline!$G:$HT,217,FALSE))</f>
        <v/>
      </c>
      <c r="HP11" s="178" t="str">
        <f>IF(LEN(VLOOKUP($G11,Baseline!$G:$HT,218,FALSE))=0,"",VLOOKUP($G11,Baseline!$G:$HT,218,FALSE))</f>
        <v/>
      </c>
      <c r="HQ11" s="178" t="str">
        <f>IF(LEN(VLOOKUP($G11,Baseline!$G:$HT,219,FALSE))=0,"",VLOOKUP($G11,Baseline!$G:$HT,219,FALSE))</f>
        <v/>
      </c>
      <c r="HR11" s="178" t="str">
        <f>IF(LEN(VLOOKUP($G11,Baseline!$G:$HT,220,FALSE))=0,"",VLOOKUP($G11,Baseline!$G:$HT,220,FALSE))</f>
        <v/>
      </c>
      <c r="HS11" s="178" t="str">
        <f>IF(LEN(VLOOKUP($G11,Baseline!$G:$HT,221,FALSE))=0,"",VLOOKUP($G11,Baseline!$G:$HT,221,FALSE))</f>
        <v/>
      </c>
      <c r="HT11" s="178" t="str">
        <f>IF(LEN(VLOOKUP($G11,Baseline!$G:$HT,222,FALSE))=0,"",VLOOKUP($G11,Baseline!$G:$HT,222,FALSE))</f>
        <v/>
      </c>
      <c r="HU11" s="178"/>
      <c r="HV11" s="178"/>
      <c r="HW11" s="178"/>
      <c r="HX11" s="178"/>
    </row>
    <row r="12" spans="1:232" s="41" customFormat="1" ht="16.5" hidden="1" thickBot="1">
      <c r="A12" s="180" t="s">
        <v>109</v>
      </c>
      <c r="B12" s="178" t="s">
        <v>110</v>
      </c>
      <c r="C12" s="178"/>
      <c r="D12" s="178"/>
      <c r="E12" s="178"/>
      <c r="F12" s="178" t="s">
        <v>111</v>
      </c>
      <c r="G12" s="187" t="s">
        <v>414</v>
      </c>
      <c r="H12" s="190" t="s">
        <v>415</v>
      </c>
      <c r="I12" s="182" t="str">
        <f>IF(LEN(VLOOKUP($G12,Baseline!$G:$AF,3,FALSE))=0,"",VLOOKUP($G12,Baseline!$G:$AF,3,FALSE))</f>
        <v xml:space="preserve">Welche Aussage trifft aktuell zu hinsichtlich Schule/Ausbildung/Arbeit? </v>
      </c>
      <c r="J12" s="187" t="str">
        <f>IF(LEN(VLOOKUP($G12,Baseline!$G:$AF,4,FALSE))=0,"",VLOOKUP($G12,Baseline!$G:$AF,4,FALSE))</f>
        <v>1 = Ich gehe aktuell in die Schule oder zur Arbeit</v>
      </c>
      <c r="K12" s="187" t="str">
        <f>IF(LEN(VLOOKUP($G12,Baseline!$G:$AF,5,FALSE))=0,"",VLOOKUP($G12,Baseline!$G:$AF,5,FALSE))</f>
        <v>2 = Ich werde zur Zeit zu Hause beschult oder ich arbeite von zu Hause</v>
      </c>
      <c r="L12" s="187" t="str">
        <f>IF(LEN(VLOOKUP($G12,Baseline!$G:$AF,6,FALSE))=0,"",VLOOKUP($G12,Baseline!$G:$AF,6,FALSE))</f>
        <v>3 = Antworten passen nicht</v>
      </c>
      <c r="M12" s="187" t="str">
        <f>IF(LEN(VLOOKUP($G12,Baseline!$G:$AF,7,FALSE))=0,"",VLOOKUP($G12,Baseline!$G:$AF,7,FALSE))</f>
        <v/>
      </c>
      <c r="N12" s="187" t="str">
        <f>IF(LEN(VLOOKUP($G12,Baseline!$G:$AF,8,FALSE))=0,"",VLOOKUP($G12,Baseline!$G:$AF,8,FALSE))</f>
        <v/>
      </c>
      <c r="O12" s="187" t="str">
        <f>IF(LEN(VLOOKUP($G12,Baseline!$G:$AF,9,FALSE))=0,"",VLOOKUP($G12,Baseline!$G:$AF,9,FALSE))</f>
        <v/>
      </c>
      <c r="P12" s="187" t="str">
        <f>IF(LEN(VLOOKUP($G12,Baseline!$G:$AF,10,FALSE))=0,"",VLOOKUP($G12,Baseline!$G:$AF,10,FALSE))</f>
        <v/>
      </c>
      <c r="Q12" s="187" t="str">
        <f>IF(LEN(VLOOKUP($G12,Baseline!$G:$AF,11,FALSE))=0,"",VLOOKUP($G12,Baseline!$G:$AF,11,FALSE))</f>
        <v/>
      </c>
      <c r="R12" s="187" t="str">
        <f>IF(LEN(VLOOKUP($G12,Baseline!$G:$AF,12,FALSE))=0,"",VLOOKUP($G12,Baseline!$G:$AF,12,FALSE))</f>
        <v/>
      </c>
      <c r="S12" s="187" t="str">
        <f>IF(LEN(VLOOKUP($G12,Baseline!$G:$AF,13,FALSE))=0,"",VLOOKUP($G12,Baseline!$G:$AF,13,FALSE))</f>
        <v/>
      </c>
      <c r="T12" s="187" t="str">
        <f>IF(LEN(VLOOKUP($G12,Baseline!$G:$AF,14,FALSE))=0,"",VLOOKUP($G12,Baseline!$G:$AF,14,FALSE))</f>
        <v/>
      </c>
      <c r="U12" s="187" t="str">
        <f>IF(LEN(VLOOKUP($G12,Baseline!$G:$AF,15,FALSE))=0,"",VLOOKUP($G12,Baseline!$G:$AF,15,FALSE))</f>
        <v/>
      </c>
      <c r="V12" s="187" t="str">
        <f>IF(LEN(VLOOKUP($G12,Baseline!$G:$AF,16,FALSE))=0,"",VLOOKUP($G12,Baseline!$G:$AF,16,FALSE))</f>
        <v/>
      </c>
      <c r="W12" s="187" t="str">
        <f>IF(LEN(VLOOKUP($G12,Baseline!$G:$AF,17,FALSE))=0,"",VLOOKUP($G12,Baseline!$G:$AF,17,FALSE))</f>
        <v/>
      </c>
      <c r="X12" s="187" t="str">
        <f>IF(LEN(VLOOKUP($G12,Baseline!$G:$AF,18,FALSE))=0,"",VLOOKUP($G12,Baseline!$G:$AF,18,FALSE))</f>
        <v/>
      </c>
      <c r="Y12" s="187" t="str">
        <f>IF(LEN(VLOOKUP($G12,Baseline!$G:$AF,19,FALSE))=0,"",VLOOKUP($G12,Baseline!$G:$AF,19,FALSE))</f>
        <v/>
      </c>
      <c r="Z12" s="187" t="str">
        <f>IF(LEN(VLOOKUP($G12,Baseline!$G:$AF,20,FALSE))=0,"",VLOOKUP($G12,Baseline!$G:$AF,20,FALSE))</f>
        <v/>
      </c>
      <c r="AA12" s="187" t="str">
        <f>IF(LEN(VLOOKUP($G12,Baseline!$G:$AF,21,FALSE))=0,"",VLOOKUP($G12,Baseline!$G:$AF,21,FALSE))</f>
        <v/>
      </c>
      <c r="AB12" s="187" t="str">
        <f>IF(LEN(VLOOKUP($G12,Baseline!$G:$AF,22,FALSE))=0,"",VLOOKUP($G12,Baseline!$G:$AF,22,FALSE))</f>
        <v/>
      </c>
      <c r="AC12" s="187" t="str">
        <f>IF(LEN(VLOOKUP($G12,Baseline!$G:$AF,23,FALSE))=0,"",VLOOKUP($G12,Baseline!$G:$AF,23,FALSE))</f>
        <v/>
      </c>
      <c r="AD12" s="187" t="str">
        <f>IF(LEN(VLOOKUP($G12,Baseline!$G:$AF,24,FALSE))=0,"",VLOOKUP($G12,Baseline!$G:$AF,24,FALSE))</f>
        <v/>
      </c>
      <c r="AE12" s="187" t="str">
        <f>IF(LEN(VLOOKUP($G12,Baseline!$G:$AF,25,FALSE))=0,"",VLOOKUP($G12,Baseline!$G:$AF,25,FALSE))</f>
        <v/>
      </c>
      <c r="AF12" s="187" t="str">
        <f>IF(LEN(VLOOKUP($G12,Baseline!$G:$AF,26,FALSE))=0,"",VLOOKUP($G12,Baseline!$G:$AF,26,FALSE))</f>
        <v/>
      </c>
      <c r="AG12" s="178"/>
      <c r="AH12" s="178"/>
      <c r="AI12" s="178"/>
      <c r="AJ12" s="186"/>
      <c r="AK12" s="182" t="str">
        <f>IF(LEN(VLOOKUP($G12,Baseline!$G:$BH,31,FALSE))=0,"",VLOOKUP($G12,Baseline!$G:$BH,31,FALSE))</f>
        <v xml:space="preserve">Which statement is correct in regard to school/training/work? </v>
      </c>
      <c r="AL12" s="187" t="str">
        <f>IF(LEN(VLOOKUP($G12,Baseline!$G:$BH,32,FALSE))=0,"",VLOOKUP($G12,Baseline!$G:$BH,32,FALSE))</f>
        <v>1 = I currently attend school / go to work</v>
      </c>
      <c r="AM12" s="187" t="str">
        <f>IF(LEN(VLOOKUP($G12,Baseline!$G:$BH,33,FALSE))=0,"",VLOOKUP($G12,Baseline!$G:$BH,33,FALSE))</f>
        <v>2 = I am schooled at home / I am working remotely from home</v>
      </c>
      <c r="AN12" s="187" t="str">
        <f>IF(LEN(VLOOKUP($G12,Baseline!$G:$BH,34,FALSE))=0,"",VLOOKUP($G12,Baseline!$G:$BH,34,FALSE))</f>
        <v>3 = Answers do not apply</v>
      </c>
      <c r="AO12" s="187" t="str">
        <f>IF(LEN(VLOOKUP($G12,Baseline!$G:$BH,35,FALSE))=0,"",VLOOKUP($G12,Baseline!$G:$BH,35,FALSE))</f>
        <v/>
      </c>
      <c r="AP12" s="187" t="str">
        <f>IF(LEN(VLOOKUP($G12,Baseline!$G:$BH,36,FALSE))=0,"",VLOOKUP($G12,Baseline!$G:$BH,36,FALSE))</f>
        <v/>
      </c>
      <c r="AQ12" s="187" t="str">
        <f>IF(LEN(VLOOKUP($G12,Baseline!$G:$BH,37,FALSE))=0,"",VLOOKUP($G12,Baseline!$G:$BH,37,FALSE))</f>
        <v/>
      </c>
      <c r="AR12" s="187" t="str">
        <f>IF(LEN(VLOOKUP($G12,Baseline!$G:$BH,38,FALSE))=0,"",VLOOKUP($G12,Baseline!$G:$BH,38,FALSE))</f>
        <v/>
      </c>
      <c r="AS12" s="187" t="str">
        <f>IF(LEN(VLOOKUP($G12,Baseline!$G:$BH,39,FALSE))=0,"",VLOOKUP($G12,Baseline!$G:$BH,39,FALSE))</f>
        <v/>
      </c>
      <c r="AT12" s="187" t="str">
        <f>IF(LEN(VLOOKUP($G12,Baseline!$G:$BH,40,FALSE))=0,"",VLOOKUP($G12,Baseline!$G:$BH,40,FALSE))</f>
        <v/>
      </c>
      <c r="AU12" s="187" t="str">
        <f>IF(LEN(VLOOKUP($G12,Baseline!$G:$BH,41,FALSE))=0,"",VLOOKUP($G12,Baseline!$G:$BH,41,FALSE))</f>
        <v/>
      </c>
      <c r="AV12" s="187" t="str">
        <f>IF(LEN(VLOOKUP($G12,Baseline!$G:$BH,42,FALSE))=0,"",VLOOKUP($G12,Baseline!$G:$BH,42,FALSE))</f>
        <v/>
      </c>
      <c r="AW12" s="187" t="str">
        <f>IF(LEN(VLOOKUP($G12,Baseline!$G:$BH,43,FALSE))=0,"",VLOOKUP($G12,Baseline!$G:$BH,43,FALSE))</f>
        <v/>
      </c>
      <c r="AX12" s="187" t="str">
        <f>IF(LEN(VLOOKUP($G12,Baseline!$G:$BH,44,FALSE))=0,"",VLOOKUP($G12,Baseline!$G:$BH,44,FALSE))</f>
        <v/>
      </c>
      <c r="AY12" s="187" t="str">
        <f>IF(LEN(VLOOKUP($G12,Baseline!$G:$BH,45,FALSE))=0,"",VLOOKUP($G12,Baseline!$G:$BH,45,FALSE))</f>
        <v/>
      </c>
      <c r="AZ12" s="187" t="str">
        <f>IF(LEN(VLOOKUP($G12,Baseline!$G:$BH,46,FALSE))=0,"",VLOOKUP($G12,Baseline!$G:$BH,46,FALSE))</f>
        <v/>
      </c>
      <c r="BA12" s="187" t="str">
        <f>IF(LEN(VLOOKUP($G12,Baseline!$G:$BH,47,FALSE))=0,"",VLOOKUP($G12,Baseline!$G:$BH,47,FALSE))</f>
        <v/>
      </c>
      <c r="BB12" s="187" t="str">
        <f>IF(LEN(VLOOKUP($G12,Baseline!$G:$BH,48,FALSE))=0,"",VLOOKUP($G12,Baseline!$G:$BH,48,FALSE))</f>
        <v/>
      </c>
      <c r="BC12" s="187" t="str">
        <f>IF(LEN(VLOOKUP($G12,Baseline!$G:$BH,49,FALSE))=0,"",VLOOKUP($G12,Baseline!$G:$BH,49,FALSE))</f>
        <v/>
      </c>
      <c r="BD12" s="187" t="str">
        <f>IF(LEN(VLOOKUP($G12,Baseline!$G:$BH,50,FALSE))=0,"",VLOOKUP($G12,Baseline!$G:$BH,50,FALSE))</f>
        <v/>
      </c>
      <c r="BE12" s="187" t="str">
        <f>IF(LEN(VLOOKUP($G12,Baseline!$G:$BH,51,FALSE))=0,"",VLOOKUP($G12,Baseline!$G:$BH,51,FALSE))</f>
        <v/>
      </c>
      <c r="BF12" s="187" t="str">
        <f>IF(LEN(VLOOKUP($G12,Baseline!$G:$BH,52,FALSE))=0,"",VLOOKUP($G12,Baseline!$G:$BH,52,FALSE))</f>
        <v/>
      </c>
      <c r="BG12" s="187" t="str">
        <f>IF(LEN(VLOOKUP($G12,Baseline!$G:$BH,53,FALSE))=0,"",VLOOKUP($G12,Baseline!$G:$BH,53,FALSE))</f>
        <v/>
      </c>
      <c r="BH12" s="187" t="str">
        <f>IF(LEN(VLOOKUP($G12,Baseline!$G:$BH,54,FALSE))=0,"",VLOOKUP($G12,Baseline!$G:$BH,54,FALSE))</f>
        <v/>
      </c>
      <c r="BI12" s="178"/>
      <c r="BJ12" s="178"/>
      <c r="BK12" s="178"/>
      <c r="BL12" s="186"/>
      <c r="BM12" s="182" t="str">
        <f>IF(LEN(VLOOKUP($G12,Baseline!$G:$CJ,59,FALSE))=0,"",VLOOKUP($G12,Baseline!$G:$CJ,59,FALSE))</f>
        <v xml:space="preserve">¿Qué afirmación se aplica actualmente a la escuela/la educación/el trabajo? </v>
      </c>
      <c r="BN12" s="187" t="str">
        <f>IF(LEN(VLOOKUP($G12,Baseline!$G:$CJ,60,FALSE))=0,"",VLOOKUP($G12,Baseline!$G:$CJ,60,FALSE))</f>
        <v>1 = Actualmente voy a la escuela o al trabajo</v>
      </c>
      <c r="BO12" s="187" t="str">
        <f>IF(LEN(VLOOKUP($G12,Baseline!$G:$CJ,61,FALSE))=0,"",VLOOKUP($G12,Baseline!$G:$CJ,61,FALSE))</f>
        <v>2 = Actualmente estudio en casa o trabajo desde casa</v>
      </c>
      <c r="BP12" s="188" t="str">
        <f>IF(LEN(VLOOKUP($G12,Baseline!$G:$CJ,62,FALSE))=0,"",VLOOKUP($G12,Baseline!$G:$CJ,62,FALSE))</f>
        <v>3 = Las respuestas no son adecuadas</v>
      </c>
      <c r="BQ12" s="178" t="str">
        <f>IF(LEN(VLOOKUP($G12,Baseline!$G:$CJ,63,FALSE))=0,"",VLOOKUP($G12,Baseline!$G:$CJ,63,FALSE))</f>
        <v/>
      </c>
      <c r="BR12" s="178" t="str">
        <f>IF(LEN(VLOOKUP($G12,Baseline!$G:$CJ,64,FALSE))=0,"",VLOOKUP($G12,Baseline!$G:$CJ,64,FALSE))</f>
        <v/>
      </c>
      <c r="BS12" s="178" t="str">
        <f>IF(LEN(VLOOKUP($G12,Baseline!$G:$CJ,65,FALSE))=0,"",VLOOKUP($G12,Baseline!$G:$CJ,65,FALSE))</f>
        <v/>
      </c>
      <c r="BT12" s="178" t="str">
        <f>IF(LEN(VLOOKUP($G12,Baseline!$G:$CJ,66,FALSE))=0,"",VLOOKUP($G12,Baseline!$G:$CJ,66,FALSE))</f>
        <v/>
      </c>
      <c r="BU12" s="178" t="str">
        <f>IF(LEN(VLOOKUP($G12,Baseline!$G:$CJ,67,FALSE))=0,"",VLOOKUP($G12,Baseline!$G:$CJ,67,FALSE))</f>
        <v/>
      </c>
      <c r="BV12" s="178" t="str">
        <f>IF(LEN(VLOOKUP($G12,Baseline!$G:$CJ,68,FALSE))=0,"",VLOOKUP($G12,Baseline!$G:$CJ,68,FALSE))</f>
        <v/>
      </c>
      <c r="BW12" s="178" t="str">
        <f>IF(LEN(VLOOKUP($G12,Baseline!$G:$CJ,69,FALSE))=0,"",VLOOKUP($G12,Baseline!$G:$CJ,69,FALSE))</f>
        <v/>
      </c>
      <c r="BX12" s="178" t="str">
        <f>IF(LEN(VLOOKUP($G12,Baseline!$G:$CJ,70,FALSE))=0,"",VLOOKUP($G12,Baseline!$G:$CJ,70,FALSE))</f>
        <v/>
      </c>
      <c r="BY12" s="178" t="str">
        <f>IF(LEN(VLOOKUP($G12,Baseline!$G:$CJ,71,FALSE))=0,"",VLOOKUP($G12,Baseline!$G:$CJ,71,FALSE))</f>
        <v/>
      </c>
      <c r="BZ12" s="178" t="str">
        <f>IF(LEN(VLOOKUP($G12,Baseline!$G:$CJ,72,FALSE))=0,"",VLOOKUP($G12,Baseline!$G:$CJ,72,FALSE))</f>
        <v/>
      </c>
      <c r="CA12" s="178" t="str">
        <f>IF(LEN(VLOOKUP($G12,Baseline!$G:$CJ,73,FALSE))=0,"",VLOOKUP($G12,Baseline!$G:$CJ,73,FALSE))</f>
        <v/>
      </c>
      <c r="CB12" s="178" t="str">
        <f>IF(LEN(VLOOKUP($G12,Baseline!$G:$CJ,74,FALSE))=0,"",VLOOKUP($G12,Baseline!$G:$CJ,74,FALSE))</f>
        <v/>
      </c>
      <c r="CC12" s="178" t="str">
        <f>IF(LEN(VLOOKUP($G12,Baseline!$G:$CJ,75,FALSE))=0,"",VLOOKUP($G12,Baseline!$G:$CJ,75,FALSE))</f>
        <v/>
      </c>
      <c r="CD12" s="178" t="str">
        <f>IF(LEN(VLOOKUP($G12,Baseline!$G:$CJ,76,FALSE))=0,"",VLOOKUP($G12,Baseline!$G:$CJ,76,FALSE))</f>
        <v/>
      </c>
      <c r="CE12" s="178" t="str">
        <f>IF(LEN(VLOOKUP($G12,Baseline!$G:$CJ,77,FALSE))=0,"",VLOOKUP($G12,Baseline!$G:$CJ,77,FALSE))</f>
        <v/>
      </c>
      <c r="CF12" s="178" t="str">
        <f>IF(LEN(VLOOKUP($G12,Baseline!$G:$CJ,78,FALSE))=0,"",VLOOKUP($G12,Baseline!$G:$CJ,78,FALSE))</f>
        <v/>
      </c>
      <c r="CG12" s="178" t="str">
        <f>IF(LEN(VLOOKUP($G12,Baseline!$G:$CJ,79,FALSE))=0,"",VLOOKUP($G12,Baseline!$G:$CJ,79,FALSE))</f>
        <v/>
      </c>
      <c r="CH12" s="178" t="str">
        <f>IF(LEN(VLOOKUP($G12,Baseline!$G:$CJ,80,FALSE))=0,"",VLOOKUP($G12,Baseline!$G:$CJ,80,FALSE))</f>
        <v/>
      </c>
      <c r="CI12" s="178" t="str">
        <f>IF(LEN(VLOOKUP($G12,Baseline!$G:$CJ,81,FALSE))=0,"",VLOOKUP($G12,Baseline!$G:$CJ,81,FALSE))</f>
        <v/>
      </c>
      <c r="CJ12" s="178" t="str">
        <f>IF(LEN(VLOOKUP($G12,Baseline!$G:$CJ,82,FALSE))=0,"",VLOOKUP($G12,Baseline!$G:$CJ,82,FALSE))</f>
        <v/>
      </c>
      <c r="CK12" s="178"/>
      <c r="CL12" s="178"/>
      <c r="CM12" s="178"/>
      <c r="CN12" s="189"/>
      <c r="CO12" s="182" t="str">
        <f>IF(LEN(VLOOKUP($G12,Baseline!$G:$DL,87,FALSE))=0,"",VLOOKUP($G12,Baseline!$G:$DL,87,FALSE))</f>
        <v xml:space="preserve">Quelle affirmation est actuellement vraie concernant l'école/la formation/le travail ? </v>
      </c>
      <c r="CP12" s="178" t="str">
        <f>IF(LEN(VLOOKUP($G12,Baseline!$G:$DL,88,FALSE))=0,"",VLOOKUP($G12,Baseline!$G:$DL,88,FALSE))</f>
        <v>1 = je vais actuellement à l'école ou au travail</v>
      </c>
      <c r="CQ12" s="178" t="str">
        <f>IF(LEN(VLOOKUP($G12,Baseline!$G:$DL,89,FALSE))=0,"",VLOOKUP($G12,Baseline!$G:$DL,89,FALSE))</f>
        <v>2 = je suis actuellement scolarisé·e à domicile ou je travaille à domicile</v>
      </c>
      <c r="CR12" s="178" t="str">
        <f>IF(LEN(VLOOKUP($G12,Baseline!$G:$DL,90,FALSE))=0,"",VLOOKUP($G12,Baseline!$G:$DL,90,FALSE))</f>
        <v>3 = les réponses ne me correspondent pas</v>
      </c>
      <c r="CS12" s="178" t="str">
        <f>IF(LEN(VLOOKUP($G12,Baseline!$G:$DL,91,FALSE))=0,"",VLOOKUP($G12,Baseline!$G:$DL,91,FALSE))</f>
        <v/>
      </c>
      <c r="CT12" s="178" t="str">
        <f>IF(LEN(VLOOKUP($G12,Baseline!$G:$DL,92,FALSE))=0,"",VLOOKUP($G12,Baseline!$G:$DL,92,FALSE))</f>
        <v/>
      </c>
      <c r="CU12" s="178" t="str">
        <f>IF(LEN(VLOOKUP($G12,Baseline!$G:$DL,93,FALSE))=0,"",VLOOKUP($G12,Baseline!$G:$DL,93,FALSE))</f>
        <v/>
      </c>
      <c r="CV12" s="178" t="str">
        <f>IF(LEN(VLOOKUP($G12,Baseline!$G:$DL,94,FALSE))=0,"",VLOOKUP($G12,Baseline!$G:$DL,94,FALSE))</f>
        <v/>
      </c>
      <c r="CW12" s="178" t="str">
        <f>IF(LEN(VLOOKUP($G12,Baseline!$G:$DL,95,FALSE))=0,"",VLOOKUP($G12,Baseline!$G:$DL,95,FALSE))</f>
        <v/>
      </c>
      <c r="CX12" s="178" t="str">
        <f>IF(LEN(VLOOKUP($G12,Baseline!$G:$DL,96,FALSE))=0,"",VLOOKUP($G12,Baseline!$G:$DL,96,FALSE))</f>
        <v/>
      </c>
      <c r="CY12" s="178" t="str">
        <f>IF(LEN(VLOOKUP($G12,Baseline!$G:$DL,97,FALSE))=0,"",VLOOKUP($G12,Baseline!$G:$DL,97,FALSE))</f>
        <v/>
      </c>
      <c r="CZ12" s="178" t="str">
        <f>IF(LEN(VLOOKUP($G12,Baseline!$G:$DL,98,FALSE))=0,"",VLOOKUP($G12,Baseline!$G:$DL,98,FALSE))</f>
        <v/>
      </c>
      <c r="DA12" s="178" t="str">
        <f>IF(LEN(VLOOKUP($G12,Baseline!$G:$DL,99,FALSE))=0,"",VLOOKUP($G12,Baseline!$G:$DL,99,FALSE))</f>
        <v/>
      </c>
      <c r="DB12" s="178" t="str">
        <f>IF(LEN(VLOOKUP($G12,Baseline!$G:$DL,100,FALSE))=0,"",VLOOKUP($G12,Baseline!$G:$DL,100,FALSE))</f>
        <v/>
      </c>
      <c r="DC12" s="178" t="str">
        <f>IF(LEN(VLOOKUP($G12,Baseline!$G:$DL,101,FALSE))=0,"",VLOOKUP($G12,Baseline!$G:$DL,101,FALSE))</f>
        <v/>
      </c>
      <c r="DD12" s="178" t="str">
        <f>IF(LEN(VLOOKUP($G12,Baseline!$G:$DL,102,FALSE))=0,"",VLOOKUP($G12,Baseline!$G:$DL,102,FALSE))</f>
        <v/>
      </c>
      <c r="DE12" s="178" t="str">
        <f>IF(LEN(VLOOKUP($G12,Baseline!$G:$DL,103,FALSE))=0,"",VLOOKUP($G12,Baseline!$G:$DL,103,FALSE))</f>
        <v/>
      </c>
      <c r="DF12" s="178" t="str">
        <f>IF(LEN(VLOOKUP($G12,Baseline!$G:$DL,104,FALSE))=0,"",VLOOKUP($G12,Baseline!$G:$DL,104,FALSE))</f>
        <v/>
      </c>
      <c r="DG12" s="178" t="str">
        <f>IF(LEN(VLOOKUP($G12,Baseline!$G:$DL,105,FALSE))=0,"",VLOOKUP($G12,Baseline!$G:$DL,105,FALSE))</f>
        <v/>
      </c>
      <c r="DH12" s="178" t="str">
        <f>IF(LEN(VLOOKUP($G12,Baseline!$G:$DL,106,FALSE))=0,"",VLOOKUP($G12,Baseline!$G:$DL,106,FALSE))</f>
        <v/>
      </c>
      <c r="DI12" s="178" t="str">
        <f>IF(LEN(VLOOKUP($G12,Baseline!$G:$DL,107,FALSE))=0,"",VLOOKUP($G12,Baseline!$G:$DL,107,FALSE))</f>
        <v/>
      </c>
      <c r="DJ12" s="178" t="str">
        <f>IF(LEN(VLOOKUP($G12,Baseline!$G:$DL,108,FALSE))=0,"",VLOOKUP($G12,Baseline!$G:$DL,108,FALSE))</f>
        <v/>
      </c>
      <c r="DK12" s="178" t="str">
        <f>IF(LEN(VLOOKUP($G12,Baseline!$G:$DL,109,FALSE))=0,"",VLOOKUP($G12,Baseline!$G:$DL,109,FALSE))</f>
        <v/>
      </c>
      <c r="DL12" s="178" t="str">
        <f>IF(LEN(VLOOKUP($G12,Baseline!$G:$DL,110,FALSE))=0,"",VLOOKUP($G12,Baseline!$G:$DL,110,FALSE))</f>
        <v/>
      </c>
      <c r="DM12" s="178"/>
      <c r="DN12" s="178"/>
      <c r="DO12" s="178"/>
      <c r="DP12" s="178"/>
      <c r="DQ12" s="178" t="str">
        <f>IF(LEN(VLOOKUP($G12,Baseline!$G:$EN,115,FALSE))=0,"",VLOOKUP($G12,Baseline!$G:$EN,115,FALSE))</f>
        <v xml:space="preserve">Melyik állítás találó az iskolát/oktatást/munkát illetően? </v>
      </c>
      <c r="DR12" s="178" t="str">
        <f>IF(LEN(VLOOKUP($G12,Baseline!$G:$EN,116,FALSE))=0,"",VLOOKUP($G12,Baseline!$G:$EN,116,FALSE))</f>
        <v>1 = jelenleg iskolába vagy munkába járok</v>
      </c>
      <c r="DS12" s="178" t="str">
        <f>IF(LEN(VLOOKUP($G12,Baseline!$G:$EN,117,FALSE))=0,"",VLOOKUP($G12,Baseline!$G:$EN,117,FALSE))</f>
        <v>2 = jelenleg otthon kapok oktatást, otthonról dolgozok</v>
      </c>
      <c r="DT12" s="178" t="str">
        <f>IF(LEN(VLOOKUP($G12,Baseline!$G:$EN,118,FALSE))=0,"",VLOOKUP($G12,Baseline!$G:$EN,118,FALSE))</f>
        <v>3 = egyik válasz sem találó</v>
      </c>
      <c r="DU12" s="178" t="str">
        <f>IF(LEN(VLOOKUP($G12,Baseline!$G:$EN,119,FALSE))=0,"",VLOOKUP($G12,Baseline!$G:$EN,119,FALSE))</f>
        <v/>
      </c>
      <c r="DV12" s="178" t="str">
        <f>IF(LEN(VLOOKUP($G12,Baseline!$G:$EN,120,FALSE))=0,"",VLOOKUP($G12,Baseline!$G:$EN,120,FALSE))</f>
        <v/>
      </c>
      <c r="DW12" s="178" t="str">
        <f>IF(LEN(VLOOKUP($G12,Baseline!$G:$EN,121,FALSE))=0,"",VLOOKUP($G12,Baseline!$G:$EN,121,FALSE))</f>
        <v/>
      </c>
      <c r="DX12" s="178" t="str">
        <f>IF(LEN(VLOOKUP($G12,Baseline!$G:$EN,122,FALSE))=0,"",VLOOKUP($G12,Baseline!$G:$EN,122,FALSE))</f>
        <v/>
      </c>
      <c r="DY12" s="178" t="str">
        <f>IF(LEN(VLOOKUP($G12,Baseline!$G:$EN,123,FALSE))=0,"",VLOOKUP($G12,Baseline!$G:$EN,123,FALSE))</f>
        <v/>
      </c>
      <c r="DZ12" s="178" t="str">
        <f>IF(LEN(VLOOKUP($G12,Baseline!$G:$EN,124,FALSE))=0,"",VLOOKUP($G12,Baseline!$G:$EN,124,FALSE))</f>
        <v/>
      </c>
      <c r="EA12" s="178" t="str">
        <f>IF(LEN(VLOOKUP($G12,Baseline!$G:$EN,125,FALSE))=0,"",VLOOKUP($G12,Baseline!$G:$EN,125,FALSE))</f>
        <v/>
      </c>
      <c r="EB12" s="178" t="str">
        <f>IF(LEN(VLOOKUP($G12,Baseline!$G:$EN,126,FALSE))=0,"",VLOOKUP($G12,Baseline!$G:$EN,126,FALSE))</f>
        <v/>
      </c>
      <c r="EC12" s="178" t="str">
        <f>IF(LEN(VLOOKUP($G12,Baseline!$G:$EN,127,FALSE))=0,"",VLOOKUP($G12,Baseline!$G:$EN,127,FALSE))</f>
        <v/>
      </c>
      <c r="ED12" s="178" t="str">
        <f>IF(LEN(VLOOKUP($G12,Baseline!$G:$EN,128,FALSE))=0,"",VLOOKUP($G12,Baseline!$G:$EN,128,FALSE))</f>
        <v/>
      </c>
      <c r="EE12" s="178" t="str">
        <f>IF(LEN(VLOOKUP($G12,Baseline!$G:$EN,129,FALSE))=0,"",VLOOKUP($G12,Baseline!$G:$EN,129,FALSE))</f>
        <v/>
      </c>
      <c r="EF12" s="178" t="str">
        <f>IF(LEN(VLOOKUP($G12,Baseline!$G:$EN,130,FALSE))=0,"",VLOOKUP($G12,Baseline!$G:$EN,130,FALSE))</f>
        <v/>
      </c>
      <c r="EG12" s="178" t="str">
        <f>IF(LEN(VLOOKUP($G12,Baseline!$G:$EN,131,FALSE))=0,"",VLOOKUP($G12,Baseline!$G:$EN,131,FALSE))</f>
        <v/>
      </c>
      <c r="EH12" s="178" t="str">
        <f>IF(LEN(VLOOKUP($G12,Baseline!$G:$EN,132,FALSE))=0,"",VLOOKUP($G12,Baseline!$G:$EN,132,FALSE))</f>
        <v/>
      </c>
      <c r="EI12" s="178" t="str">
        <f>IF(LEN(VLOOKUP($G12,Baseline!$G:$EN,133,FALSE))=0,"",VLOOKUP($G12,Baseline!$G:$EN,133,FALSE))</f>
        <v/>
      </c>
      <c r="EJ12" s="178" t="str">
        <f>IF(LEN(VLOOKUP($G12,Baseline!$G:$EN,134,FALSE))=0,"",VLOOKUP($G12,Baseline!$G:$EN,134,FALSE))</f>
        <v/>
      </c>
      <c r="EK12" s="178" t="str">
        <f>IF(LEN(VLOOKUP($G12,Baseline!$G:$EN,135,FALSE))=0,"",VLOOKUP($G12,Baseline!$G:$EN,135,FALSE))</f>
        <v/>
      </c>
      <c r="EL12" s="178" t="str">
        <f>IF(LEN(VLOOKUP($G12,Baseline!$G:$EN,136,FALSE))=0,"",VLOOKUP($G12,Baseline!$G:$EN,136,FALSE))</f>
        <v/>
      </c>
      <c r="EM12" s="178" t="str">
        <f>IF(LEN(VLOOKUP($G12,Baseline!$G:$EN,137,FALSE))=0,"",VLOOKUP($G12,Baseline!$G:$EN,137,FALSE))</f>
        <v/>
      </c>
      <c r="EN12" s="178" t="str">
        <f>IF(LEN(VLOOKUP($G12,Baseline!$G:$EN,138,FALSE))=0,"",VLOOKUP($G12,Baseline!$G:$EN,138,FALSE))</f>
        <v/>
      </c>
      <c r="EO12" s="178"/>
      <c r="EP12" s="178"/>
      <c r="EQ12" s="178"/>
      <c r="ER12" s="178"/>
      <c r="ES12" s="178" t="str">
        <f>IF(LEN(VLOOKUP($G12,Baseline!$G:$FP,143,FALSE))=0,"",VLOOKUP($G12,Baseline!$G:$FP,143,FALSE))</f>
        <v xml:space="preserve">Quale affermazione è vera per te riguardo alla scuola/percorso di formazione/lavoro? </v>
      </c>
      <c r="ET12" s="178" t="str">
        <f>IF(LEN(VLOOKUP($G12,Baseline!$G:$FP,144,FALSE))=0,"",VLOOKUP($G12,Baseline!$G:$FP,144,FALSE))</f>
        <v>1 = attualmente vado a scuola o a lavoro</v>
      </c>
      <c r="EU12" s="178" t="str">
        <f>IF(LEN(VLOOKUP($G12,Baseline!$G:$FP,145,FALSE))=0,"",VLOOKUP($G12,Baseline!$G:$FP,145,FALSE))</f>
        <v xml:space="preserve">2 = attualmente studio a casa o lavoro da casa </v>
      </c>
      <c r="EV12" s="178" t="str">
        <f>IF(LEN(VLOOKUP($G12,Baseline!$G:$FP,146,FALSE))=0,"",VLOOKUP($G12,Baseline!$G:$FP,146,FALSE))</f>
        <v>3 = le risposte non si applicano alla mia situazione</v>
      </c>
      <c r="EW12" s="178" t="str">
        <f>IF(LEN(VLOOKUP($G12,Baseline!$G:$FP,147,FALSE))=0,"",VLOOKUP($G12,Baseline!$G:$FP,147,FALSE))</f>
        <v/>
      </c>
      <c r="EX12" s="178" t="str">
        <f>IF(LEN(VLOOKUP($G12,Baseline!$G:$FP,148,FALSE))=0,"",VLOOKUP($G12,Baseline!$G:$FP,148,FALSE))</f>
        <v/>
      </c>
      <c r="EY12" s="178" t="str">
        <f>IF(LEN(VLOOKUP($G12,Baseline!$G:$FP,149,FALSE))=0,"",VLOOKUP($G12,Baseline!$G:$FP,149,FALSE))</f>
        <v/>
      </c>
      <c r="EZ12" s="178" t="str">
        <f>IF(LEN(VLOOKUP($G12,Baseline!$G:$FP,150,FALSE))=0,"",VLOOKUP($G12,Baseline!$G:$FP,150,FALSE))</f>
        <v/>
      </c>
      <c r="FA12" s="178" t="str">
        <f>IF(LEN(VLOOKUP($G12,Baseline!$G:$FP,151,FALSE))=0,"",VLOOKUP($G12,Baseline!$G:$FP,151,FALSE))</f>
        <v/>
      </c>
      <c r="FB12" s="178" t="str">
        <f>IF(LEN(VLOOKUP($G12,Baseline!$G:$FP,152,FALSE))=0,"",VLOOKUP($G12,Baseline!$G:$FP,152,FALSE))</f>
        <v/>
      </c>
      <c r="FC12" s="178" t="str">
        <f>IF(LEN(VLOOKUP($G12,Baseline!$G:$FP,153,FALSE))=0,"",VLOOKUP($G12,Baseline!$G:$FP,153,FALSE))</f>
        <v/>
      </c>
      <c r="FD12" s="178" t="str">
        <f>IF(LEN(VLOOKUP($G12,Baseline!$G:$FP,154,FALSE))=0,"",VLOOKUP($G12,Baseline!$G:$FP,154,FALSE))</f>
        <v/>
      </c>
      <c r="FE12" s="178" t="str">
        <f>IF(LEN(VLOOKUP($G12,Baseline!$G:$FP,155,FALSE))=0,"",VLOOKUP($G12,Baseline!$G:$FP,155,FALSE))</f>
        <v/>
      </c>
      <c r="FF12" s="178" t="str">
        <f>IF(LEN(VLOOKUP($G12,Baseline!$G:$FP,156,FALSE))=0,"",VLOOKUP($G12,Baseline!$G:$FP,156,FALSE))</f>
        <v/>
      </c>
      <c r="FG12" s="178" t="str">
        <f>IF(LEN(VLOOKUP($G12,Baseline!$G:$FP,157,FALSE))=0,"",VLOOKUP($G12,Baseline!$G:$FP,157,FALSE))</f>
        <v/>
      </c>
      <c r="FH12" s="178" t="str">
        <f>IF(LEN(VLOOKUP($G12,Baseline!$G:$FP,158,FALSE))=0,"",VLOOKUP($G12,Baseline!$G:$FP,158,FALSE))</f>
        <v/>
      </c>
      <c r="FI12" s="178" t="str">
        <f>IF(LEN(VLOOKUP($G12,Baseline!$G:$FP,159,FALSE))=0,"",VLOOKUP($G12,Baseline!$G:$FP,159,FALSE))</f>
        <v/>
      </c>
      <c r="FJ12" s="178" t="str">
        <f>IF(LEN(VLOOKUP($G12,Baseline!$G:$FP,160,FALSE))=0,"",VLOOKUP($G12,Baseline!$G:$FP,160,FALSE))</f>
        <v/>
      </c>
      <c r="FK12" s="178" t="str">
        <f>IF(LEN(VLOOKUP($G12,Baseline!$G:$FP,161,FALSE))=0,"",VLOOKUP($G12,Baseline!$G:$FP,161,FALSE))</f>
        <v/>
      </c>
      <c r="FL12" s="178" t="str">
        <f>IF(LEN(VLOOKUP($G12,Baseline!$G:$FP,162,FALSE))=0,"",VLOOKUP($G12,Baseline!$G:$FP,162,FALSE))</f>
        <v/>
      </c>
      <c r="FM12" s="178" t="str">
        <f>IF(LEN(VLOOKUP($G12,Baseline!$G:$FP,163,FALSE))=0,"",VLOOKUP($G12,Baseline!$G:$FP,163,FALSE))</f>
        <v/>
      </c>
      <c r="FN12" s="178" t="str">
        <f>IF(LEN(VLOOKUP($G12,Baseline!$G:$FP,164,FALSE))=0,"",VLOOKUP($G12,Baseline!$G:$FP,164,FALSE))</f>
        <v/>
      </c>
      <c r="FO12" s="178" t="str">
        <f>IF(LEN(VLOOKUP($G12,Baseline!$G:$FP,165,FALSE))=0,"",VLOOKUP($G12,Baseline!$G:$FP,165,FALSE))</f>
        <v/>
      </c>
      <c r="FP12" s="178" t="str">
        <f>IF(LEN(VLOOKUP($G12,Baseline!$G:$FP,166,FALSE))=0,"",VLOOKUP($G12,Baseline!$G:$FP,166,FALSE))</f>
        <v/>
      </c>
      <c r="FQ12" s="178"/>
      <c r="FR12" s="178"/>
      <c r="FS12" s="178"/>
      <c r="FT12" s="178"/>
      <c r="FU12" s="178" t="str">
        <f>IF(LEN(VLOOKUP($G12,Baseline!$G:$GR,171,FALSE))=0,"",VLOOKUP($G12,Baseline!$G:$GR,171,FALSE))</f>
        <v xml:space="preserve">Какое утверждение справедливо в отношении школы/образования/работы? </v>
      </c>
      <c r="FV12" s="178" t="str">
        <f>IF(LEN(VLOOKUP($G12,Baseline!$G:$GR,172,FALSE))=0,"",VLOOKUP($G12,Baseline!$G:$GR,172,FALSE))</f>
        <v>1 = сейчас я хожу в школу или на работу</v>
      </c>
      <c r="FW12" s="178" t="str">
        <f>IF(LEN(VLOOKUP($G12,Baseline!$G:$GR,173,FALSE))=0,"",VLOOKUP($G12,Baseline!$G:$GR,173,FALSE))</f>
        <v>2 = сейчас я прохожу домашнее обучение или работаю из дома</v>
      </c>
      <c r="FX12" s="178" t="str">
        <f>IF(LEN(VLOOKUP($G12,Baseline!$G:$GR,174,FALSE))=0,"",VLOOKUP($G12,Baseline!$G:$GR,174,FALSE))</f>
        <v>3 = ни один ответ не подходит</v>
      </c>
      <c r="FY12" s="178" t="str">
        <f>IF(LEN(VLOOKUP($G12,Baseline!$G:$GR,175,FALSE))=0,"",VLOOKUP($G12,Baseline!$G:$GR,175,FALSE))</f>
        <v/>
      </c>
      <c r="FZ12" s="178" t="str">
        <f>IF(LEN(VLOOKUP($G12,Baseline!$G:$GR,176,FALSE))=0,"",VLOOKUP($G12,Baseline!$G:$GR,176,FALSE))</f>
        <v/>
      </c>
      <c r="GA12" s="178" t="str">
        <f>IF(LEN(VLOOKUP($G12,Baseline!$G:$GR,177,FALSE))=0,"",VLOOKUP($G12,Baseline!$G:$GR,177,FALSE))</f>
        <v/>
      </c>
      <c r="GB12" s="178" t="str">
        <f>IF(LEN(VLOOKUP($G12,Baseline!$G:$GR,178,FALSE))=0,"",VLOOKUP($G12,Baseline!$G:$GR,178,FALSE))</f>
        <v/>
      </c>
      <c r="GC12" s="178" t="str">
        <f>IF(LEN(VLOOKUP($G12,Baseline!$G:$GR,179,FALSE))=0,"",VLOOKUP($G12,Baseline!$G:$GR,179,FALSE))</f>
        <v/>
      </c>
      <c r="GD12" s="178" t="str">
        <f>IF(LEN(VLOOKUP($G12,Baseline!$G:$GR,180,FALSE))=0,"",VLOOKUP($G12,Baseline!$G:$GR,180,FALSE))</f>
        <v/>
      </c>
      <c r="GE12" s="178" t="str">
        <f>IF(LEN(VLOOKUP($G12,Baseline!$G:$GR,181,FALSE))=0,"",VLOOKUP($G12,Baseline!$G:$GR,181,FALSE))</f>
        <v/>
      </c>
      <c r="GF12" s="178" t="str">
        <f>IF(LEN(VLOOKUP($G12,Baseline!$G:$GR,182,FALSE))=0,"",VLOOKUP($G12,Baseline!$G:$GR,182,FALSE))</f>
        <v/>
      </c>
      <c r="GG12" s="178" t="str">
        <f>IF(LEN(VLOOKUP($G12,Baseline!$G:$GR,183,FALSE))=0,"",VLOOKUP($G12,Baseline!$G:$GR,183,FALSE))</f>
        <v/>
      </c>
      <c r="GH12" s="178" t="str">
        <f>IF(LEN(VLOOKUP($G12,Baseline!$G:$GR,184,FALSE))=0,"",VLOOKUP($G12,Baseline!$G:$GR,184,FALSE))</f>
        <v/>
      </c>
      <c r="GI12" s="178" t="str">
        <f>IF(LEN(VLOOKUP($G12,Baseline!$G:$GR,185,FALSE))=0,"",VLOOKUP($G12,Baseline!$G:$GR,185,FALSE))</f>
        <v/>
      </c>
      <c r="GJ12" s="178" t="str">
        <f>IF(LEN(VLOOKUP($G12,Baseline!$G:$GR,186,FALSE))=0,"",VLOOKUP($G12,Baseline!$G:$GR,186,FALSE))</f>
        <v/>
      </c>
      <c r="GK12" s="178" t="str">
        <f>IF(LEN(VLOOKUP($G12,Baseline!$G:$GR,187,FALSE))=0,"",VLOOKUP($G12,Baseline!$G:$GR,187,FALSE))</f>
        <v/>
      </c>
      <c r="GL12" s="178" t="str">
        <f>IF(LEN(VLOOKUP($G12,Baseline!$G:$GR,188,FALSE))=0,"",VLOOKUP($G12,Baseline!$G:$GR,188,FALSE))</f>
        <v/>
      </c>
      <c r="GM12" s="178" t="str">
        <f>IF(LEN(VLOOKUP($G12,Baseline!$G:$GR,189,FALSE))=0,"",VLOOKUP($G12,Baseline!$G:$GR,189,FALSE))</f>
        <v/>
      </c>
      <c r="GN12" s="178" t="str">
        <f>IF(LEN(VLOOKUP($G12,Baseline!$G:$GR,190,FALSE))=0,"",VLOOKUP($G12,Baseline!$G:$GR,190,FALSE))</f>
        <v/>
      </c>
      <c r="GO12" s="178" t="str">
        <f>IF(LEN(VLOOKUP($G12,Baseline!$G:$GR,191,FALSE))=0,"",VLOOKUP($G12,Baseline!$G:$GR,191,FALSE))</f>
        <v/>
      </c>
      <c r="GP12" s="178" t="str">
        <f>IF(LEN(VLOOKUP($G12,Baseline!$G:$GR,192,FALSE))=0,"",VLOOKUP($G12,Baseline!$G:$GR,192,FALSE))</f>
        <v/>
      </c>
      <c r="GQ12" s="178" t="str">
        <f>IF(LEN(VLOOKUP($G12,Baseline!$G:$GR,193,FALSE))=0,"",VLOOKUP($G12,Baseline!$G:$GR,193,FALSE))</f>
        <v/>
      </c>
      <c r="GR12" s="178" t="str">
        <f>IF(LEN(VLOOKUP($G12,Baseline!$G:$GR,194,FALSE))=0,"",VLOOKUP($G12,Baseline!$G:$GR,194,FALSE))</f>
        <v/>
      </c>
      <c r="GS12" s="178"/>
      <c r="GT12" s="178"/>
      <c r="GU12" s="178"/>
      <c r="GV12" s="178"/>
      <c r="GW12" s="178" t="str">
        <f>IF(LEN(VLOOKUP($G12,Baseline!$G:$HT,199,FALSE))=0,"",VLOOKUP($G12,Baseline!$G:$HT,199,FALSE))</f>
        <v xml:space="preserve">Koji iskaz odgovara u vezi školi/stručnog obrazovanja/posla? </v>
      </c>
      <c r="GX12" s="178" t="str">
        <f>IF(LEN(VLOOKUP($G12,Baseline!$G:$HT,200,FALSE))=0,"",VLOOKUP($G12,Baseline!$G:$HT,200,FALSE))</f>
        <v>1 = trenutno idem u školu ili na posao</v>
      </c>
      <c r="GY12" s="178" t="str">
        <f>IF(LEN(VLOOKUP($G12,Baseline!$G:$HT,201,FALSE))=0,"",VLOOKUP($G12,Baseline!$G:$HT,201,FALSE))</f>
        <v>2 = trenutno se školujem kod kuće ili radim od kuće</v>
      </c>
      <c r="GZ12" s="178" t="str">
        <f>IF(LEN(VLOOKUP($G12,Baseline!$G:$HT,202,FALSE))=0,"",VLOOKUP($G12,Baseline!$G:$HT,202,FALSE))</f>
        <v>3 = odgovori ne odgovaraju</v>
      </c>
      <c r="HA12" s="178" t="str">
        <f>IF(LEN(VLOOKUP($G12,Baseline!$G:$HT,203,FALSE))=0,"",VLOOKUP($G12,Baseline!$G:$HT,203,FALSE))</f>
        <v/>
      </c>
      <c r="HB12" s="178" t="str">
        <f>IF(LEN(VLOOKUP($G12,Baseline!$G:$HT,204,FALSE))=0,"",VLOOKUP($G12,Baseline!$G:$HT,204,FALSE))</f>
        <v/>
      </c>
      <c r="HC12" s="178" t="str">
        <f>IF(LEN(VLOOKUP($G12,Baseline!$G:$HT,205,FALSE))=0,"",VLOOKUP($G12,Baseline!$G:$HT,205,FALSE))</f>
        <v/>
      </c>
      <c r="HD12" s="178" t="str">
        <f>IF(LEN(VLOOKUP($G12,Baseline!$G:$HT,206,FALSE))=0,"",VLOOKUP($G12,Baseline!$G:$HT,206,FALSE))</f>
        <v/>
      </c>
      <c r="HE12" s="178" t="str">
        <f>IF(LEN(VLOOKUP($G12,Baseline!$G:$HT,207,FALSE))=0,"",VLOOKUP($G12,Baseline!$G:$HT,207,FALSE))</f>
        <v/>
      </c>
      <c r="HF12" s="178" t="str">
        <f>IF(LEN(VLOOKUP($G12,Baseline!$G:$HT,208,FALSE))=0,"",VLOOKUP($G12,Baseline!$G:$HT,208,FALSE))</f>
        <v/>
      </c>
      <c r="HG12" s="178" t="str">
        <f>IF(LEN(VLOOKUP($G12,Baseline!$G:$HT,209,FALSE))=0,"",VLOOKUP($G12,Baseline!$G:$HT,209,FALSE))</f>
        <v/>
      </c>
      <c r="HH12" s="178" t="str">
        <f>IF(LEN(VLOOKUP($G12,Baseline!$G:$HT,210,FALSE))=0,"",VLOOKUP($G12,Baseline!$G:$HT,210,FALSE))</f>
        <v/>
      </c>
      <c r="HI12" s="178" t="str">
        <f>IF(LEN(VLOOKUP($G12,Baseline!$G:$HT,211,FALSE))=0,"",VLOOKUP($G12,Baseline!$G:$HT,211,FALSE))</f>
        <v/>
      </c>
      <c r="HJ12" s="178" t="str">
        <f>IF(LEN(VLOOKUP($G12,Baseline!$G:$HT,212,FALSE))=0,"",VLOOKUP($G12,Baseline!$G:$HT,212,FALSE))</f>
        <v/>
      </c>
      <c r="HK12" s="178" t="str">
        <f>IF(LEN(VLOOKUP($G12,Baseline!$G:$HT,213,FALSE))=0,"",VLOOKUP($G12,Baseline!$G:$HT,213,FALSE))</f>
        <v/>
      </c>
      <c r="HL12" s="178" t="str">
        <f>IF(LEN(VLOOKUP($G12,Baseline!$G:$HT,214,FALSE))=0,"",VLOOKUP($G12,Baseline!$G:$HT,214,FALSE))</f>
        <v/>
      </c>
      <c r="HM12" s="178" t="str">
        <f>IF(LEN(VLOOKUP($G12,Baseline!$G:$HT,215,FALSE))=0,"",VLOOKUP($G12,Baseline!$G:$HT,215,FALSE))</f>
        <v/>
      </c>
      <c r="HN12" s="178" t="str">
        <f>IF(LEN(VLOOKUP($G12,Baseline!$G:$HT,216,FALSE))=0,"",VLOOKUP($G12,Baseline!$G:$HT,216,FALSE))</f>
        <v/>
      </c>
      <c r="HO12" s="178" t="str">
        <f>IF(LEN(VLOOKUP($G12,Baseline!$G:$HT,217,FALSE))=0,"",VLOOKUP($G12,Baseline!$G:$HT,217,FALSE))</f>
        <v/>
      </c>
      <c r="HP12" s="178" t="str">
        <f>IF(LEN(VLOOKUP($G12,Baseline!$G:$HT,218,FALSE))=0,"",VLOOKUP($G12,Baseline!$G:$HT,218,FALSE))</f>
        <v/>
      </c>
      <c r="HQ12" s="178" t="str">
        <f>IF(LEN(VLOOKUP($G12,Baseline!$G:$HT,219,FALSE))=0,"",VLOOKUP($G12,Baseline!$G:$HT,219,FALSE))</f>
        <v/>
      </c>
      <c r="HR12" s="178" t="str">
        <f>IF(LEN(VLOOKUP($G12,Baseline!$G:$HT,220,FALSE))=0,"",VLOOKUP($G12,Baseline!$G:$HT,220,FALSE))</f>
        <v/>
      </c>
      <c r="HS12" s="178" t="str">
        <f>IF(LEN(VLOOKUP($G12,Baseline!$G:$HT,221,FALSE))=0,"",VLOOKUP($G12,Baseline!$G:$HT,221,FALSE))</f>
        <v/>
      </c>
      <c r="HT12" s="178" t="str">
        <f>IF(LEN(VLOOKUP($G12,Baseline!$G:$HT,222,FALSE))=0,"",VLOOKUP($G12,Baseline!$G:$HT,222,FALSE))</f>
        <v/>
      </c>
      <c r="HU12" s="178"/>
      <c r="HV12" s="178"/>
      <c r="HW12" s="178"/>
      <c r="HX12" s="178"/>
    </row>
    <row r="13" spans="1:232" s="41" customFormat="1" ht="32.25" hidden="1" thickBot="1">
      <c r="A13" s="180" t="s">
        <v>109</v>
      </c>
      <c r="B13" s="178" t="s">
        <v>110</v>
      </c>
      <c r="C13" s="178"/>
      <c r="D13" s="178"/>
      <c r="E13" s="178"/>
      <c r="F13" s="178" t="s">
        <v>111</v>
      </c>
      <c r="G13" s="187" t="s">
        <v>424</v>
      </c>
      <c r="H13" s="185" t="s">
        <v>425</v>
      </c>
      <c r="I13" s="182" t="str">
        <f>IF(LEN(VLOOKUP($G13,Baseline!$G:$AF,3,FALSE))=0,"",VLOOKUP($G13,Baseline!$G:$AF,3,FALSE))</f>
        <v>Bestehen aktuell Ausgangs- oder Reisebeschränkungen in deiner Gegend aufgrund der Coronavirus-Pandemie?</v>
      </c>
      <c r="J13" s="187" t="str">
        <f>IF(LEN(VLOOKUP($G13,Baseline!$G:$AF,4,FALSE))=0,"",VLOOKUP($G13,Baseline!$G:$AF,4,FALSE))</f>
        <v>0 = Nein</v>
      </c>
      <c r="K13" s="187" t="str">
        <f>IF(LEN(VLOOKUP($G13,Baseline!$G:$AF,5,FALSE))=0,"",VLOOKUP($G13,Baseline!$G:$AF,5,FALSE))</f>
        <v>1 = Ja</v>
      </c>
      <c r="L13" s="187" t="str">
        <f>IF(LEN(VLOOKUP($G13,Baseline!$G:$AF,6,FALSE))=0,"",VLOOKUP($G13,Baseline!$G:$AF,6,FALSE))</f>
        <v>2 = Weiß nicht</v>
      </c>
      <c r="M13" s="187" t="str">
        <f>IF(LEN(VLOOKUP($G13,Baseline!$G:$AF,7,FALSE))=0,"",VLOOKUP($G13,Baseline!$G:$AF,7,FALSE))</f>
        <v/>
      </c>
      <c r="N13" s="187" t="str">
        <f>IF(LEN(VLOOKUP($G13,Baseline!$G:$AF,8,FALSE))=0,"",VLOOKUP($G13,Baseline!$G:$AF,8,FALSE))</f>
        <v/>
      </c>
      <c r="O13" s="187" t="str">
        <f>IF(LEN(VLOOKUP($G13,Baseline!$G:$AF,9,FALSE))=0,"",VLOOKUP($G13,Baseline!$G:$AF,9,FALSE))</f>
        <v/>
      </c>
      <c r="P13" s="187" t="str">
        <f>IF(LEN(VLOOKUP($G13,Baseline!$G:$AF,10,FALSE))=0,"",VLOOKUP($G13,Baseline!$G:$AF,10,FALSE))</f>
        <v/>
      </c>
      <c r="Q13" s="187" t="str">
        <f>IF(LEN(VLOOKUP($G13,Baseline!$G:$AF,11,FALSE))=0,"",VLOOKUP($G13,Baseline!$G:$AF,11,FALSE))</f>
        <v/>
      </c>
      <c r="R13" s="187" t="str">
        <f>IF(LEN(VLOOKUP($G13,Baseline!$G:$AF,12,FALSE))=0,"",VLOOKUP($G13,Baseline!$G:$AF,12,FALSE))</f>
        <v/>
      </c>
      <c r="S13" s="187" t="str">
        <f>IF(LEN(VLOOKUP($G13,Baseline!$G:$AF,13,FALSE))=0,"",VLOOKUP($G13,Baseline!$G:$AF,13,FALSE))</f>
        <v/>
      </c>
      <c r="T13" s="187" t="str">
        <f>IF(LEN(VLOOKUP($G13,Baseline!$G:$AF,14,FALSE))=0,"",VLOOKUP($G13,Baseline!$G:$AF,14,FALSE))</f>
        <v/>
      </c>
      <c r="U13" s="187" t="str">
        <f>IF(LEN(VLOOKUP($G13,Baseline!$G:$AF,15,FALSE))=0,"",VLOOKUP($G13,Baseline!$G:$AF,15,FALSE))</f>
        <v/>
      </c>
      <c r="V13" s="187" t="str">
        <f>IF(LEN(VLOOKUP($G13,Baseline!$G:$AF,16,FALSE))=0,"",VLOOKUP($G13,Baseline!$G:$AF,16,FALSE))</f>
        <v/>
      </c>
      <c r="W13" s="187" t="str">
        <f>IF(LEN(VLOOKUP($G13,Baseline!$G:$AF,17,FALSE))=0,"",VLOOKUP($G13,Baseline!$G:$AF,17,FALSE))</f>
        <v/>
      </c>
      <c r="X13" s="187" t="str">
        <f>IF(LEN(VLOOKUP($G13,Baseline!$G:$AF,18,FALSE))=0,"",VLOOKUP($G13,Baseline!$G:$AF,18,FALSE))</f>
        <v/>
      </c>
      <c r="Y13" s="187" t="str">
        <f>IF(LEN(VLOOKUP($G13,Baseline!$G:$AF,19,FALSE))=0,"",VLOOKUP($G13,Baseline!$G:$AF,19,FALSE))</f>
        <v/>
      </c>
      <c r="Z13" s="187" t="str">
        <f>IF(LEN(VLOOKUP($G13,Baseline!$G:$AF,20,FALSE))=0,"",VLOOKUP($G13,Baseline!$G:$AF,20,FALSE))</f>
        <v/>
      </c>
      <c r="AA13" s="187" t="str">
        <f>IF(LEN(VLOOKUP($G13,Baseline!$G:$AF,21,FALSE))=0,"",VLOOKUP($G13,Baseline!$G:$AF,21,FALSE))</f>
        <v/>
      </c>
      <c r="AB13" s="187" t="str">
        <f>IF(LEN(VLOOKUP($G13,Baseline!$G:$AF,22,FALSE))=0,"",VLOOKUP($G13,Baseline!$G:$AF,22,FALSE))</f>
        <v/>
      </c>
      <c r="AC13" s="187" t="str">
        <f>IF(LEN(VLOOKUP($G13,Baseline!$G:$AF,23,FALSE))=0,"",VLOOKUP($G13,Baseline!$G:$AF,23,FALSE))</f>
        <v/>
      </c>
      <c r="AD13" s="187" t="str">
        <f>IF(LEN(VLOOKUP($G13,Baseline!$G:$AF,24,FALSE))=0,"",VLOOKUP($G13,Baseline!$G:$AF,24,FALSE))</f>
        <v/>
      </c>
      <c r="AE13" s="187" t="str">
        <f>IF(LEN(VLOOKUP($G13,Baseline!$G:$AF,25,FALSE))=0,"",VLOOKUP($G13,Baseline!$G:$AF,25,FALSE))</f>
        <v/>
      </c>
      <c r="AF13" s="187" t="str">
        <f>IF(LEN(VLOOKUP($G13,Baseline!$G:$AF,26,FALSE))=0,"",VLOOKUP($G13,Baseline!$G:$AF,26,FALSE))</f>
        <v/>
      </c>
      <c r="AG13" s="178"/>
      <c r="AH13" s="178" t="s">
        <v>107</v>
      </c>
      <c r="AI13" s="178"/>
      <c r="AJ13" s="186"/>
      <c r="AK13" s="182" t="str">
        <f>IF(LEN(VLOOKUP($G13,Baseline!$G:$BH,31,FALSE))=0,"",VLOOKUP($G13,Baseline!$G:$BH,31,FALSE))</f>
        <v>Are there currently exit or travel restrictions due to the coronavirus where your live?</v>
      </c>
      <c r="AL13" s="187" t="str">
        <f>IF(LEN(VLOOKUP($G13,Baseline!$G:$BH,32,FALSE))=0,"",VLOOKUP($G13,Baseline!$G:$BH,32,FALSE))</f>
        <v>0 = No</v>
      </c>
      <c r="AM13" s="187" t="str">
        <f>IF(LEN(VLOOKUP($G13,Baseline!$G:$BH,33,FALSE))=0,"",VLOOKUP($G13,Baseline!$G:$BH,33,FALSE))</f>
        <v>1 = Yes</v>
      </c>
      <c r="AN13" s="187" t="str">
        <f>IF(LEN(VLOOKUP($G13,Baseline!$G:$BH,34,FALSE))=0,"",VLOOKUP($G13,Baseline!$G:$BH,34,FALSE))</f>
        <v>2 = Don't know</v>
      </c>
      <c r="AO13" s="187" t="str">
        <f>IF(LEN(VLOOKUP($G13,Baseline!$G:$BH,35,FALSE))=0,"",VLOOKUP($G13,Baseline!$G:$BH,35,FALSE))</f>
        <v/>
      </c>
      <c r="AP13" s="187" t="str">
        <f>IF(LEN(VLOOKUP($G13,Baseline!$G:$BH,36,FALSE))=0,"",VLOOKUP($G13,Baseline!$G:$BH,36,FALSE))</f>
        <v/>
      </c>
      <c r="AQ13" s="187" t="str">
        <f>IF(LEN(VLOOKUP($G13,Baseline!$G:$BH,37,FALSE))=0,"",VLOOKUP($G13,Baseline!$G:$BH,37,FALSE))</f>
        <v/>
      </c>
      <c r="AR13" s="187" t="str">
        <f>IF(LEN(VLOOKUP($G13,Baseline!$G:$BH,38,FALSE))=0,"",VLOOKUP($G13,Baseline!$G:$BH,38,FALSE))</f>
        <v/>
      </c>
      <c r="AS13" s="187" t="str">
        <f>IF(LEN(VLOOKUP($G13,Baseline!$G:$BH,39,FALSE))=0,"",VLOOKUP($G13,Baseline!$G:$BH,39,FALSE))</f>
        <v/>
      </c>
      <c r="AT13" s="187" t="str">
        <f>IF(LEN(VLOOKUP($G13,Baseline!$G:$BH,40,FALSE))=0,"",VLOOKUP($G13,Baseline!$G:$BH,40,FALSE))</f>
        <v/>
      </c>
      <c r="AU13" s="187" t="str">
        <f>IF(LEN(VLOOKUP($G13,Baseline!$G:$BH,41,FALSE))=0,"",VLOOKUP($G13,Baseline!$G:$BH,41,FALSE))</f>
        <v/>
      </c>
      <c r="AV13" s="187" t="str">
        <f>IF(LEN(VLOOKUP($G13,Baseline!$G:$BH,42,FALSE))=0,"",VLOOKUP($G13,Baseline!$G:$BH,42,FALSE))</f>
        <v/>
      </c>
      <c r="AW13" s="187" t="str">
        <f>IF(LEN(VLOOKUP($G13,Baseline!$G:$BH,43,FALSE))=0,"",VLOOKUP($G13,Baseline!$G:$BH,43,FALSE))</f>
        <v/>
      </c>
      <c r="AX13" s="187" t="str">
        <f>IF(LEN(VLOOKUP($G13,Baseline!$G:$BH,44,FALSE))=0,"",VLOOKUP($G13,Baseline!$G:$BH,44,FALSE))</f>
        <v/>
      </c>
      <c r="AY13" s="187" t="str">
        <f>IF(LEN(VLOOKUP($G13,Baseline!$G:$BH,45,FALSE))=0,"",VLOOKUP($G13,Baseline!$G:$BH,45,FALSE))</f>
        <v/>
      </c>
      <c r="AZ13" s="187" t="str">
        <f>IF(LEN(VLOOKUP($G13,Baseline!$G:$BH,46,FALSE))=0,"",VLOOKUP($G13,Baseline!$G:$BH,46,FALSE))</f>
        <v/>
      </c>
      <c r="BA13" s="187" t="str">
        <f>IF(LEN(VLOOKUP($G13,Baseline!$G:$BH,47,FALSE))=0,"",VLOOKUP($G13,Baseline!$G:$BH,47,FALSE))</f>
        <v/>
      </c>
      <c r="BB13" s="187" t="str">
        <f>IF(LEN(VLOOKUP($G13,Baseline!$G:$BH,48,FALSE))=0,"",VLOOKUP($G13,Baseline!$G:$BH,48,FALSE))</f>
        <v/>
      </c>
      <c r="BC13" s="187" t="str">
        <f>IF(LEN(VLOOKUP($G13,Baseline!$G:$BH,49,FALSE))=0,"",VLOOKUP($G13,Baseline!$G:$BH,49,FALSE))</f>
        <v/>
      </c>
      <c r="BD13" s="187" t="str">
        <f>IF(LEN(VLOOKUP($G13,Baseline!$G:$BH,50,FALSE))=0,"",VLOOKUP($G13,Baseline!$G:$BH,50,FALSE))</f>
        <v/>
      </c>
      <c r="BE13" s="187" t="str">
        <f>IF(LEN(VLOOKUP($G13,Baseline!$G:$BH,51,FALSE))=0,"",VLOOKUP($G13,Baseline!$G:$BH,51,FALSE))</f>
        <v/>
      </c>
      <c r="BF13" s="187" t="str">
        <f>IF(LEN(VLOOKUP($G13,Baseline!$G:$BH,52,FALSE))=0,"",VLOOKUP($G13,Baseline!$G:$BH,52,FALSE))</f>
        <v/>
      </c>
      <c r="BG13" s="187" t="str">
        <f>IF(LEN(VLOOKUP($G13,Baseline!$G:$BH,53,FALSE))=0,"",VLOOKUP($G13,Baseline!$G:$BH,53,FALSE))</f>
        <v/>
      </c>
      <c r="BH13" s="187" t="str">
        <f>IF(LEN(VLOOKUP($G13,Baseline!$G:$BH,54,FALSE))=0,"",VLOOKUP($G13,Baseline!$G:$BH,54,FALSE))</f>
        <v/>
      </c>
      <c r="BI13" s="178"/>
      <c r="BJ13" s="178"/>
      <c r="BK13" s="178"/>
      <c r="BL13" s="186"/>
      <c r="BM13" s="182" t="str">
        <f>IF(LEN(VLOOKUP($G13,Baseline!$G:$CJ,59,FALSE))=0,"",VLOOKUP($G13,Baseline!$G:$CJ,59,FALSE))</f>
        <v>¿Actualmente existen restricciones de salida o de viaje en tu región a raíz de la pandemia de coronavirus?</v>
      </c>
      <c r="BN13" s="187" t="str">
        <f>IF(LEN(VLOOKUP($G13,Baseline!$G:$CJ,60,FALSE))=0,"",VLOOKUP($G13,Baseline!$G:$CJ,60,FALSE))</f>
        <v>0 = no</v>
      </c>
      <c r="BO13" s="187" t="str">
        <f>IF(LEN(VLOOKUP($G13,Baseline!$G:$CJ,61,FALSE))=0,"",VLOOKUP($G13,Baseline!$G:$CJ,61,FALSE))</f>
        <v>1 = sí</v>
      </c>
      <c r="BP13" s="188" t="str">
        <f>IF(LEN(VLOOKUP($G13,Baseline!$G:$CJ,62,FALSE))=0,"",VLOOKUP($G13,Baseline!$G:$CJ,62,FALSE))</f>
        <v>2 = no sé</v>
      </c>
      <c r="BQ13" s="178" t="str">
        <f>IF(LEN(VLOOKUP($G13,Baseline!$G:$CJ,63,FALSE))=0,"",VLOOKUP($G13,Baseline!$G:$CJ,63,FALSE))</f>
        <v/>
      </c>
      <c r="BR13" s="178" t="str">
        <f>IF(LEN(VLOOKUP($G13,Baseline!$G:$CJ,64,FALSE))=0,"",VLOOKUP($G13,Baseline!$G:$CJ,64,FALSE))</f>
        <v/>
      </c>
      <c r="BS13" s="178" t="str">
        <f>IF(LEN(VLOOKUP($G13,Baseline!$G:$CJ,65,FALSE))=0,"",VLOOKUP($G13,Baseline!$G:$CJ,65,FALSE))</f>
        <v/>
      </c>
      <c r="BT13" s="178" t="str">
        <f>IF(LEN(VLOOKUP($G13,Baseline!$G:$CJ,66,FALSE))=0,"",VLOOKUP($G13,Baseline!$G:$CJ,66,FALSE))</f>
        <v/>
      </c>
      <c r="BU13" s="178" t="str">
        <f>IF(LEN(VLOOKUP($G13,Baseline!$G:$CJ,67,FALSE))=0,"",VLOOKUP($G13,Baseline!$G:$CJ,67,FALSE))</f>
        <v/>
      </c>
      <c r="BV13" s="178" t="str">
        <f>IF(LEN(VLOOKUP($G13,Baseline!$G:$CJ,68,FALSE))=0,"",VLOOKUP($G13,Baseline!$G:$CJ,68,FALSE))</f>
        <v/>
      </c>
      <c r="BW13" s="178" t="str">
        <f>IF(LEN(VLOOKUP($G13,Baseline!$G:$CJ,69,FALSE))=0,"",VLOOKUP($G13,Baseline!$G:$CJ,69,FALSE))</f>
        <v/>
      </c>
      <c r="BX13" s="178" t="str">
        <f>IF(LEN(VLOOKUP($G13,Baseline!$G:$CJ,70,FALSE))=0,"",VLOOKUP($G13,Baseline!$G:$CJ,70,FALSE))</f>
        <v/>
      </c>
      <c r="BY13" s="178" t="str">
        <f>IF(LEN(VLOOKUP($G13,Baseline!$G:$CJ,71,FALSE))=0,"",VLOOKUP($G13,Baseline!$G:$CJ,71,FALSE))</f>
        <v/>
      </c>
      <c r="BZ13" s="178" t="str">
        <f>IF(LEN(VLOOKUP($G13,Baseline!$G:$CJ,72,FALSE))=0,"",VLOOKUP($G13,Baseline!$G:$CJ,72,FALSE))</f>
        <v/>
      </c>
      <c r="CA13" s="178" t="str">
        <f>IF(LEN(VLOOKUP($G13,Baseline!$G:$CJ,73,FALSE))=0,"",VLOOKUP($G13,Baseline!$G:$CJ,73,FALSE))</f>
        <v/>
      </c>
      <c r="CB13" s="178" t="str">
        <f>IF(LEN(VLOOKUP($G13,Baseline!$G:$CJ,74,FALSE))=0,"",VLOOKUP($G13,Baseline!$G:$CJ,74,FALSE))</f>
        <v/>
      </c>
      <c r="CC13" s="178" t="str">
        <f>IF(LEN(VLOOKUP($G13,Baseline!$G:$CJ,75,FALSE))=0,"",VLOOKUP($G13,Baseline!$G:$CJ,75,FALSE))</f>
        <v/>
      </c>
      <c r="CD13" s="178" t="str">
        <f>IF(LEN(VLOOKUP($G13,Baseline!$G:$CJ,76,FALSE))=0,"",VLOOKUP($G13,Baseline!$G:$CJ,76,FALSE))</f>
        <v/>
      </c>
      <c r="CE13" s="178" t="str">
        <f>IF(LEN(VLOOKUP($G13,Baseline!$G:$CJ,77,FALSE))=0,"",VLOOKUP($G13,Baseline!$G:$CJ,77,FALSE))</f>
        <v/>
      </c>
      <c r="CF13" s="178" t="str">
        <f>IF(LEN(VLOOKUP($G13,Baseline!$G:$CJ,78,FALSE))=0,"",VLOOKUP($G13,Baseline!$G:$CJ,78,FALSE))</f>
        <v/>
      </c>
      <c r="CG13" s="178" t="str">
        <f>IF(LEN(VLOOKUP($G13,Baseline!$G:$CJ,79,FALSE))=0,"",VLOOKUP($G13,Baseline!$G:$CJ,79,FALSE))</f>
        <v/>
      </c>
      <c r="CH13" s="178" t="str">
        <f>IF(LEN(VLOOKUP($G13,Baseline!$G:$CJ,80,FALSE))=0,"",VLOOKUP($G13,Baseline!$G:$CJ,80,FALSE))</f>
        <v/>
      </c>
      <c r="CI13" s="178" t="str">
        <f>IF(LEN(VLOOKUP($G13,Baseline!$G:$CJ,81,FALSE))=0,"",VLOOKUP($G13,Baseline!$G:$CJ,81,FALSE))</f>
        <v/>
      </c>
      <c r="CJ13" s="178" t="str">
        <f>IF(LEN(VLOOKUP($G13,Baseline!$G:$CJ,82,FALSE))=0,"",VLOOKUP($G13,Baseline!$G:$CJ,82,FALSE))</f>
        <v/>
      </c>
      <c r="CK13" s="178"/>
      <c r="CL13" s="178"/>
      <c r="CM13" s="178"/>
      <c r="CN13" s="189"/>
      <c r="CO13" s="182" t="str">
        <f>IF(LEN(VLOOKUP($G13,Baseline!$G:$DL,87,FALSE))=0,"",VLOOKUP($G13,Baseline!$G:$DL,87,FALSE))</f>
        <v>Y a-t-il actuellement des restrictions de sortie ou de voyage dans ta région à cause de la pandémie du coronavirus ?</v>
      </c>
      <c r="CP13" s="178" t="str">
        <f>IF(LEN(VLOOKUP($G13,Baseline!$G:$DL,88,FALSE))=0,"",VLOOKUP($G13,Baseline!$G:$DL,88,FALSE))</f>
        <v>0 = non</v>
      </c>
      <c r="CQ13" s="178" t="str">
        <f>IF(LEN(VLOOKUP($G13,Baseline!$G:$DL,89,FALSE))=0,"",VLOOKUP($G13,Baseline!$G:$DL,89,FALSE))</f>
        <v>1 = oui</v>
      </c>
      <c r="CR13" s="178" t="str">
        <f>IF(LEN(VLOOKUP($G13,Baseline!$G:$DL,90,FALSE))=0,"",VLOOKUP($G13,Baseline!$G:$DL,90,FALSE))</f>
        <v>2 = je ne sais pas</v>
      </c>
      <c r="CS13" s="178" t="str">
        <f>IF(LEN(VLOOKUP($G13,Baseline!$G:$DL,91,FALSE))=0,"",VLOOKUP($G13,Baseline!$G:$DL,91,FALSE))</f>
        <v/>
      </c>
      <c r="CT13" s="178" t="str">
        <f>IF(LEN(VLOOKUP($G13,Baseline!$G:$DL,92,FALSE))=0,"",VLOOKUP($G13,Baseline!$G:$DL,92,FALSE))</f>
        <v/>
      </c>
      <c r="CU13" s="178" t="str">
        <f>IF(LEN(VLOOKUP($G13,Baseline!$G:$DL,93,FALSE))=0,"",VLOOKUP($G13,Baseline!$G:$DL,93,FALSE))</f>
        <v/>
      </c>
      <c r="CV13" s="178" t="str">
        <f>IF(LEN(VLOOKUP($G13,Baseline!$G:$DL,94,FALSE))=0,"",VLOOKUP($G13,Baseline!$G:$DL,94,FALSE))</f>
        <v/>
      </c>
      <c r="CW13" s="178" t="str">
        <f>IF(LEN(VLOOKUP($G13,Baseline!$G:$DL,95,FALSE))=0,"",VLOOKUP($G13,Baseline!$G:$DL,95,FALSE))</f>
        <v/>
      </c>
      <c r="CX13" s="178" t="str">
        <f>IF(LEN(VLOOKUP($G13,Baseline!$G:$DL,96,FALSE))=0,"",VLOOKUP($G13,Baseline!$G:$DL,96,FALSE))</f>
        <v/>
      </c>
      <c r="CY13" s="178" t="str">
        <f>IF(LEN(VLOOKUP($G13,Baseline!$G:$DL,97,FALSE))=0,"",VLOOKUP($G13,Baseline!$G:$DL,97,FALSE))</f>
        <v/>
      </c>
      <c r="CZ13" s="178" t="str">
        <f>IF(LEN(VLOOKUP($G13,Baseline!$G:$DL,98,FALSE))=0,"",VLOOKUP($G13,Baseline!$G:$DL,98,FALSE))</f>
        <v/>
      </c>
      <c r="DA13" s="178" t="str">
        <f>IF(LEN(VLOOKUP($G13,Baseline!$G:$DL,99,FALSE))=0,"",VLOOKUP($G13,Baseline!$G:$DL,99,FALSE))</f>
        <v/>
      </c>
      <c r="DB13" s="178" t="str">
        <f>IF(LEN(VLOOKUP($G13,Baseline!$G:$DL,100,FALSE))=0,"",VLOOKUP($G13,Baseline!$G:$DL,100,FALSE))</f>
        <v/>
      </c>
      <c r="DC13" s="178" t="str">
        <f>IF(LEN(VLOOKUP($G13,Baseline!$G:$DL,101,FALSE))=0,"",VLOOKUP($G13,Baseline!$G:$DL,101,FALSE))</f>
        <v/>
      </c>
      <c r="DD13" s="178" t="str">
        <f>IF(LEN(VLOOKUP($G13,Baseline!$G:$DL,102,FALSE))=0,"",VLOOKUP($G13,Baseline!$G:$DL,102,FALSE))</f>
        <v/>
      </c>
      <c r="DE13" s="178" t="str">
        <f>IF(LEN(VLOOKUP($G13,Baseline!$G:$DL,103,FALSE))=0,"",VLOOKUP($G13,Baseline!$G:$DL,103,FALSE))</f>
        <v/>
      </c>
      <c r="DF13" s="178" t="str">
        <f>IF(LEN(VLOOKUP($G13,Baseline!$G:$DL,104,FALSE))=0,"",VLOOKUP($G13,Baseline!$G:$DL,104,FALSE))</f>
        <v/>
      </c>
      <c r="DG13" s="178" t="str">
        <f>IF(LEN(VLOOKUP($G13,Baseline!$G:$DL,105,FALSE))=0,"",VLOOKUP($G13,Baseline!$G:$DL,105,FALSE))</f>
        <v/>
      </c>
      <c r="DH13" s="178" t="str">
        <f>IF(LEN(VLOOKUP($G13,Baseline!$G:$DL,106,FALSE))=0,"",VLOOKUP($G13,Baseline!$G:$DL,106,FALSE))</f>
        <v/>
      </c>
      <c r="DI13" s="178" t="str">
        <f>IF(LEN(VLOOKUP($G13,Baseline!$G:$DL,107,FALSE))=0,"",VLOOKUP($G13,Baseline!$G:$DL,107,FALSE))</f>
        <v/>
      </c>
      <c r="DJ13" s="178" t="str">
        <f>IF(LEN(VLOOKUP($G13,Baseline!$G:$DL,108,FALSE))=0,"",VLOOKUP($G13,Baseline!$G:$DL,108,FALSE))</f>
        <v/>
      </c>
      <c r="DK13" s="178" t="str">
        <f>IF(LEN(VLOOKUP($G13,Baseline!$G:$DL,109,FALSE))=0,"",VLOOKUP($G13,Baseline!$G:$DL,109,FALSE))</f>
        <v/>
      </c>
      <c r="DL13" s="178" t="str">
        <f>IF(LEN(VLOOKUP($G13,Baseline!$G:$DL,110,FALSE))=0,"",VLOOKUP($G13,Baseline!$G:$DL,110,FALSE))</f>
        <v/>
      </c>
      <c r="DM13" s="178"/>
      <c r="DN13" s="178"/>
      <c r="DO13" s="178"/>
      <c r="DP13" s="178"/>
      <c r="DQ13" s="178" t="str">
        <f>IF(LEN(VLOOKUP($G13,Baseline!$G:$EN,115,FALSE))=0,"",VLOOKUP($G13,Baseline!$G:$EN,115,FALSE))</f>
        <v>A környékeden vannak kijárási vagy utazási korlátozások a coronavírus pandémia miatt?</v>
      </c>
      <c r="DR13" s="178" t="str">
        <f>IF(LEN(VLOOKUP($G13,Baseline!$G:$EN,116,FALSE))=0,"",VLOOKUP($G13,Baseline!$G:$EN,116,FALSE))</f>
        <v>0 = nem</v>
      </c>
      <c r="DS13" s="178" t="str">
        <f>IF(LEN(VLOOKUP($G13,Baseline!$G:$EN,117,FALSE))=0,"",VLOOKUP($G13,Baseline!$G:$EN,117,FALSE))</f>
        <v>1 = igen</v>
      </c>
      <c r="DT13" s="178" t="str">
        <f>IF(LEN(VLOOKUP($G13,Baseline!$G:$EN,118,FALSE))=0,"",VLOOKUP($G13,Baseline!$G:$EN,118,FALSE))</f>
        <v>2 = nem tudom</v>
      </c>
      <c r="DU13" s="178" t="str">
        <f>IF(LEN(VLOOKUP($G13,Baseline!$G:$EN,119,FALSE))=0,"",VLOOKUP($G13,Baseline!$G:$EN,119,FALSE))</f>
        <v/>
      </c>
      <c r="DV13" s="178" t="str">
        <f>IF(LEN(VLOOKUP($G13,Baseline!$G:$EN,120,FALSE))=0,"",VLOOKUP($G13,Baseline!$G:$EN,120,FALSE))</f>
        <v/>
      </c>
      <c r="DW13" s="178" t="str">
        <f>IF(LEN(VLOOKUP($G13,Baseline!$G:$EN,121,FALSE))=0,"",VLOOKUP($G13,Baseline!$G:$EN,121,FALSE))</f>
        <v/>
      </c>
      <c r="DX13" s="178" t="str">
        <f>IF(LEN(VLOOKUP($G13,Baseline!$G:$EN,122,FALSE))=0,"",VLOOKUP($G13,Baseline!$G:$EN,122,FALSE))</f>
        <v/>
      </c>
      <c r="DY13" s="178" t="str">
        <f>IF(LEN(VLOOKUP($G13,Baseline!$G:$EN,123,FALSE))=0,"",VLOOKUP($G13,Baseline!$G:$EN,123,FALSE))</f>
        <v/>
      </c>
      <c r="DZ13" s="178" t="str">
        <f>IF(LEN(VLOOKUP($G13,Baseline!$G:$EN,124,FALSE))=0,"",VLOOKUP($G13,Baseline!$G:$EN,124,FALSE))</f>
        <v/>
      </c>
      <c r="EA13" s="178" t="str">
        <f>IF(LEN(VLOOKUP($G13,Baseline!$G:$EN,125,FALSE))=0,"",VLOOKUP($G13,Baseline!$G:$EN,125,FALSE))</f>
        <v/>
      </c>
      <c r="EB13" s="178" t="str">
        <f>IF(LEN(VLOOKUP($G13,Baseline!$G:$EN,126,FALSE))=0,"",VLOOKUP($G13,Baseline!$G:$EN,126,FALSE))</f>
        <v/>
      </c>
      <c r="EC13" s="178" t="str">
        <f>IF(LEN(VLOOKUP($G13,Baseline!$G:$EN,127,FALSE))=0,"",VLOOKUP($G13,Baseline!$G:$EN,127,FALSE))</f>
        <v/>
      </c>
      <c r="ED13" s="178" t="str">
        <f>IF(LEN(VLOOKUP($G13,Baseline!$G:$EN,128,FALSE))=0,"",VLOOKUP($G13,Baseline!$G:$EN,128,FALSE))</f>
        <v/>
      </c>
      <c r="EE13" s="178" t="str">
        <f>IF(LEN(VLOOKUP($G13,Baseline!$G:$EN,129,FALSE))=0,"",VLOOKUP($G13,Baseline!$G:$EN,129,FALSE))</f>
        <v/>
      </c>
      <c r="EF13" s="178" t="str">
        <f>IF(LEN(VLOOKUP($G13,Baseline!$G:$EN,130,FALSE))=0,"",VLOOKUP($G13,Baseline!$G:$EN,130,FALSE))</f>
        <v/>
      </c>
      <c r="EG13" s="178" t="str">
        <f>IF(LEN(VLOOKUP($G13,Baseline!$G:$EN,131,FALSE))=0,"",VLOOKUP($G13,Baseline!$G:$EN,131,FALSE))</f>
        <v/>
      </c>
      <c r="EH13" s="178" t="str">
        <f>IF(LEN(VLOOKUP($G13,Baseline!$G:$EN,132,FALSE))=0,"",VLOOKUP($G13,Baseline!$G:$EN,132,FALSE))</f>
        <v/>
      </c>
      <c r="EI13" s="178" t="str">
        <f>IF(LEN(VLOOKUP($G13,Baseline!$G:$EN,133,FALSE))=0,"",VLOOKUP($G13,Baseline!$G:$EN,133,FALSE))</f>
        <v/>
      </c>
      <c r="EJ13" s="178" t="str">
        <f>IF(LEN(VLOOKUP($G13,Baseline!$G:$EN,134,FALSE))=0,"",VLOOKUP($G13,Baseline!$G:$EN,134,FALSE))</f>
        <v/>
      </c>
      <c r="EK13" s="178" t="str">
        <f>IF(LEN(VLOOKUP($G13,Baseline!$G:$EN,135,FALSE))=0,"",VLOOKUP($G13,Baseline!$G:$EN,135,FALSE))</f>
        <v/>
      </c>
      <c r="EL13" s="178" t="str">
        <f>IF(LEN(VLOOKUP($G13,Baseline!$G:$EN,136,FALSE))=0,"",VLOOKUP($G13,Baseline!$G:$EN,136,FALSE))</f>
        <v/>
      </c>
      <c r="EM13" s="178" t="str">
        <f>IF(LEN(VLOOKUP($G13,Baseline!$G:$EN,137,FALSE))=0,"",VLOOKUP($G13,Baseline!$G:$EN,137,FALSE))</f>
        <v/>
      </c>
      <c r="EN13" s="178" t="str">
        <f>IF(LEN(VLOOKUP($G13,Baseline!$G:$EN,138,FALSE))=0,"",VLOOKUP($G13,Baseline!$G:$EN,138,FALSE))</f>
        <v/>
      </c>
      <c r="EO13" s="178"/>
      <c r="EP13" s="178"/>
      <c r="EQ13" s="178"/>
      <c r="ER13" s="178"/>
      <c r="ES13" s="178" t="str">
        <f>IF(LEN(VLOOKUP($G13,Baseline!$G:$FP,143,FALSE))=0,"",VLOOKUP($G13,Baseline!$G:$FP,143,FALSE))</f>
        <v>Ci sono attualmente delle restrizioni riguardanti le uscite o i viaggi a causa del coronavirus nella zona dove vivi?</v>
      </c>
      <c r="ET13" s="178" t="str">
        <f>IF(LEN(VLOOKUP($G13,Baseline!$G:$FP,144,FALSE))=0,"",VLOOKUP($G13,Baseline!$G:$FP,144,FALSE))</f>
        <v>0 = no</v>
      </c>
      <c r="EU13" s="178" t="str">
        <f>IF(LEN(VLOOKUP($G13,Baseline!$G:$FP,145,FALSE))=0,"",VLOOKUP($G13,Baseline!$G:$FP,145,FALSE))</f>
        <v>1 = sì</v>
      </c>
      <c r="EV13" s="178" t="str">
        <f>IF(LEN(VLOOKUP($G13,Baseline!$G:$FP,146,FALSE))=0,"",VLOOKUP($G13,Baseline!$G:$FP,146,FALSE))</f>
        <v>2 = non lo so</v>
      </c>
      <c r="EW13" s="178" t="str">
        <f>IF(LEN(VLOOKUP($G13,Baseline!$G:$FP,147,FALSE))=0,"",VLOOKUP($G13,Baseline!$G:$FP,147,FALSE))</f>
        <v/>
      </c>
      <c r="EX13" s="178" t="str">
        <f>IF(LEN(VLOOKUP($G13,Baseline!$G:$FP,148,FALSE))=0,"",VLOOKUP($G13,Baseline!$G:$FP,148,FALSE))</f>
        <v/>
      </c>
      <c r="EY13" s="178" t="str">
        <f>IF(LEN(VLOOKUP($G13,Baseline!$G:$FP,149,FALSE))=0,"",VLOOKUP($G13,Baseline!$G:$FP,149,FALSE))</f>
        <v/>
      </c>
      <c r="EZ13" s="178" t="str">
        <f>IF(LEN(VLOOKUP($G13,Baseline!$G:$FP,150,FALSE))=0,"",VLOOKUP($G13,Baseline!$G:$FP,150,FALSE))</f>
        <v/>
      </c>
      <c r="FA13" s="178" t="str">
        <f>IF(LEN(VLOOKUP($G13,Baseline!$G:$FP,151,FALSE))=0,"",VLOOKUP($G13,Baseline!$G:$FP,151,FALSE))</f>
        <v/>
      </c>
      <c r="FB13" s="178" t="str">
        <f>IF(LEN(VLOOKUP($G13,Baseline!$G:$FP,152,FALSE))=0,"",VLOOKUP($G13,Baseline!$G:$FP,152,FALSE))</f>
        <v/>
      </c>
      <c r="FC13" s="178" t="str">
        <f>IF(LEN(VLOOKUP($G13,Baseline!$G:$FP,153,FALSE))=0,"",VLOOKUP($G13,Baseline!$G:$FP,153,FALSE))</f>
        <v/>
      </c>
      <c r="FD13" s="178" t="str">
        <f>IF(LEN(VLOOKUP($G13,Baseline!$G:$FP,154,FALSE))=0,"",VLOOKUP($G13,Baseline!$G:$FP,154,FALSE))</f>
        <v/>
      </c>
      <c r="FE13" s="178" t="str">
        <f>IF(LEN(VLOOKUP($G13,Baseline!$G:$FP,155,FALSE))=0,"",VLOOKUP($G13,Baseline!$G:$FP,155,FALSE))</f>
        <v/>
      </c>
      <c r="FF13" s="178" t="str">
        <f>IF(LEN(VLOOKUP($G13,Baseline!$G:$FP,156,FALSE))=0,"",VLOOKUP($G13,Baseline!$G:$FP,156,FALSE))</f>
        <v/>
      </c>
      <c r="FG13" s="178" t="str">
        <f>IF(LEN(VLOOKUP($G13,Baseline!$G:$FP,157,FALSE))=0,"",VLOOKUP($G13,Baseline!$G:$FP,157,FALSE))</f>
        <v/>
      </c>
      <c r="FH13" s="178" t="str">
        <f>IF(LEN(VLOOKUP($G13,Baseline!$G:$FP,158,FALSE))=0,"",VLOOKUP($G13,Baseline!$G:$FP,158,FALSE))</f>
        <v/>
      </c>
      <c r="FI13" s="178" t="str">
        <f>IF(LEN(VLOOKUP($G13,Baseline!$G:$FP,159,FALSE))=0,"",VLOOKUP($G13,Baseline!$G:$FP,159,FALSE))</f>
        <v/>
      </c>
      <c r="FJ13" s="178" t="str">
        <f>IF(LEN(VLOOKUP($G13,Baseline!$G:$FP,160,FALSE))=0,"",VLOOKUP($G13,Baseline!$G:$FP,160,FALSE))</f>
        <v/>
      </c>
      <c r="FK13" s="178" t="str">
        <f>IF(LEN(VLOOKUP($G13,Baseline!$G:$FP,161,FALSE))=0,"",VLOOKUP($G13,Baseline!$G:$FP,161,FALSE))</f>
        <v/>
      </c>
      <c r="FL13" s="178" t="str">
        <f>IF(LEN(VLOOKUP($G13,Baseline!$G:$FP,162,FALSE))=0,"",VLOOKUP($G13,Baseline!$G:$FP,162,FALSE))</f>
        <v/>
      </c>
      <c r="FM13" s="178" t="str">
        <f>IF(LEN(VLOOKUP($G13,Baseline!$G:$FP,163,FALSE))=0,"",VLOOKUP($G13,Baseline!$G:$FP,163,FALSE))</f>
        <v/>
      </c>
      <c r="FN13" s="178" t="str">
        <f>IF(LEN(VLOOKUP($G13,Baseline!$G:$FP,164,FALSE))=0,"",VLOOKUP($G13,Baseline!$G:$FP,164,FALSE))</f>
        <v/>
      </c>
      <c r="FO13" s="178" t="str">
        <f>IF(LEN(VLOOKUP($G13,Baseline!$G:$FP,165,FALSE))=0,"",VLOOKUP($G13,Baseline!$G:$FP,165,FALSE))</f>
        <v/>
      </c>
      <c r="FP13" s="178" t="str">
        <f>IF(LEN(VLOOKUP($G13,Baseline!$G:$FP,166,FALSE))=0,"",VLOOKUP($G13,Baseline!$G:$FP,166,FALSE))</f>
        <v/>
      </c>
      <c r="FQ13" s="178"/>
      <c r="FR13" s="178"/>
      <c r="FS13" s="178"/>
      <c r="FT13" s="178"/>
      <c r="FU13" s="178" t="str">
        <f>IF(LEN(VLOOKUP($G13,Baseline!$G:$GR,171,FALSE))=0,"",VLOOKUP($G13,Baseline!$G:$GR,171,FALSE))</f>
        <v>Сейчас там, где ты живешь, существуют ограничения на выезд или перемещения из-за пандемии коронавируса?</v>
      </c>
      <c r="FV13" s="178" t="str">
        <f>IF(LEN(VLOOKUP($G13,Baseline!$G:$GR,172,FALSE))=0,"",VLOOKUP($G13,Baseline!$G:$GR,172,FALSE))</f>
        <v>0 = нет</v>
      </c>
      <c r="FW13" s="178" t="str">
        <f>IF(LEN(VLOOKUP($G13,Baseline!$G:$GR,173,FALSE))=0,"",VLOOKUP($G13,Baseline!$G:$GR,173,FALSE))</f>
        <v>1 = да</v>
      </c>
      <c r="FX13" s="178" t="str">
        <f>IF(LEN(VLOOKUP($G13,Baseline!$G:$GR,174,FALSE))=0,"",VLOOKUP($G13,Baseline!$G:$GR,174,FALSE))</f>
        <v>2 = не знаю</v>
      </c>
      <c r="FY13" s="178" t="str">
        <f>IF(LEN(VLOOKUP($G13,Baseline!$G:$GR,175,FALSE))=0,"",VLOOKUP($G13,Baseline!$G:$GR,175,FALSE))</f>
        <v/>
      </c>
      <c r="FZ13" s="178" t="str">
        <f>IF(LEN(VLOOKUP($G13,Baseline!$G:$GR,176,FALSE))=0,"",VLOOKUP($G13,Baseline!$G:$GR,176,FALSE))</f>
        <v/>
      </c>
      <c r="GA13" s="178" t="str">
        <f>IF(LEN(VLOOKUP($G13,Baseline!$G:$GR,177,FALSE))=0,"",VLOOKUP($G13,Baseline!$G:$GR,177,FALSE))</f>
        <v/>
      </c>
      <c r="GB13" s="178" t="str">
        <f>IF(LEN(VLOOKUP($G13,Baseline!$G:$GR,178,FALSE))=0,"",VLOOKUP($G13,Baseline!$G:$GR,178,FALSE))</f>
        <v/>
      </c>
      <c r="GC13" s="178" t="str">
        <f>IF(LEN(VLOOKUP($G13,Baseline!$G:$GR,179,FALSE))=0,"",VLOOKUP($G13,Baseline!$G:$GR,179,FALSE))</f>
        <v/>
      </c>
      <c r="GD13" s="178" t="str">
        <f>IF(LEN(VLOOKUP($G13,Baseline!$G:$GR,180,FALSE))=0,"",VLOOKUP($G13,Baseline!$G:$GR,180,FALSE))</f>
        <v/>
      </c>
      <c r="GE13" s="178" t="str">
        <f>IF(LEN(VLOOKUP($G13,Baseline!$G:$GR,181,FALSE))=0,"",VLOOKUP($G13,Baseline!$G:$GR,181,FALSE))</f>
        <v/>
      </c>
      <c r="GF13" s="178" t="str">
        <f>IF(LEN(VLOOKUP($G13,Baseline!$G:$GR,182,FALSE))=0,"",VLOOKUP($G13,Baseline!$G:$GR,182,FALSE))</f>
        <v/>
      </c>
      <c r="GG13" s="178" t="str">
        <f>IF(LEN(VLOOKUP($G13,Baseline!$G:$GR,183,FALSE))=0,"",VLOOKUP($G13,Baseline!$G:$GR,183,FALSE))</f>
        <v/>
      </c>
      <c r="GH13" s="178" t="str">
        <f>IF(LEN(VLOOKUP($G13,Baseline!$G:$GR,184,FALSE))=0,"",VLOOKUP($G13,Baseline!$G:$GR,184,FALSE))</f>
        <v/>
      </c>
      <c r="GI13" s="178" t="str">
        <f>IF(LEN(VLOOKUP($G13,Baseline!$G:$GR,185,FALSE))=0,"",VLOOKUP($G13,Baseline!$G:$GR,185,FALSE))</f>
        <v/>
      </c>
      <c r="GJ13" s="178" t="str">
        <f>IF(LEN(VLOOKUP($G13,Baseline!$G:$GR,186,FALSE))=0,"",VLOOKUP($G13,Baseline!$G:$GR,186,FALSE))</f>
        <v/>
      </c>
      <c r="GK13" s="178" t="str">
        <f>IF(LEN(VLOOKUP($G13,Baseline!$G:$GR,187,FALSE))=0,"",VLOOKUP($G13,Baseline!$G:$GR,187,FALSE))</f>
        <v/>
      </c>
      <c r="GL13" s="178" t="str">
        <f>IF(LEN(VLOOKUP($G13,Baseline!$G:$GR,188,FALSE))=0,"",VLOOKUP($G13,Baseline!$G:$GR,188,FALSE))</f>
        <v/>
      </c>
      <c r="GM13" s="178" t="str">
        <f>IF(LEN(VLOOKUP($G13,Baseline!$G:$GR,189,FALSE))=0,"",VLOOKUP($G13,Baseline!$G:$GR,189,FALSE))</f>
        <v/>
      </c>
      <c r="GN13" s="178" t="str">
        <f>IF(LEN(VLOOKUP($G13,Baseline!$G:$GR,190,FALSE))=0,"",VLOOKUP($G13,Baseline!$G:$GR,190,FALSE))</f>
        <v/>
      </c>
      <c r="GO13" s="178" t="str">
        <f>IF(LEN(VLOOKUP($G13,Baseline!$G:$GR,191,FALSE))=0,"",VLOOKUP($G13,Baseline!$G:$GR,191,FALSE))</f>
        <v/>
      </c>
      <c r="GP13" s="178" t="str">
        <f>IF(LEN(VLOOKUP($G13,Baseline!$G:$GR,192,FALSE))=0,"",VLOOKUP($G13,Baseline!$G:$GR,192,FALSE))</f>
        <v/>
      </c>
      <c r="GQ13" s="178" t="str">
        <f>IF(LEN(VLOOKUP($G13,Baseline!$G:$GR,193,FALSE))=0,"",VLOOKUP($G13,Baseline!$G:$GR,193,FALSE))</f>
        <v/>
      </c>
      <c r="GR13" s="178" t="str">
        <f>IF(LEN(VLOOKUP($G13,Baseline!$G:$GR,194,FALSE))=0,"",VLOOKUP($G13,Baseline!$G:$GR,194,FALSE))</f>
        <v/>
      </c>
      <c r="GS13" s="178"/>
      <c r="GT13" s="178"/>
      <c r="GU13" s="178"/>
      <c r="GV13" s="178"/>
      <c r="GW13" s="178" t="str">
        <f>IF(LEN(VLOOKUP($G13,Baseline!$G:$HT,199,FALSE))=0,"",VLOOKUP($G13,Baseline!$G:$HT,199,FALSE))</f>
        <v>Da li trenutno postoji bilo kakva zabrana izlaska iz kuće ili zabrana putovanje zbog pandemije koronavirusa?</v>
      </c>
      <c r="GX13" s="178" t="str">
        <f>IF(LEN(VLOOKUP($G13,Baseline!$G:$HT,200,FALSE))=0,"",VLOOKUP($G13,Baseline!$G:$HT,200,FALSE))</f>
        <v>0 = ne</v>
      </c>
      <c r="GY13" s="178" t="str">
        <f>IF(LEN(VLOOKUP($G13,Baseline!$G:$HT,201,FALSE))=0,"",VLOOKUP($G13,Baseline!$G:$HT,201,FALSE))</f>
        <v>1 = da</v>
      </c>
      <c r="GZ13" s="178" t="str">
        <f>IF(LEN(VLOOKUP($G13,Baseline!$G:$HT,202,FALSE))=0,"",VLOOKUP($G13,Baseline!$G:$HT,202,FALSE))</f>
        <v>2 = ne znam</v>
      </c>
      <c r="HA13" s="178" t="str">
        <f>IF(LEN(VLOOKUP($G13,Baseline!$G:$HT,203,FALSE))=0,"",VLOOKUP($G13,Baseline!$G:$HT,203,FALSE))</f>
        <v/>
      </c>
      <c r="HB13" s="178" t="str">
        <f>IF(LEN(VLOOKUP($G13,Baseline!$G:$HT,204,FALSE))=0,"",VLOOKUP($G13,Baseline!$G:$HT,204,FALSE))</f>
        <v/>
      </c>
      <c r="HC13" s="178" t="str">
        <f>IF(LEN(VLOOKUP($G13,Baseline!$G:$HT,205,FALSE))=0,"",VLOOKUP($G13,Baseline!$G:$HT,205,FALSE))</f>
        <v/>
      </c>
      <c r="HD13" s="178" t="str">
        <f>IF(LEN(VLOOKUP($G13,Baseline!$G:$HT,206,FALSE))=0,"",VLOOKUP($G13,Baseline!$G:$HT,206,FALSE))</f>
        <v/>
      </c>
      <c r="HE13" s="178" t="str">
        <f>IF(LEN(VLOOKUP($G13,Baseline!$G:$HT,207,FALSE))=0,"",VLOOKUP($G13,Baseline!$G:$HT,207,FALSE))</f>
        <v/>
      </c>
      <c r="HF13" s="178" t="str">
        <f>IF(LEN(VLOOKUP($G13,Baseline!$G:$HT,208,FALSE))=0,"",VLOOKUP($G13,Baseline!$G:$HT,208,FALSE))</f>
        <v/>
      </c>
      <c r="HG13" s="178" t="str">
        <f>IF(LEN(VLOOKUP($G13,Baseline!$G:$HT,209,FALSE))=0,"",VLOOKUP($G13,Baseline!$G:$HT,209,FALSE))</f>
        <v/>
      </c>
      <c r="HH13" s="178" t="str">
        <f>IF(LEN(VLOOKUP($G13,Baseline!$G:$HT,210,FALSE))=0,"",VLOOKUP($G13,Baseline!$G:$HT,210,FALSE))</f>
        <v/>
      </c>
      <c r="HI13" s="178" t="str">
        <f>IF(LEN(VLOOKUP($G13,Baseline!$G:$HT,211,FALSE))=0,"",VLOOKUP($G13,Baseline!$G:$HT,211,FALSE))</f>
        <v/>
      </c>
      <c r="HJ13" s="178" t="str">
        <f>IF(LEN(VLOOKUP($G13,Baseline!$G:$HT,212,FALSE))=0,"",VLOOKUP($G13,Baseline!$G:$HT,212,FALSE))</f>
        <v/>
      </c>
      <c r="HK13" s="178" t="str">
        <f>IF(LEN(VLOOKUP($G13,Baseline!$G:$HT,213,FALSE))=0,"",VLOOKUP($G13,Baseline!$G:$HT,213,FALSE))</f>
        <v/>
      </c>
      <c r="HL13" s="178" t="str">
        <f>IF(LEN(VLOOKUP($G13,Baseline!$G:$HT,214,FALSE))=0,"",VLOOKUP($G13,Baseline!$G:$HT,214,FALSE))</f>
        <v/>
      </c>
      <c r="HM13" s="178" t="str">
        <f>IF(LEN(VLOOKUP($G13,Baseline!$G:$HT,215,FALSE))=0,"",VLOOKUP($G13,Baseline!$G:$HT,215,FALSE))</f>
        <v/>
      </c>
      <c r="HN13" s="178" t="str">
        <f>IF(LEN(VLOOKUP($G13,Baseline!$G:$HT,216,FALSE))=0,"",VLOOKUP($G13,Baseline!$G:$HT,216,FALSE))</f>
        <v/>
      </c>
      <c r="HO13" s="178" t="str">
        <f>IF(LEN(VLOOKUP($G13,Baseline!$G:$HT,217,FALSE))=0,"",VLOOKUP($G13,Baseline!$G:$HT,217,FALSE))</f>
        <v/>
      </c>
      <c r="HP13" s="178" t="str">
        <f>IF(LEN(VLOOKUP($G13,Baseline!$G:$HT,218,FALSE))=0,"",VLOOKUP($G13,Baseline!$G:$HT,218,FALSE))</f>
        <v/>
      </c>
      <c r="HQ13" s="178" t="str">
        <f>IF(LEN(VLOOKUP($G13,Baseline!$G:$HT,219,FALSE))=0,"",VLOOKUP($G13,Baseline!$G:$HT,219,FALSE))</f>
        <v/>
      </c>
      <c r="HR13" s="178" t="str">
        <f>IF(LEN(VLOOKUP($G13,Baseline!$G:$HT,220,FALSE))=0,"",VLOOKUP($G13,Baseline!$G:$HT,220,FALSE))</f>
        <v/>
      </c>
      <c r="HS13" s="178" t="str">
        <f>IF(LEN(VLOOKUP($G13,Baseline!$G:$HT,221,FALSE))=0,"",VLOOKUP($G13,Baseline!$G:$HT,221,FALSE))</f>
        <v/>
      </c>
      <c r="HT13" s="178" t="str">
        <f>IF(LEN(VLOOKUP($G13,Baseline!$G:$HT,222,FALSE))=0,"",VLOOKUP($G13,Baseline!$G:$HT,222,FALSE))</f>
        <v/>
      </c>
      <c r="HU13" s="178"/>
      <c r="HV13" s="178"/>
      <c r="HW13" s="178"/>
      <c r="HX13" s="178"/>
    </row>
    <row r="14" spans="1:232" s="41" customFormat="1" ht="32.25" hidden="1" thickBot="1">
      <c r="A14" s="180" t="s">
        <v>109</v>
      </c>
      <c r="B14" s="178" t="s">
        <v>110</v>
      </c>
      <c r="C14" s="178"/>
      <c r="D14" s="178"/>
      <c r="E14" s="178"/>
      <c r="F14" s="178" t="s">
        <v>111</v>
      </c>
      <c r="G14" s="187" t="s">
        <v>430</v>
      </c>
      <c r="H14" s="185" t="s">
        <v>431</v>
      </c>
      <c r="I14" s="182" t="str">
        <f>IF(LEN(VLOOKUP($G14,Baseline!$G:$AF,3,FALSE))=0,"",VLOOKUP($G14,Baseline!$G:$AF,3,FALSE))</f>
        <v>Wie empfindest du die Beschränkungen durch die Corona-Pandemie? Ist dein Alltag ....</v>
      </c>
      <c r="J14" s="187" t="str">
        <f>IF(LEN(VLOOKUP($G14,Baseline!$G:$AF,4,FALSE))=0,"",VLOOKUP($G14,Baseline!$G:$AF,4,FALSE))</f>
        <v>1 = Viel belastender</v>
      </c>
      <c r="K14" s="187" t="str">
        <f>IF(LEN(VLOOKUP($G14,Baseline!$G:$AF,5,FALSE))=0,"",VLOOKUP($G14,Baseline!$G:$AF,5,FALSE))</f>
        <v xml:space="preserve">2 = Etwas belastender </v>
      </c>
      <c r="L14" s="187" t="str">
        <f>IF(LEN(VLOOKUP($G14,Baseline!$G:$AF,6,FALSE))=0,"",VLOOKUP($G14,Baseline!$G:$AF,6,FALSE))</f>
        <v>3 = Unverändert</v>
      </c>
      <c r="M14" s="187" t="str">
        <f>IF(LEN(VLOOKUP($G14,Baseline!$G:$AF,7,FALSE))=0,"",VLOOKUP($G14,Baseline!$G:$AF,7,FALSE))</f>
        <v>4 = Etwas angenehmer</v>
      </c>
      <c r="N14" s="187" t="str">
        <f>IF(LEN(VLOOKUP($G14,Baseline!$G:$AF,8,FALSE))=0,"",VLOOKUP($G14,Baseline!$G:$AF,8,FALSE))</f>
        <v>5 = Viel angenehmer</v>
      </c>
      <c r="O14" s="187" t="str">
        <f>IF(LEN(VLOOKUP($G14,Baseline!$G:$AF,9,FALSE))=0,"",VLOOKUP($G14,Baseline!$G:$AF,9,FALSE))</f>
        <v/>
      </c>
      <c r="P14" s="187" t="str">
        <f>IF(LEN(VLOOKUP($G14,Baseline!$G:$AF,10,FALSE))=0,"",VLOOKUP($G14,Baseline!$G:$AF,10,FALSE))</f>
        <v/>
      </c>
      <c r="Q14" s="187" t="str">
        <f>IF(LEN(VLOOKUP($G14,Baseline!$G:$AF,11,FALSE))=0,"",VLOOKUP($G14,Baseline!$G:$AF,11,FALSE))</f>
        <v/>
      </c>
      <c r="R14" s="187" t="str">
        <f>IF(LEN(VLOOKUP($G14,Baseline!$G:$AF,12,FALSE))=0,"",VLOOKUP($G14,Baseline!$G:$AF,12,FALSE))</f>
        <v/>
      </c>
      <c r="S14" s="187" t="str">
        <f>IF(LEN(VLOOKUP($G14,Baseline!$G:$AF,13,FALSE))=0,"",VLOOKUP($G14,Baseline!$G:$AF,13,FALSE))</f>
        <v/>
      </c>
      <c r="T14" s="187" t="str">
        <f>IF(LEN(VLOOKUP($G14,Baseline!$G:$AF,14,FALSE))=0,"",VLOOKUP($G14,Baseline!$G:$AF,14,FALSE))</f>
        <v/>
      </c>
      <c r="U14" s="187" t="str">
        <f>IF(LEN(VLOOKUP($G14,Baseline!$G:$AF,15,FALSE))=0,"",VLOOKUP($G14,Baseline!$G:$AF,15,FALSE))</f>
        <v/>
      </c>
      <c r="V14" s="187" t="str">
        <f>IF(LEN(VLOOKUP($G14,Baseline!$G:$AF,16,FALSE))=0,"",VLOOKUP($G14,Baseline!$G:$AF,16,FALSE))</f>
        <v/>
      </c>
      <c r="W14" s="187" t="str">
        <f>IF(LEN(VLOOKUP($G14,Baseline!$G:$AF,17,FALSE))=0,"",VLOOKUP($G14,Baseline!$G:$AF,17,FALSE))</f>
        <v/>
      </c>
      <c r="X14" s="187" t="str">
        <f>IF(LEN(VLOOKUP($G14,Baseline!$G:$AF,18,FALSE))=0,"",VLOOKUP($G14,Baseline!$G:$AF,18,FALSE))</f>
        <v/>
      </c>
      <c r="Y14" s="187" t="str">
        <f>IF(LEN(VLOOKUP($G14,Baseline!$G:$AF,19,FALSE))=0,"",VLOOKUP($G14,Baseline!$G:$AF,19,FALSE))</f>
        <v/>
      </c>
      <c r="Z14" s="187" t="str">
        <f>IF(LEN(VLOOKUP($G14,Baseline!$G:$AF,20,FALSE))=0,"",VLOOKUP($G14,Baseline!$G:$AF,20,FALSE))</f>
        <v/>
      </c>
      <c r="AA14" s="187" t="str">
        <f>IF(LEN(VLOOKUP($G14,Baseline!$G:$AF,21,FALSE))=0,"",VLOOKUP($G14,Baseline!$G:$AF,21,FALSE))</f>
        <v/>
      </c>
      <c r="AB14" s="187" t="str">
        <f>IF(LEN(VLOOKUP($G14,Baseline!$G:$AF,22,FALSE))=0,"",VLOOKUP($G14,Baseline!$G:$AF,22,FALSE))</f>
        <v/>
      </c>
      <c r="AC14" s="187" t="str">
        <f>IF(LEN(VLOOKUP($G14,Baseline!$G:$AF,23,FALSE))=0,"",VLOOKUP($G14,Baseline!$G:$AF,23,FALSE))</f>
        <v/>
      </c>
      <c r="AD14" s="187" t="str">
        <f>IF(LEN(VLOOKUP($G14,Baseline!$G:$AF,24,FALSE))=0,"",VLOOKUP($G14,Baseline!$G:$AF,24,FALSE))</f>
        <v/>
      </c>
      <c r="AE14" s="187" t="str">
        <f>IF(LEN(VLOOKUP($G14,Baseline!$G:$AF,25,FALSE))=0,"",VLOOKUP($G14,Baseline!$G:$AF,25,FALSE))</f>
        <v/>
      </c>
      <c r="AF14" s="187" t="str">
        <f>IF(LEN(VLOOKUP($G14,Baseline!$G:$AF,26,FALSE))=0,"",VLOOKUP($G14,Baseline!$G:$AF,26,FALSE))</f>
        <v/>
      </c>
      <c r="AG14" s="178"/>
      <c r="AH14" s="178" t="s">
        <v>107</v>
      </c>
      <c r="AI14" s="178"/>
      <c r="AJ14" s="186"/>
      <c r="AK14" s="182" t="str">
        <f>IF(LEN(VLOOKUP($G14,Baseline!$G:$BH,31,FALSE))=0,"",VLOOKUP($G14,Baseline!$G:$BH,31,FALSE))</f>
        <v>How do you feel about the restrictions due to the Corona-pandemic? Is your daily life ....</v>
      </c>
      <c r="AL14" s="187" t="str">
        <f>IF(LEN(VLOOKUP($G14,Baseline!$G:$BH,32,FALSE))=0,"",VLOOKUP($G14,Baseline!$G:$BH,32,FALSE))</f>
        <v>1 = Much more stressful</v>
      </c>
      <c r="AM14" s="187" t="str">
        <f>IF(LEN(VLOOKUP($G14,Baseline!$G:$BH,33,FALSE))=0,"",VLOOKUP($G14,Baseline!$G:$BH,33,FALSE))</f>
        <v>2 = More stressful</v>
      </c>
      <c r="AN14" s="187" t="str">
        <f>IF(LEN(VLOOKUP($G14,Baseline!$G:$BH,34,FALSE))=0,"",VLOOKUP($G14,Baseline!$G:$BH,34,FALSE))</f>
        <v>3 = Unchanged</v>
      </c>
      <c r="AO14" s="187" t="str">
        <f>IF(LEN(VLOOKUP($G14,Baseline!$G:$BH,35,FALSE))=0,"",VLOOKUP($G14,Baseline!$G:$BH,35,FALSE))</f>
        <v>4 = More pleasant</v>
      </c>
      <c r="AP14" s="187" t="str">
        <f>IF(LEN(VLOOKUP($G14,Baseline!$G:$BH,36,FALSE))=0,"",VLOOKUP($G14,Baseline!$G:$BH,36,FALSE))</f>
        <v>5 = Much more pleasant</v>
      </c>
      <c r="AQ14" s="187" t="str">
        <f>IF(LEN(VLOOKUP($G14,Baseline!$G:$BH,37,FALSE))=0,"",VLOOKUP($G14,Baseline!$G:$BH,37,FALSE))</f>
        <v/>
      </c>
      <c r="AR14" s="187" t="str">
        <f>IF(LEN(VLOOKUP($G14,Baseline!$G:$BH,38,FALSE))=0,"",VLOOKUP($G14,Baseline!$G:$BH,38,FALSE))</f>
        <v/>
      </c>
      <c r="AS14" s="187" t="str">
        <f>IF(LEN(VLOOKUP($G14,Baseline!$G:$BH,39,FALSE))=0,"",VLOOKUP($G14,Baseline!$G:$BH,39,FALSE))</f>
        <v/>
      </c>
      <c r="AT14" s="187" t="str">
        <f>IF(LEN(VLOOKUP($G14,Baseline!$G:$BH,40,FALSE))=0,"",VLOOKUP($G14,Baseline!$G:$BH,40,FALSE))</f>
        <v/>
      </c>
      <c r="AU14" s="187" t="str">
        <f>IF(LEN(VLOOKUP($G14,Baseline!$G:$BH,41,FALSE))=0,"",VLOOKUP($G14,Baseline!$G:$BH,41,FALSE))</f>
        <v/>
      </c>
      <c r="AV14" s="187" t="str">
        <f>IF(LEN(VLOOKUP($G14,Baseline!$G:$BH,42,FALSE))=0,"",VLOOKUP($G14,Baseline!$G:$BH,42,FALSE))</f>
        <v/>
      </c>
      <c r="AW14" s="187" t="str">
        <f>IF(LEN(VLOOKUP($G14,Baseline!$G:$BH,43,FALSE))=0,"",VLOOKUP($G14,Baseline!$G:$BH,43,FALSE))</f>
        <v/>
      </c>
      <c r="AX14" s="187" t="str">
        <f>IF(LEN(VLOOKUP($G14,Baseline!$G:$BH,44,FALSE))=0,"",VLOOKUP($G14,Baseline!$G:$BH,44,FALSE))</f>
        <v/>
      </c>
      <c r="AY14" s="187" t="str">
        <f>IF(LEN(VLOOKUP($G14,Baseline!$G:$BH,45,FALSE))=0,"",VLOOKUP($G14,Baseline!$G:$BH,45,FALSE))</f>
        <v/>
      </c>
      <c r="AZ14" s="187" t="str">
        <f>IF(LEN(VLOOKUP($G14,Baseline!$G:$BH,46,FALSE))=0,"",VLOOKUP($G14,Baseline!$G:$BH,46,FALSE))</f>
        <v/>
      </c>
      <c r="BA14" s="187" t="str">
        <f>IF(LEN(VLOOKUP($G14,Baseline!$G:$BH,47,FALSE))=0,"",VLOOKUP($G14,Baseline!$G:$BH,47,FALSE))</f>
        <v/>
      </c>
      <c r="BB14" s="187" t="str">
        <f>IF(LEN(VLOOKUP($G14,Baseline!$G:$BH,48,FALSE))=0,"",VLOOKUP($G14,Baseline!$G:$BH,48,FALSE))</f>
        <v/>
      </c>
      <c r="BC14" s="187" t="str">
        <f>IF(LEN(VLOOKUP($G14,Baseline!$G:$BH,49,FALSE))=0,"",VLOOKUP($G14,Baseline!$G:$BH,49,FALSE))</f>
        <v/>
      </c>
      <c r="BD14" s="187" t="str">
        <f>IF(LEN(VLOOKUP($G14,Baseline!$G:$BH,50,FALSE))=0,"",VLOOKUP($G14,Baseline!$G:$BH,50,FALSE))</f>
        <v/>
      </c>
      <c r="BE14" s="187" t="str">
        <f>IF(LEN(VLOOKUP($G14,Baseline!$G:$BH,51,FALSE))=0,"",VLOOKUP($G14,Baseline!$G:$BH,51,FALSE))</f>
        <v/>
      </c>
      <c r="BF14" s="187" t="str">
        <f>IF(LEN(VLOOKUP($G14,Baseline!$G:$BH,52,FALSE))=0,"",VLOOKUP($G14,Baseline!$G:$BH,52,FALSE))</f>
        <v/>
      </c>
      <c r="BG14" s="187" t="str">
        <f>IF(LEN(VLOOKUP($G14,Baseline!$G:$BH,53,FALSE))=0,"",VLOOKUP($G14,Baseline!$G:$BH,53,FALSE))</f>
        <v/>
      </c>
      <c r="BH14" s="187" t="str">
        <f>IF(LEN(VLOOKUP($G14,Baseline!$G:$BH,54,FALSE))=0,"",VLOOKUP($G14,Baseline!$G:$BH,54,FALSE))</f>
        <v/>
      </c>
      <c r="BI14" s="178"/>
      <c r="BJ14" s="178"/>
      <c r="BK14" s="178"/>
      <c r="BL14" s="186"/>
      <c r="BM14" s="182" t="str">
        <f>IF(LEN(VLOOKUP($G14,Baseline!$G:$CJ,59,FALSE))=0,"",VLOOKUP($G14,Baseline!$G:$CJ,59,FALSE))</f>
        <v>¿Cómo encuentras las restricciones por la pandemia de coronavirus? Tu vida cotidiana es ....</v>
      </c>
      <c r="BN14" s="187" t="str">
        <f>IF(LEN(VLOOKUP($G14,Baseline!$G:$CJ,60,FALSE))=0,"",VLOOKUP($G14,Baseline!$G:$CJ,60,FALSE))</f>
        <v>1 = mucho más agobiante</v>
      </c>
      <c r="BO14" s="187" t="str">
        <f>IF(LEN(VLOOKUP($G14,Baseline!$G:$CJ,61,FALSE))=0,"",VLOOKUP($G14,Baseline!$G:$CJ,61,FALSE))</f>
        <v>2 = algo más agobiante</v>
      </c>
      <c r="BP14" s="188" t="str">
        <f>IF(LEN(VLOOKUP($G14,Baseline!$G:$CJ,62,FALSE))=0,"",VLOOKUP($G14,Baseline!$G:$CJ,62,FALSE))</f>
        <v>3 = sin cambios</v>
      </c>
      <c r="BQ14" s="178" t="str">
        <f>IF(LEN(VLOOKUP($G14,Baseline!$G:$CJ,63,FALSE))=0,"",VLOOKUP($G14,Baseline!$G:$CJ,63,FALSE))</f>
        <v>4 = algo más agradable</v>
      </c>
      <c r="BR14" s="178" t="str">
        <f>IF(LEN(VLOOKUP($G14,Baseline!$G:$CJ,64,FALSE))=0,"",VLOOKUP($G14,Baseline!$G:$CJ,64,FALSE))</f>
        <v>5 = mucho más agradable</v>
      </c>
      <c r="BS14" s="178" t="str">
        <f>IF(LEN(VLOOKUP($G14,Baseline!$G:$CJ,65,FALSE))=0,"",VLOOKUP($G14,Baseline!$G:$CJ,65,FALSE))</f>
        <v/>
      </c>
      <c r="BT14" s="178" t="str">
        <f>IF(LEN(VLOOKUP($G14,Baseline!$G:$CJ,66,FALSE))=0,"",VLOOKUP($G14,Baseline!$G:$CJ,66,FALSE))</f>
        <v/>
      </c>
      <c r="BU14" s="178" t="str">
        <f>IF(LEN(VLOOKUP($G14,Baseline!$G:$CJ,67,FALSE))=0,"",VLOOKUP($G14,Baseline!$G:$CJ,67,FALSE))</f>
        <v/>
      </c>
      <c r="BV14" s="178" t="str">
        <f>IF(LEN(VLOOKUP($G14,Baseline!$G:$CJ,68,FALSE))=0,"",VLOOKUP($G14,Baseline!$G:$CJ,68,FALSE))</f>
        <v/>
      </c>
      <c r="BW14" s="178" t="str">
        <f>IF(LEN(VLOOKUP($G14,Baseline!$G:$CJ,69,FALSE))=0,"",VLOOKUP($G14,Baseline!$G:$CJ,69,FALSE))</f>
        <v/>
      </c>
      <c r="BX14" s="178" t="str">
        <f>IF(LEN(VLOOKUP($G14,Baseline!$G:$CJ,70,FALSE))=0,"",VLOOKUP($G14,Baseline!$G:$CJ,70,FALSE))</f>
        <v/>
      </c>
      <c r="BY14" s="178" t="str">
        <f>IF(LEN(VLOOKUP($G14,Baseline!$G:$CJ,71,FALSE))=0,"",VLOOKUP($G14,Baseline!$G:$CJ,71,FALSE))</f>
        <v/>
      </c>
      <c r="BZ14" s="178" t="str">
        <f>IF(LEN(VLOOKUP($G14,Baseline!$G:$CJ,72,FALSE))=0,"",VLOOKUP($G14,Baseline!$G:$CJ,72,FALSE))</f>
        <v/>
      </c>
      <c r="CA14" s="178" t="str">
        <f>IF(LEN(VLOOKUP($G14,Baseline!$G:$CJ,73,FALSE))=0,"",VLOOKUP($G14,Baseline!$G:$CJ,73,FALSE))</f>
        <v/>
      </c>
      <c r="CB14" s="178" t="str">
        <f>IF(LEN(VLOOKUP($G14,Baseline!$G:$CJ,74,FALSE))=0,"",VLOOKUP($G14,Baseline!$G:$CJ,74,FALSE))</f>
        <v/>
      </c>
      <c r="CC14" s="178" t="str">
        <f>IF(LEN(VLOOKUP($G14,Baseline!$G:$CJ,75,FALSE))=0,"",VLOOKUP($G14,Baseline!$G:$CJ,75,FALSE))</f>
        <v/>
      </c>
      <c r="CD14" s="178" t="str">
        <f>IF(LEN(VLOOKUP($G14,Baseline!$G:$CJ,76,FALSE))=0,"",VLOOKUP($G14,Baseline!$G:$CJ,76,FALSE))</f>
        <v/>
      </c>
      <c r="CE14" s="178" t="str">
        <f>IF(LEN(VLOOKUP($G14,Baseline!$G:$CJ,77,FALSE))=0,"",VLOOKUP($G14,Baseline!$G:$CJ,77,FALSE))</f>
        <v/>
      </c>
      <c r="CF14" s="178" t="str">
        <f>IF(LEN(VLOOKUP($G14,Baseline!$G:$CJ,78,FALSE))=0,"",VLOOKUP($G14,Baseline!$G:$CJ,78,FALSE))</f>
        <v/>
      </c>
      <c r="CG14" s="178" t="str">
        <f>IF(LEN(VLOOKUP($G14,Baseline!$G:$CJ,79,FALSE))=0,"",VLOOKUP($G14,Baseline!$G:$CJ,79,FALSE))</f>
        <v/>
      </c>
      <c r="CH14" s="178" t="str">
        <f>IF(LEN(VLOOKUP($G14,Baseline!$G:$CJ,80,FALSE))=0,"",VLOOKUP($G14,Baseline!$G:$CJ,80,FALSE))</f>
        <v/>
      </c>
      <c r="CI14" s="178" t="str">
        <f>IF(LEN(VLOOKUP($G14,Baseline!$G:$CJ,81,FALSE))=0,"",VLOOKUP($G14,Baseline!$G:$CJ,81,FALSE))</f>
        <v/>
      </c>
      <c r="CJ14" s="178" t="str">
        <f>IF(LEN(VLOOKUP($G14,Baseline!$G:$CJ,82,FALSE))=0,"",VLOOKUP($G14,Baseline!$G:$CJ,82,FALSE))</f>
        <v/>
      </c>
      <c r="CK14" s="178"/>
      <c r="CL14" s="178"/>
      <c r="CM14" s="178"/>
      <c r="CN14" s="189"/>
      <c r="CO14" s="182" t="str">
        <f>IF(LEN(VLOOKUP($G14,Baseline!$G:$DL,87,FALSE))=0,"",VLOOKUP($G14,Baseline!$G:$DL,87,FALSE))</f>
        <v>Comment ressens-tu les restrictions dues à la pandémie du coronavirus ? Ton quotidien est-il....</v>
      </c>
      <c r="CP14" s="178" t="str">
        <f>IF(LEN(VLOOKUP($G14,Baseline!$G:$DL,88,FALSE))=0,"",VLOOKUP($G14,Baseline!$G:$DL,88,FALSE))</f>
        <v>1 = beaucoup plus pénible</v>
      </c>
      <c r="CQ14" s="178" t="str">
        <f>IF(LEN(VLOOKUP($G14,Baseline!$G:$DL,89,FALSE))=0,"",VLOOKUP($G14,Baseline!$G:$DL,89,FALSE))</f>
        <v>2 = un peu plus pénible</v>
      </c>
      <c r="CR14" s="178" t="str">
        <f>IF(LEN(VLOOKUP($G14,Baseline!$G:$DL,90,FALSE))=0,"",VLOOKUP($G14,Baseline!$G:$DL,90,FALSE))</f>
        <v>3 = inchangé</v>
      </c>
      <c r="CS14" s="178" t="str">
        <f>IF(LEN(VLOOKUP($G14,Baseline!$G:$DL,91,FALSE))=0,"",VLOOKUP($G14,Baseline!$G:$DL,91,FALSE))</f>
        <v>4 = un peu plus agréable</v>
      </c>
      <c r="CT14" s="178" t="str">
        <f>IF(LEN(VLOOKUP($G14,Baseline!$G:$DL,92,FALSE))=0,"",VLOOKUP($G14,Baseline!$G:$DL,92,FALSE))</f>
        <v>5 = beaucoup plus agréable</v>
      </c>
      <c r="CU14" s="178" t="str">
        <f>IF(LEN(VLOOKUP($G14,Baseline!$G:$DL,93,FALSE))=0,"",VLOOKUP($G14,Baseline!$G:$DL,93,FALSE))</f>
        <v/>
      </c>
      <c r="CV14" s="178" t="str">
        <f>IF(LEN(VLOOKUP($G14,Baseline!$G:$DL,94,FALSE))=0,"",VLOOKUP($G14,Baseline!$G:$DL,94,FALSE))</f>
        <v/>
      </c>
      <c r="CW14" s="178" t="str">
        <f>IF(LEN(VLOOKUP($G14,Baseline!$G:$DL,95,FALSE))=0,"",VLOOKUP($G14,Baseline!$G:$DL,95,FALSE))</f>
        <v/>
      </c>
      <c r="CX14" s="178" t="str">
        <f>IF(LEN(VLOOKUP($G14,Baseline!$G:$DL,96,FALSE))=0,"",VLOOKUP($G14,Baseline!$G:$DL,96,FALSE))</f>
        <v/>
      </c>
      <c r="CY14" s="178" t="str">
        <f>IF(LEN(VLOOKUP($G14,Baseline!$G:$DL,97,FALSE))=0,"",VLOOKUP($G14,Baseline!$G:$DL,97,FALSE))</f>
        <v/>
      </c>
      <c r="CZ14" s="178" t="str">
        <f>IF(LEN(VLOOKUP($G14,Baseline!$G:$DL,98,FALSE))=0,"",VLOOKUP($G14,Baseline!$G:$DL,98,FALSE))</f>
        <v/>
      </c>
      <c r="DA14" s="178" t="str">
        <f>IF(LEN(VLOOKUP($G14,Baseline!$G:$DL,99,FALSE))=0,"",VLOOKUP($G14,Baseline!$G:$DL,99,FALSE))</f>
        <v/>
      </c>
      <c r="DB14" s="178" t="str">
        <f>IF(LEN(VLOOKUP($G14,Baseline!$G:$DL,100,FALSE))=0,"",VLOOKUP($G14,Baseline!$G:$DL,100,FALSE))</f>
        <v/>
      </c>
      <c r="DC14" s="178" t="str">
        <f>IF(LEN(VLOOKUP($G14,Baseline!$G:$DL,101,FALSE))=0,"",VLOOKUP($G14,Baseline!$G:$DL,101,FALSE))</f>
        <v/>
      </c>
      <c r="DD14" s="178" t="str">
        <f>IF(LEN(VLOOKUP($G14,Baseline!$G:$DL,102,FALSE))=0,"",VLOOKUP($G14,Baseline!$G:$DL,102,FALSE))</f>
        <v/>
      </c>
      <c r="DE14" s="178" t="str">
        <f>IF(LEN(VLOOKUP($G14,Baseline!$G:$DL,103,FALSE))=0,"",VLOOKUP($G14,Baseline!$G:$DL,103,FALSE))</f>
        <v/>
      </c>
      <c r="DF14" s="178" t="str">
        <f>IF(LEN(VLOOKUP($G14,Baseline!$G:$DL,104,FALSE))=0,"",VLOOKUP($G14,Baseline!$G:$DL,104,FALSE))</f>
        <v/>
      </c>
      <c r="DG14" s="178" t="str">
        <f>IF(LEN(VLOOKUP($G14,Baseline!$G:$DL,105,FALSE))=0,"",VLOOKUP($G14,Baseline!$G:$DL,105,FALSE))</f>
        <v/>
      </c>
      <c r="DH14" s="178" t="str">
        <f>IF(LEN(VLOOKUP($G14,Baseline!$G:$DL,106,FALSE))=0,"",VLOOKUP($G14,Baseline!$G:$DL,106,FALSE))</f>
        <v/>
      </c>
      <c r="DI14" s="178" t="str">
        <f>IF(LEN(VLOOKUP($G14,Baseline!$G:$DL,107,FALSE))=0,"",VLOOKUP($G14,Baseline!$G:$DL,107,FALSE))</f>
        <v/>
      </c>
      <c r="DJ14" s="178" t="str">
        <f>IF(LEN(VLOOKUP($G14,Baseline!$G:$DL,108,FALSE))=0,"",VLOOKUP($G14,Baseline!$G:$DL,108,FALSE))</f>
        <v/>
      </c>
      <c r="DK14" s="178" t="str">
        <f>IF(LEN(VLOOKUP($G14,Baseline!$G:$DL,109,FALSE))=0,"",VLOOKUP($G14,Baseline!$G:$DL,109,FALSE))</f>
        <v/>
      </c>
      <c r="DL14" s="178" t="str">
        <f>IF(LEN(VLOOKUP($G14,Baseline!$G:$DL,110,FALSE))=0,"",VLOOKUP($G14,Baseline!$G:$DL,110,FALSE))</f>
        <v/>
      </c>
      <c r="DM14" s="178"/>
      <c r="DN14" s="178"/>
      <c r="DO14" s="178"/>
      <c r="DP14" s="178"/>
      <c r="DQ14" s="178" t="str">
        <f>IF(LEN(VLOOKUP($G14,Baseline!$G:$EN,115,FALSE))=0,"",VLOOKUP($G14,Baseline!$G:$EN,115,FALSE))</f>
        <v>Mi az érzésed a corona pandémia miatti korlátozásokkal kapcsolatban? A mindennapi életed ...</v>
      </c>
      <c r="DR14" s="178" t="str">
        <f>IF(LEN(VLOOKUP($G14,Baseline!$G:$EN,116,FALSE))=0,"",VLOOKUP($G14,Baseline!$G:$EN,116,FALSE))</f>
        <v>1 = sokkal megterhelőbb</v>
      </c>
      <c r="DS14" s="178" t="str">
        <f>IF(LEN(VLOOKUP($G14,Baseline!$G:$EN,117,FALSE))=0,"",VLOOKUP($G14,Baseline!$G:$EN,117,FALSE))</f>
        <v xml:space="preserve">2 = valamivel megterhelőbb </v>
      </c>
      <c r="DT14" s="178" t="str">
        <f>IF(LEN(VLOOKUP($G14,Baseline!$G:$EN,118,FALSE))=0,"",VLOOKUP($G14,Baseline!$G:$EN,118,FALSE))</f>
        <v>3 = változatlan</v>
      </c>
      <c r="DU14" s="178" t="str">
        <f>IF(LEN(VLOOKUP($G14,Baseline!$G:$EN,119,FALSE))=0,"",VLOOKUP($G14,Baseline!$G:$EN,119,FALSE))</f>
        <v>4 = valamivel kellemesebb</v>
      </c>
      <c r="DV14" s="178" t="str">
        <f>IF(LEN(VLOOKUP($G14,Baseline!$G:$EN,120,FALSE))=0,"",VLOOKUP($G14,Baseline!$G:$EN,120,FALSE))</f>
        <v>5 = sokkal kellemesebb</v>
      </c>
      <c r="DW14" s="178" t="str">
        <f>IF(LEN(VLOOKUP($G14,Baseline!$G:$EN,121,FALSE))=0,"",VLOOKUP($G14,Baseline!$G:$EN,121,FALSE))</f>
        <v/>
      </c>
      <c r="DX14" s="178" t="str">
        <f>IF(LEN(VLOOKUP($G14,Baseline!$G:$EN,122,FALSE))=0,"",VLOOKUP($G14,Baseline!$G:$EN,122,FALSE))</f>
        <v/>
      </c>
      <c r="DY14" s="178" t="str">
        <f>IF(LEN(VLOOKUP($G14,Baseline!$G:$EN,123,FALSE))=0,"",VLOOKUP($G14,Baseline!$G:$EN,123,FALSE))</f>
        <v/>
      </c>
      <c r="DZ14" s="178" t="str">
        <f>IF(LEN(VLOOKUP($G14,Baseline!$G:$EN,124,FALSE))=0,"",VLOOKUP($G14,Baseline!$G:$EN,124,FALSE))</f>
        <v/>
      </c>
      <c r="EA14" s="178" t="str">
        <f>IF(LEN(VLOOKUP($G14,Baseline!$G:$EN,125,FALSE))=0,"",VLOOKUP($G14,Baseline!$G:$EN,125,FALSE))</f>
        <v/>
      </c>
      <c r="EB14" s="178" t="str">
        <f>IF(LEN(VLOOKUP($G14,Baseline!$G:$EN,126,FALSE))=0,"",VLOOKUP($G14,Baseline!$G:$EN,126,FALSE))</f>
        <v/>
      </c>
      <c r="EC14" s="178" t="str">
        <f>IF(LEN(VLOOKUP($G14,Baseline!$G:$EN,127,FALSE))=0,"",VLOOKUP($G14,Baseline!$G:$EN,127,FALSE))</f>
        <v/>
      </c>
      <c r="ED14" s="178" t="str">
        <f>IF(LEN(VLOOKUP($G14,Baseline!$G:$EN,128,FALSE))=0,"",VLOOKUP($G14,Baseline!$G:$EN,128,FALSE))</f>
        <v/>
      </c>
      <c r="EE14" s="178" t="str">
        <f>IF(LEN(VLOOKUP($G14,Baseline!$G:$EN,129,FALSE))=0,"",VLOOKUP($G14,Baseline!$G:$EN,129,FALSE))</f>
        <v/>
      </c>
      <c r="EF14" s="178" t="str">
        <f>IF(LEN(VLOOKUP($G14,Baseline!$G:$EN,130,FALSE))=0,"",VLOOKUP($G14,Baseline!$G:$EN,130,FALSE))</f>
        <v/>
      </c>
      <c r="EG14" s="178" t="str">
        <f>IF(LEN(VLOOKUP($G14,Baseline!$G:$EN,131,FALSE))=0,"",VLOOKUP($G14,Baseline!$G:$EN,131,FALSE))</f>
        <v/>
      </c>
      <c r="EH14" s="178" t="str">
        <f>IF(LEN(VLOOKUP($G14,Baseline!$G:$EN,132,FALSE))=0,"",VLOOKUP($G14,Baseline!$G:$EN,132,FALSE))</f>
        <v/>
      </c>
      <c r="EI14" s="178" t="str">
        <f>IF(LEN(VLOOKUP($G14,Baseline!$G:$EN,133,FALSE))=0,"",VLOOKUP($G14,Baseline!$G:$EN,133,FALSE))</f>
        <v/>
      </c>
      <c r="EJ14" s="178" t="str">
        <f>IF(LEN(VLOOKUP($G14,Baseline!$G:$EN,134,FALSE))=0,"",VLOOKUP($G14,Baseline!$G:$EN,134,FALSE))</f>
        <v/>
      </c>
      <c r="EK14" s="178" t="str">
        <f>IF(LEN(VLOOKUP($G14,Baseline!$G:$EN,135,FALSE))=0,"",VLOOKUP($G14,Baseline!$G:$EN,135,FALSE))</f>
        <v/>
      </c>
      <c r="EL14" s="178" t="str">
        <f>IF(LEN(VLOOKUP($G14,Baseline!$G:$EN,136,FALSE))=0,"",VLOOKUP($G14,Baseline!$G:$EN,136,FALSE))</f>
        <v/>
      </c>
      <c r="EM14" s="178" t="str">
        <f>IF(LEN(VLOOKUP($G14,Baseline!$G:$EN,137,FALSE))=0,"",VLOOKUP($G14,Baseline!$G:$EN,137,FALSE))</f>
        <v/>
      </c>
      <c r="EN14" s="178" t="str">
        <f>IF(LEN(VLOOKUP($G14,Baseline!$G:$EN,138,FALSE))=0,"",VLOOKUP($G14,Baseline!$G:$EN,138,FALSE))</f>
        <v/>
      </c>
      <c r="EO14" s="178"/>
      <c r="EP14" s="178"/>
      <c r="EQ14" s="178"/>
      <c r="ER14" s="178"/>
      <c r="ES14" s="178" t="str">
        <f>IF(LEN(VLOOKUP($G14,Baseline!$G:$FP,143,FALSE))=0,"",VLOOKUP($G14,Baseline!$G:$FP,143,FALSE))</f>
        <v>Come percepisci le restrizioni dovute alla pandemia di coronavirus? La tua quotidianità è..</v>
      </c>
      <c r="ET14" s="178" t="str">
        <f>IF(LEN(VLOOKUP($G14,Baseline!$G:$FP,144,FALSE))=0,"",VLOOKUP($G14,Baseline!$G:$FP,144,FALSE))</f>
        <v>1 = più difficile</v>
      </c>
      <c r="EU14" s="178" t="str">
        <f>IF(LEN(VLOOKUP($G14,Baseline!$G:$FP,145,FALSE))=0,"",VLOOKUP($G14,Baseline!$G:$FP,145,FALSE))</f>
        <v xml:space="preserve">2 = un po' più difficile </v>
      </c>
      <c r="EV14" s="178" t="str">
        <f>IF(LEN(VLOOKUP($G14,Baseline!$G:$FP,146,FALSE))=0,"",VLOOKUP($G14,Baseline!$G:$FP,146,FALSE))</f>
        <v>3 = invariata</v>
      </c>
      <c r="EW14" s="178" t="str">
        <f>IF(LEN(VLOOKUP($G14,Baseline!$G:$FP,147,FALSE))=0,"",VLOOKUP($G14,Baseline!$G:$FP,147,FALSE))</f>
        <v>4 = un po' più piacevole</v>
      </c>
      <c r="EX14" s="178" t="str">
        <f>IF(LEN(VLOOKUP($G14,Baseline!$G:$FP,148,FALSE))=0,"",VLOOKUP($G14,Baseline!$G:$FP,148,FALSE))</f>
        <v>5 = molto più piacevole</v>
      </c>
      <c r="EY14" s="178" t="str">
        <f>IF(LEN(VLOOKUP($G14,Baseline!$G:$FP,149,FALSE))=0,"",VLOOKUP($G14,Baseline!$G:$FP,149,FALSE))</f>
        <v/>
      </c>
      <c r="EZ14" s="178" t="str">
        <f>IF(LEN(VLOOKUP($G14,Baseline!$G:$FP,150,FALSE))=0,"",VLOOKUP($G14,Baseline!$G:$FP,150,FALSE))</f>
        <v/>
      </c>
      <c r="FA14" s="178" t="str">
        <f>IF(LEN(VLOOKUP($G14,Baseline!$G:$FP,151,FALSE))=0,"",VLOOKUP($G14,Baseline!$G:$FP,151,FALSE))</f>
        <v/>
      </c>
      <c r="FB14" s="178" t="str">
        <f>IF(LEN(VLOOKUP($G14,Baseline!$G:$FP,152,FALSE))=0,"",VLOOKUP($G14,Baseline!$G:$FP,152,FALSE))</f>
        <v/>
      </c>
      <c r="FC14" s="178" t="str">
        <f>IF(LEN(VLOOKUP($G14,Baseline!$G:$FP,153,FALSE))=0,"",VLOOKUP($G14,Baseline!$G:$FP,153,FALSE))</f>
        <v/>
      </c>
      <c r="FD14" s="178" t="str">
        <f>IF(LEN(VLOOKUP($G14,Baseline!$G:$FP,154,FALSE))=0,"",VLOOKUP($G14,Baseline!$G:$FP,154,FALSE))</f>
        <v/>
      </c>
      <c r="FE14" s="178" t="str">
        <f>IF(LEN(VLOOKUP($G14,Baseline!$G:$FP,155,FALSE))=0,"",VLOOKUP($G14,Baseline!$G:$FP,155,FALSE))</f>
        <v/>
      </c>
      <c r="FF14" s="178" t="str">
        <f>IF(LEN(VLOOKUP($G14,Baseline!$G:$FP,156,FALSE))=0,"",VLOOKUP($G14,Baseline!$G:$FP,156,FALSE))</f>
        <v/>
      </c>
      <c r="FG14" s="178" t="str">
        <f>IF(LEN(VLOOKUP($G14,Baseline!$G:$FP,157,FALSE))=0,"",VLOOKUP($G14,Baseline!$G:$FP,157,FALSE))</f>
        <v/>
      </c>
      <c r="FH14" s="178" t="str">
        <f>IF(LEN(VLOOKUP($G14,Baseline!$G:$FP,158,FALSE))=0,"",VLOOKUP($G14,Baseline!$G:$FP,158,FALSE))</f>
        <v/>
      </c>
      <c r="FI14" s="178" t="str">
        <f>IF(LEN(VLOOKUP($G14,Baseline!$G:$FP,159,FALSE))=0,"",VLOOKUP($G14,Baseline!$G:$FP,159,FALSE))</f>
        <v/>
      </c>
      <c r="FJ14" s="178" t="str">
        <f>IF(LEN(VLOOKUP($G14,Baseline!$G:$FP,160,FALSE))=0,"",VLOOKUP($G14,Baseline!$G:$FP,160,FALSE))</f>
        <v/>
      </c>
      <c r="FK14" s="178" t="str">
        <f>IF(LEN(VLOOKUP($G14,Baseline!$G:$FP,161,FALSE))=0,"",VLOOKUP($G14,Baseline!$G:$FP,161,FALSE))</f>
        <v/>
      </c>
      <c r="FL14" s="178" t="str">
        <f>IF(LEN(VLOOKUP($G14,Baseline!$G:$FP,162,FALSE))=0,"",VLOOKUP($G14,Baseline!$G:$FP,162,FALSE))</f>
        <v/>
      </c>
      <c r="FM14" s="178" t="str">
        <f>IF(LEN(VLOOKUP($G14,Baseline!$G:$FP,163,FALSE))=0,"",VLOOKUP($G14,Baseline!$G:$FP,163,FALSE))</f>
        <v/>
      </c>
      <c r="FN14" s="178" t="str">
        <f>IF(LEN(VLOOKUP($G14,Baseline!$G:$FP,164,FALSE))=0,"",VLOOKUP($G14,Baseline!$G:$FP,164,FALSE))</f>
        <v/>
      </c>
      <c r="FO14" s="178" t="str">
        <f>IF(LEN(VLOOKUP($G14,Baseline!$G:$FP,165,FALSE))=0,"",VLOOKUP($G14,Baseline!$G:$FP,165,FALSE))</f>
        <v/>
      </c>
      <c r="FP14" s="178" t="str">
        <f>IF(LEN(VLOOKUP($G14,Baseline!$G:$FP,166,FALSE))=0,"",VLOOKUP($G14,Baseline!$G:$FP,166,FALSE))</f>
        <v/>
      </c>
      <c r="FQ14" s="178"/>
      <c r="FR14" s="178"/>
      <c r="FS14" s="178"/>
      <c r="FT14" s="178"/>
      <c r="FU14" s="178" t="str">
        <f>IF(LEN(VLOOKUP($G14,Baseline!$G:$GR,171,FALSE))=0,"",VLOOKUP($G14,Baseline!$G:$GR,171,FALSE))</f>
        <v>Как ты воспринимаешь ограничения, связанные с пандемией коронавируса? Твоя повседневная жизнь теперь....</v>
      </c>
      <c r="FV14" s="178" t="str">
        <f>IF(LEN(VLOOKUP($G14,Baseline!$G:$GR,172,FALSE))=0,"",VLOOKUP($G14,Baseline!$G:$GR,172,FALSE))</f>
        <v>1 = намного хуже</v>
      </c>
      <c r="FW14" s="178" t="str">
        <f>IF(LEN(VLOOKUP($G14,Baseline!$G:$GR,173,FALSE))=0,"",VLOOKUP($G14,Baseline!$G:$GR,173,FALSE))</f>
        <v xml:space="preserve">2 = немного хуже </v>
      </c>
      <c r="FX14" s="178" t="str">
        <f>IF(LEN(VLOOKUP($G14,Baseline!$G:$GR,174,FALSE))=0,"",VLOOKUP($G14,Baseline!$G:$GR,174,FALSE))</f>
        <v>3 = без изменений</v>
      </c>
      <c r="FY14" s="178" t="str">
        <f>IF(LEN(VLOOKUP($G14,Baseline!$G:$GR,175,FALSE))=0,"",VLOOKUP($G14,Baseline!$G:$GR,175,FALSE))</f>
        <v>4 = немного лучше</v>
      </c>
      <c r="FZ14" s="178" t="str">
        <f>IF(LEN(VLOOKUP($G14,Baseline!$G:$GR,176,FALSE))=0,"",VLOOKUP($G14,Baseline!$G:$GR,176,FALSE))</f>
        <v>5 = намного лучше</v>
      </c>
      <c r="GA14" s="178" t="str">
        <f>IF(LEN(VLOOKUP($G14,Baseline!$G:$GR,177,FALSE))=0,"",VLOOKUP($G14,Baseline!$G:$GR,177,FALSE))</f>
        <v/>
      </c>
      <c r="GB14" s="178" t="str">
        <f>IF(LEN(VLOOKUP($G14,Baseline!$G:$GR,178,FALSE))=0,"",VLOOKUP($G14,Baseline!$G:$GR,178,FALSE))</f>
        <v/>
      </c>
      <c r="GC14" s="178" t="str">
        <f>IF(LEN(VLOOKUP($G14,Baseline!$G:$GR,179,FALSE))=0,"",VLOOKUP($G14,Baseline!$G:$GR,179,FALSE))</f>
        <v/>
      </c>
      <c r="GD14" s="178" t="str">
        <f>IF(LEN(VLOOKUP($G14,Baseline!$G:$GR,180,FALSE))=0,"",VLOOKUP($G14,Baseline!$G:$GR,180,FALSE))</f>
        <v/>
      </c>
      <c r="GE14" s="178" t="str">
        <f>IF(LEN(VLOOKUP($G14,Baseline!$G:$GR,181,FALSE))=0,"",VLOOKUP($G14,Baseline!$G:$GR,181,FALSE))</f>
        <v/>
      </c>
      <c r="GF14" s="178" t="str">
        <f>IF(LEN(VLOOKUP($G14,Baseline!$G:$GR,182,FALSE))=0,"",VLOOKUP($G14,Baseline!$G:$GR,182,FALSE))</f>
        <v/>
      </c>
      <c r="GG14" s="178" t="str">
        <f>IF(LEN(VLOOKUP($G14,Baseline!$G:$GR,183,FALSE))=0,"",VLOOKUP($G14,Baseline!$G:$GR,183,FALSE))</f>
        <v/>
      </c>
      <c r="GH14" s="178" t="str">
        <f>IF(LEN(VLOOKUP($G14,Baseline!$G:$GR,184,FALSE))=0,"",VLOOKUP($G14,Baseline!$G:$GR,184,FALSE))</f>
        <v/>
      </c>
      <c r="GI14" s="178" t="str">
        <f>IF(LEN(VLOOKUP($G14,Baseline!$G:$GR,185,FALSE))=0,"",VLOOKUP($G14,Baseline!$G:$GR,185,FALSE))</f>
        <v/>
      </c>
      <c r="GJ14" s="178" t="str">
        <f>IF(LEN(VLOOKUP($G14,Baseline!$G:$GR,186,FALSE))=0,"",VLOOKUP($G14,Baseline!$G:$GR,186,FALSE))</f>
        <v/>
      </c>
      <c r="GK14" s="178" t="str">
        <f>IF(LEN(VLOOKUP($G14,Baseline!$G:$GR,187,FALSE))=0,"",VLOOKUP($G14,Baseline!$G:$GR,187,FALSE))</f>
        <v/>
      </c>
      <c r="GL14" s="178" t="str">
        <f>IF(LEN(VLOOKUP($G14,Baseline!$G:$GR,188,FALSE))=0,"",VLOOKUP($G14,Baseline!$G:$GR,188,FALSE))</f>
        <v/>
      </c>
      <c r="GM14" s="178" t="str">
        <f>IF(LEN(VLOOKUP($G14,Baseline!$G:$GR,189,FALSE))=0,"",VLOOKUP($G14,Baseline!$G:$GR,189,FALSE))</f>
        <v/>
      </c>
      <c r="GN14" s="178" t="str">
        <f>IF(LEN(VLOOKUP($G14,Baseline!$G:$GR,190,FALSE))=0,"",VLOOKUP($G14,Baseline!$G:$GR,190,FALSE))</f>
        <v/>
      </c>
      <c r="GO14" s="178" t="str">
        <f>IF(LEN(VLOOKUP($G14,Baseline!$G:$GR,191,FALSE))=0,"",VLOOKUP($G14,Baseline!$G:$GR,191,FALSE))</f>
        <v/>
      </c>
      <c r="GP14" s="178" t="str">
        <f>IF(LEN(VLOOKUP($G14,Baseline!$G:$GR,192,FALSE))=0,"",VLOOKUP($G14,Baseline!$G:$GR,192,FALSE))</f>
        <v/>
      </c>
      <c r="GQ14" s="178" t="str">
        <f>IF(LEN(VLOOKUP($G14,Baseline!$G:$GR,193,FALSE))=0,"",VLOOKUP($G14,Baseline!$G:$GR,193,FALSE))</f>
        <v/>
      </c>
      <c r="GR14" s="178" t="str">
        <f>IF(LEN(VLOOKUP($G14,Baseline!$G:$GR,194,FALSE))=0,"",VLOOKUP($G14,Baseline!$G:$GR,194,FALSE))</f>
        <v/>
      </c>
      <c r="GS14" s="178"/>
      <c r="GT14" s="178"/>
      <c r="GU14" s="178"/>
      <c r="GV14" s="178"/>
      <c r="GW14" s="178" t="str">
        <f>IF(LEN(VLOOKUP($G14,Baseline!$G:$HT,199,FALSE))=0,"",VLOOKUP($G14,Baseline!$G:$HT,199,FALSE))</f>
        <v>Kako se osećaš u vezi ograničenja izazvane pandemije koronavirusa? Da li je tvoj svakodnevni život...</v>
      </c>
      <c r="GX14" s="178" t="str">
        <f>IF(LEN(VLOOKUP($G14,Baseline!$G:$HT,200,FALSE))=0,"",VLOOKUP($G14,Baseline!$G:$HT,200,FALSE))</f>
        <v>1 = mnogo opterećeniji</v>
      </c>
      <c r="GY14" s="178" t="str">
        <f>IF(LEN(VLOOKUP($G14,Baseline!$G:$HT,201,FALSE))=0,"",VLOOKUP($G14,Baseline!$G:$HT,201,FALSE))</f>
        <v xml:space="preserve">2 = malo više opterećenje </v>
      </c>
      <c r="GZ14" s="178" t="str">
        <f>IF(LEN(VLOOKUP($G14,Baseline!$G:$HT,202,FALSE))=0,"",VLOOKUP($G14,Baseline!$G:$HT,202,FALSE))</f>
        <v>3 = nepromenjen</v>
      </c>
      <c r="HA14" s="178" t="str">
        <f>IF(LEN(VLOOKUP($G14,Baseline!$G:$HT,203,FALSE))=0,"",VLOOKUP($G14,Baseline!$G:$HT,203,FALSE))</f>
        <v>4 = malo prijatniji</v>
      </c>
      <c r="HB14" s="178" t="str">
        <f>IF(LEN(VLOOKUP($G14,Baseline!$G:$HT,204,FALSE))=0,"",VLOOKUP($G14,Baseline!$G:$HT,204,FALSE))</f>
        <v>5 = mnogo prijatniji</v>
      </c>
      <c r="HC14" s="178" t="str">
        <f>IF(LEN(VLOOKUP($G14,Baseline!$G:$HT,205,FALSE))=0,"",VLOOKUP($G14,Baseline!$G:$HT,205,FALSE))</f>
        <v/>
      </c>
      <c r="HD14" s="178" t="str">
        <f>IF(LEN(VLOOKUP($G14,Baseline!$G:$HT,206,FALSE))=0,"",VLOOKUP($G14,Baseline!$G:$HT,206,FALSE))</f>
        <v/>
      </c>
      <c r="HE14" s="178" t="str">
        <f>IF(LEN(VLOOKUP($G14,Baseline!$G:$HT,207,FALSE))=0,"",VLOOKUP($G14,Baseline!$G:$HT,207,FALSE))</f>
        <v/>
      </c>
      <c r="HF14" s="178" t="str">
        <f>IF(LEN(VLOOKUP($G14,Baseline!$G:$HT,208,FALSE))=0,"",VLOOKUP($G14,Baseline!$G:$HT,208,FALSE))</f>
        <v/>
      </c>
      <c r="HG14" s="178" t="str">
        <f>IF(LEN(VLOOKUP($G14,Baseline!$G:$HT,209,FALSE))=0,"",VLOOKUP($G14,Baseline!$G:$HT,209,FALSE))</f>
        <v/>
      </c>
      <c r="HH14" s="178" t="str">
        <f>IF(LEN(VLOOKUP($G14,Baseline!$G:$HT,210,FALSE))=0,"",VLOOKUP($G14,Baseline!$G:$HT,210,FALSE))</f>
        <v/>
      </c>
      <c r="HI14" s="178" t="str">
        <f>IF(LEN(VLOOKUP($G14,Baseline!$G:$HT,211,FALSE))=0,"",VLOOKUP($G14,Baseline!$G:$HT,211,FALSE))</f>
        <v/>
      </c>
      <c r="HJ14" s="178" t="str">
        <f>IF(LEN(VLOOKUP($G14,Baseline!$G:$HT,212,FALSE))=0,"",VLOOKUP($G14,Baseline!$G:$HT,212,FALSE))</f>
        <v/>
      </c>
      <c r="HK14" s="178" t="str">
        <f>IF(LEN(VLOOKUP($G14,Baseline!$G:$HT,213,FALSE))=0,"",VLOOKUP($G14,Baseline!$G:$HT,213,FALSE))</f>
        <v/>
      </c>
      <c r="HL14" s="178" t="str">
        <f>IF(LEN(VLOOKUP($G14,Baseline!$G:$HT,214,FALSE))=0,"",VLOOKUP($G14,Baseline!$G:$HT,214,FALSE))</f>
        <v/>
      </c>
      <c r="HM14" s="178" t="str">
        <f>IF(LEN(VLOOKUP($G14,Baseline!$G:$HT,215,FALSE))=0,"",VLOOKUP($G14,Baseline!$G:$HT,215,FALSE))</f>
        <v/>
      </c>
      <c r="HN14" s="178" t="str">
        <f>IF(LEN(VLOOKUP($G14,Baseline!$G:$HT,216,FALSE))=0,"",VLOOKUP($G14,Baseline!$G:$HT,216,FALSE))</f>
        <v/>
      </c>
      <c r="HO14" s="178" t="str">
        <f>IF(LEN(VLOOKUP($G14,Baseline!$G:$HT,217,FALSE))=0,"",VLOOKUP($G14,Baseline!$G:$HT,217,FALSE))</f>
        <v/>
      </c>
      <c r="HP14" s="178" t="str">
        <f>IF(LEN(VLOOKUP($G14,Baseline!$G:$HT,218,FALSE))=0,"",VLOOKUP($G14,Baseline!$G:$HT,218,FALSE))</f>
        <v/>
      </c>
      <c r="HQ14" s="178" t="str">
        <f>IF(LEN(VLOOKUP($G14,Baseline!$G:$HT,219,FALSE))=0,"",VLOOKUP($G14,Baseline!$G:$HT,219,FALSE))</f>
        <v/>
      </c>
      <c r="HR14" s="178" t="str">
        <f>IF(LEN(VLOOKUP($G14,Baseline!$G:$HT,220,FALSE))=0,"",VLOOKUP($G14,Baseline!$G:$HT,220,FALSE))</f>
        <v/>
      </c>
      <c r="HS14" s="178" t="str">
        <f>IF(LEN(VLOOKUP($G14,Baseline!$G:$HT,221,FALSE))=0,"",VLOOKUP($G14,Baseline!$G:$HT,221,FALSE))</f>
        <v/>
      </c>
      <c r="HT14" s="178" t="str">
        <f>IF(LEN(VLOOKUP($G14,Baseline!$G:$HT,222,FALSE))=0,"",VLOOKUP($G14,Baseline!$G:$HT,222,FALSE))</f>
        <v/>
      </c>
      <c r="HU14" s="178"/>
      <c r="HV14" s="178"/>
      <c r="HW14" s="178"/>
      <c r="HX14" s="178"/>
    </row>
    <row r="15" spans="1:232" s="41" customFormat="1" ht="32.25" hidden="1" thickBot="1">
      <c r="A15" s="180" t="s">
        <v>109</v>
      </c>
      <c r="B15" s="178" t="s">
        <v>110</v>
      </c>
      <c r="C15" s="178"/>
      <c r="D15" s="178"/>
      <c r="E15" s="178"/>
      <c r="F15" s="178" t="s">
        <v>111</v>
      </c>
      <c r="G15" s="187" t="s">
        <v>435</v>
      </c>
      <c r="H15" s="185" t="s">
        <v>436</v>
      </c>
      <c r="I15" s="182" t="str">
        <f>IF(LEN(VLOOKUP($G15,Baseline!$G:$AF,3,FALSE))=0,"",VLOOKUP($G15,Baseline!$G:$AF,3,FALSE))</f>
        <v>Wie häufig bist Du zur Zeit draußen (Schule, Arbeit, Spazieren, Einkaufen, Sport etc.)?</v>
      </c>
      <c r="J15" s="187" t="str">
        <f>IF(LEN(VLOOKUP($G15,Baseline!$G:$AF,4,FALSE))=0,"",VLOOKUP($G15,Baseline!$G:$AF,4,FALSE))</f>
        <v>1 = Gar nicht</v>
      </c>
      <c r="K15" s="187" t="str">
        <f>IF(LEN(VLOOKUP($G15,Baseline!$G:$AF,5,FALSE))=0,"",VLOOKUP($G15,Baseline!$G:$AF,5,FALSE))</f>
        <v>2 = 1-2 Mal pro Woche</v>
      </c>
      <c r="L15" s="187" t="str">
        <f>IF(LEN(VLOOKUP($G15,Baseline!$G:$AF,6,FALSE))=0,"",VLOOKUP($G15,Baseline!$G:$AF,6,FALSE))</f>
        <v>3 = 3-4 Mal pro Woche</v>
      </c>
      <c r="M15" s="187" t="str">
        <f>IF(LEN(VLOOKUP($G15,Baseline!$G:$AF,7,FALSE))=0,"",VLOOKUP($G15,Baseline!$G:$AF,7,FALSE))</f>
        <v>4 = 5-6 Mal pro Woche</v>
      </c>
      <c r="N15" s="187" t="str">
        <f>IF(LEN(VLOOKUP($G15,Baseline!$G:$AF,8,FALSE))=0,"",VLOOKUP($G15,Baseline!$G:$AF,8,FALSE))</f>
        <v>5 = Täglich</v>
      </c>
      <c r="O15" s="187" t="str">
        <f>IF(LEN(VLOOKUP($G15,Baseline!$G:$AF,9,FALSE))=0,"",VLOOKUP($G15,Baseline!$G:$AF,9,FALSE))</f>
        <v/>
      </c>
      <c r="P15" s="187" t="str">
        <f>IF(LEN(VLOOKUP($G15,Baseline!$G:$AF,10,FALSE))=0,"",VLOOKUP($G15,Baseline!$G:$AF,10,FALSE))</f>
        <v/>
      </c>
      <c r="Q15" s="187" t="str">
        <f>IF(LEN(VLOOKUP($G15,Baseline!$G:$AF,11,FALSE))=0,"",VLOOKUP($G15,Baseline!$G:$AF,11,FALSE))</f>
        <v/>
      </c>
      <c r="R15" s="187" t="str">
        <f>IF(LEN(VLOOKUP($G15,Baseline!$G:$AF,12,FALSE))=0,"",VLOOKUP($G15,Baseline!$G:$AF,12,FALSE))</f>
        <v/>
      </c>
      <c r="S15" s="187" t="str">
        <f>IF(LEN(VLOOKUP($G15,Baseline!$G:$AF,13,FALSE))=0,"",VLOOKUP($G15,Baseline!$G:$AF,13,FALSE))</f>
        <v/>
      </c>
      <c r="T15" s="187" t="str">
        <f>IF(LEN(VLOOKUP($G15,Baseline!$G:$AF,14,FALSE))=0,"",VLOOKUP($G15,Baseline!$G:$AF,14,FALSE))</f>
        <v/>
      </c>
      <c r="U15" s="187" t="str">
        <f>IF(LEN(VLOOKUP($G15,Baseline!$G:$AF,15,FALSE))=0,"",VLOOKUP($G15,Baseline!$G:$AF,15,FALSE))</f>
        <v/>
      </c>
      <c r="V15" s="187" t="str">
        <f>IF(LEN(VLOOKUP($G15,Baseline!$G:$AF,16,FALSE))=0,"",VLOOKUP($G15,Baseline!$G:$AF,16,FALSE))</f>
        <v/>
      </c>
      <c r="W15" s="187" t="str">
        <f>IF(LEN(VLOOKUP($G15,Baseline!$G:$AF,17,FALSE))=0,"",VLOOKUP($G15,Baseline!$G:$AF,17,FALSE))</f>
        <v/>
      </c>
      <c r="X15" s="187" t="str">
        <f>IF(LEN(VLOOKUP($G15,Baseline!$G:$AF,18,FALSE))=0,"",VLOOKUP($G15,Baseline!$G:$AF,18,FALSE))</f>
        <v/>
      </c>
      <c r="Y15" s="187" t="str">
        <f>IF(LEN(VLOOKUP($G15,Baseline!$G:$AF,19,FALSE))=0,"",VLOOKUP($G15,Baseline!$G:$AF,19,FALSE))</f>
        <v/>
      </c>
      <c r="Z15" s="187" t="str">
        <f>IF(LEN(VLOOKUP($G15,Baseline!$G:$AF,20,FALSE))=0,"",VLOOKUP($G15,Baseline!$G:$AF,20,FALSE))</f>
        <v/>
      </c>
      <c r="AA15" s="187" t="str">
        <f>IF(LEN(VLOOKUP($G15,Baseline!$G:$AF,21,FALSE))=0,"",VLOOKUP($G15,Baseline!$G:$AF,21,FALSE))</f>
        <v/>
      </c>
      <c r="AB15" s="187" t="str">
        <f>IF(LEN(VLOOKUP($G15,Baseline!$G:$AF,22,FALSE))=0,"",VLOOKUP($G15,Baseline!$G:$AF,22,FALSE))</f>
        <v/>
      </c>
      <c r="AC15" s="187" t="str">
        <f>IF(LEN(VLOOKUP($G15,Baseline!$G:$AF,23,FALSE))=0,"",VLOOKUP($G15,Baseline!$G:$AF,23,FALSE))</f>
        <v/>
      </c>
      <c r="AD15" s="187" t="str">
        <f>IF(LEN(VLOOKUP($G15,Baseline!$G:$AF,24,FALSE))=0,"",VLOOKUP($G15,Baseline!$G:$AF,24,FALSE))</f>
        <v/>
      </c>
      <c r="AE15" s="187" t="str">
        <f>IF(LEN(VLOOKUP($G15,Baseline!$G:$AF,25,FALSE))=0,"",VLOOKUP($G15,Baseline!$G:$AF,25,FALSE))</f>
        <v/>
      </c>
      <c r="AF15" s="187" t="str">
        <f>IF(LEN(VLOOKUP($G15,Baseline!$G:$AF,26,FALSE))=0,"",VLOOKUP($G15,Baseline!$G:$AF,26,FALSE))</f>
        <v/>
      </c>
      <c r="AG15" s="178"/>
      <c r="AH15" s="178" t="s">
        <v>107</v>
      </c>
      <c r="AI15" s="178"/>
      <c r="AJ15" s="186"/>
      <c r="AK15" s="182" t="str">
        <f>IF(LEN(VLOOKUP($G15,Baseline!$G:$BH,31,FALSE))=0,"",VLOOKUP($G15,Baseline!$G:$BH,31,FALSE))</f>
        <v>How often do you currently go out (to school, work, take a walk, shopping etc.)?</v>
      </c>
      <c r="AL15" s="187" t="str">
        <f>IF(LEN(VLOOKUP($G15,Baseline!$G:$BH,32,FALSE))=0,"",VLOOKUP($G15,Baseline!$G:$BH,32,FALSE))</f>
        <v>1 = Not at all</v>
      </c>
      <c r="AM15" s="187" t="str">
        <f>IF(LEN(VLOOKUP($G15,Baseline!$G:$BH,33,FALSE))=0,"",VLOOKUP($G15,Baseline!$G:$BH,33,FALSE))</f>
        <v>2 = Once or twice a week</v>
      </c>
      <c r="AN15" s="187" t="str">
        <f>IF(LEN(VLOOKUP($G15,Baseline!$G:$BH,34,FALSE))=0,"",VLOOKUP($G15,Baseline!$G:$BH,34,FALSE))</f>
        <v>3 = 3 to 4 times a week</v>
      </c>
      <c r="AO15" s="187" t="str">
        <f>IF(LEN(VLOOKUP($G15,Baseline!$G:$BH,35,FALSE))=0,"",VLOOKUP($G15,Baseline!$G:$BH,35,FALSE))</f>
        <v>4 = 5 to 6 times a week</v>
      </c>
      <c r="AP15" s="187" t="str">
        <f>IF(LEN(VLOOKUP($G15,Baseline!$G:$BH,36,FALSE))=0,"",VLOOKUP($G15,Baseline!$G:$BH,36,FALSE))</f>
        <v>5 = Daily</v>
      </c>
      <c r="AQ15" s="187" t="str">
        <f>IF(LEN(VLOOKUP($G15,Baseline!$G:$BH,37,FALSE))=0,"",VLOOKUP($G15,Baseline!$G:$BH,37,FALSE))</f>
        <v/>
      </c>
      <c r="AR15" s="187" t="str">
        <f>IF(LEN(VLOOKUP($G15,Baseline!$G:$BH,38,FALSE))=0,"",VLOOKUP($G15,Baseline!$G:$BH,38,FALSE))</f>
        <v/>
      </c>
      <c r="AS15" s="187" t="str">
        <f>IF(LEN(VLOOKUP($G15,Baseline!$G:$BH,39,FALSE))=0,"",VLOOKUP($G15,Baseline!$G:$BH,39,FALSE))</f>
        <v/>
      </c>
      <c r="AT15" s="187" t="str">
        <f>IF(LEN(VLOOKUP($G15,Baseline!$G:$BH,40,FALSE))=0,"",VLOOKUP($G15,Baseline!$G:$BH,40,FALSE))</f>
        <v/>
      </c>
      <c r="AU15" s="187" t="str">
        <f>IF(LEN(VLOOKUP($G15,Baseline!$G:$BH,41,FALSE))=0,"",VLOOKUP($G15,Baseline!$G:$BH,41,FALSE))</f>
        <v/>
      </c>
      <c r="AV15" s="187" t="str">
        <f>IF(LEN(VLOOKUP($G15,Baseline!$G:$BH,42,FALSE))=0,"",VLOOKUP($G15,Baseline!$G:$BH,42,FALSE))</f>
        <v/>
      </c>
      <c r="AW15" s="187" t="str">
        <f>IF(LEN(VLOOKUP($G15,Baseline!$G:$BH,43,FALSE))=0,"",VLOOKUP($G15,Baseline!$G:$BH,43,FALSE))</f>
        <v/>
      </c>
      <c r="AX15" s="187" t="str">
        <f>IF(LEN(VLOOKUP($G15,Baseline!$G:$BH,44,FALSE))=0,"",VLOOKUP($G15,Baseline!$G:$BH,44,FALSE))</f>
        <v/>
      </c>
      <c r="AY15" s="187" t="str">
        <f>IF(LEN(VLOOKUP($G15,Baseline!$G:$BH,45,FALSE))=0,"",VLOOKUP($G15,Baseline!$G:$BH,45,FALSE))</f>
        <v/>
      </c>
      <c r="AZ15" s="187" t="str">
        <f>IF(LEN(VLOOKUP($G15,Baseline!$G:$BH,46,FALSE))=0,"",VLOOKUP($G15,Baseline!$G:$BH,46,FALSE))</f>
        <v/>
      </c>
      <c r="BA15" s="187" t="str">
        <f>IF(LEN(VLOOKUP($G15,Baseline!$G:$BH,47,FALSE))=0,"",VLOOKUP($G15,Baseline!$G:$BH,47,FALSE))</f>
        <v/>
      </c>
      <c r="BB15" s="187" t="str">
        <f>IF(LEN(VLOOKUP($G15,Baseline!$G:$BH,48,FALSE))=0,"",VLOOKUP($G15,Baseline!$G:$BH,48,FALSE))</f>
        <v/>
      </c>
      <c r="BC15" s="187" t="str">
        <f>IF(LEN(VLOOKUP($G15,Baseline!$G:$BH,49,FALSE))=0,"",VLOOKUP($G15,Baseline!$G:$BH,49,FALSE))</f>
        <v/>
      </c>
      <c r="BD15" s="187" t="str">
        <f>IF(LEN(VLOOKUP($G15,Baseline!$G:$BH,50,FALSE))=0,"",VLOOKUP($G15,Baseline!$G:$BH,50,FALSE))</f>
        <v/>
      </c>
      <c r="BE15" s="187" t="str">
        <f>IF(LEN(VLOOKUP($G15,Baseline!$G:$BH,51,FALSE))=0,"",VLOOKUP($G15,Baseline!$G:$BH,51,FALSE))</f>
        <v/>
      </c>
      <c r="BF15" s="187" t="str">
        <f>IF(LEN(VLOOKUP($G15,Baseline!$G:$BH,52,FALSE))=0,"",VLOOKUP($G15,Baseline!$G:$BH,52,FALSE))</f>
        <v/>
      </c>
      <c r="BG15" s="187" t="str">
        <f>IF(LEN(VLOOKUP($G15,Baseline!$G:$BH,53,FALSE))=0,"",VLOOKUP($G15,Baseline!$G:$BH,53,FALSE))</f>
        <v/>
      </c>
      <c r="BH15" s="187" t="str">
        <f>IF(LEN(VLOOKUP($G15,Baseline!$G:$BH,54,FALSE))=0,"",VLOOKUP($G15,Baseline!$G:$BH,54,FALSE))</f>
        <v/>
      </c>
      <c r="BI15" s="178"/>
      <c r="BJ15" s="178"/>
      <c r="BK15" s="178"/>
      <c r="BL15" s="186"/>
      <c r="BM15" s="182" t="str">
        <f>IF(LEN(VLOOKUP($G15,Baseline!$G:$CJ,59,FALSE))=0,"",VLOOKUP($G15,Baseline!$G:$CJ,59,FALSE))</f>
        <v>¿Con qué frecuencia estás afuera actualmente (escuela, trabajo, paseos, compras, deporte, etc.)?</v>
      </c>
      <c r="BN15" s="187" t="str">
        <f>IF(LEN(VLOOKUP($G15,Baseline!$G:$CJ,60,FALSE))=0,"",VLOOKUP($G15,Baseline!$G:$CJ,60,FALSE))</f>
        <v>1 = nada en absoluto</v>
      </c>
      <c r="BO15" s="187" t="str">
        <f>IF(LEN(VLOOKUP($G15,Baseline!$G:$CJ,61,FALSE))=0,"",VLOOKUP($G15,Baseline!$G:$CJ,61,FALSE))</f>
        <v>2 = 1-2 veces por semana</v>
      </c>
      <c r="BP15" s="188" t="str">
        <f>IF(LEN(VLOOKUP($G15,Baseline!$G:$CJ,62,FALSE))=0,"",VLOOKUP($G15,Baseline!$G:$CJ,62,FALSE))</f>
        <v>3 = 3-4 veces por semana</v>
      </c>
      <c r="BQ15" s="178" t="str">
        <f>IF(LEN(VLOOKUP($G15,Baseline!$G:$CJ,63,FALSE))=0,"",VLOOKUP($G15,Baseline!$G:$CJ,63,FALSE))</f>
        <v>4 = 5-6 veces por semana</v>
      </c>
      <c r="BR15" s="178" t="str">
        <f>IF(LEN(VLOOKUP($G15,Baseline!$G:$CJ,64,FALSE))=0,"",VLOOKUP($G15,Baseline!$G:$CJ,64,FALSE))</f>
        <v>5 = diariamente</v>
      </c>
      <c r="BS15" s="178" t="str">
        <f>IF(LEN(VLOOKUP($G15,Baseline!$G:$CJ,65,FALSE))=0,"",VLOOKUP($G15,Baseline!$G:$CJ,65,FALSE))</f>
        <v/>
      </c>
      <c r="BT15" s="178" t="str">
        <f>IF(LEN(VLOOKUP($G15,Baseline!$G:$CJ,66,FALSE))=0,"",VLOOKUP($G15,Baseline!$G:$CJ,66,FALSE))</f>
        <v/>
      </c>
      <c r="BU15" s="178" t="str">
        <f>IF(LEN(VLOOKUP($G15,Baseline!$G:$CJ,67,FALSE))=0,"",VLOOKUP($G15,Baseline!$G:$CJ,67,FALSE))</f>
        <v/>
      </c>
      <c r="BV15" s="178" t="str">
        <f>IF(LEN(VLOOKUP($G15,Baseline!$G:$CJ,68,FALSE))=0,"",VLOOKUP($G15,Baseline!$G:$CJ,68,FALSE))</f>
        <v/>
      </c>
      <c r="BW15" s="178" t="str">
        <f>IF(LEN(VLOOKUP($G15,Baseline!$G:$CJ,69,FALSE))=0,"",VLOOKUP($G15,Baseline!$G:$CJ,69,FALSE))</f>
        <v/>
      </c>
      <c r="BX15" s="178" t="str">
        <f>IF(LEN(VLOOKUP($G15,Baseline!$G:$CJ,70,FALSE))=0,"",VLOOKUP($G15,Baseline!$G:$CJ,70,FALSE))</f>
        <v/>
      </c>
      <c r="BY15" s="178" t="str">
        <f>IF(LEN(VLOOKUP($G15,Baseline!$G:$CJ,71,FALSE))=0,"",VLOOKUP($G15,Baseline!$G:$CJ,71,FALSE))</f>
        <v/>
      </c>
      <c r="BZ15" s="178" t="str">
        <f>IF(LEN(VLOOKUP($G15,Baseline!$G:$CJ,72,FALSE))=0,"",VLOOKUP($G15,Baseline!$G:$CJ,72,FALSE))</f>
        <v/>
      </c>
      <c r="CA15" s="178" t="str">
        <f>IF(LEN(VLOOKUP($G15,Baseline!$G:$CJ,73,FALSE))=0,"",VLOOKUP($G15,Baseline!$G:$CJ,73,FALSE))</f>
        <v/>
      </c>
      <c r="CB15" s="178" t="str">
        <f>IF(LEN(VLOOKUP($G15,Baseline!$G:$CJ,74,FALSE))=0,"",VLOOKUP($G15,Baseline!$G:$CJ,74,FALSE))</f>
        <v/>
      </c>
      <c r="CC15" s="178" t="str">
        <f>IF(LEN(VLOOKUP($G15,Baseline!$G:$CJ,75,FALSE))=0,"",VLOOKUP($G15,Baseline!$G:$CJ,75,FALSE))</f>
        <v/>
      </c>
      <c r="CD15" s="178" t="str">
        <f>IF(LEN(VLOOKUP($G15,Baseline!$G:$CJ,76,FALSE))=0,"",VLOOKUP($G15,Baseline!$G:$CJ,76,FALSE))</f>
        <v/>
      </c>
      <c r="CE15" s="178" t="str">
        <f>IF(LEN(VLOOKUP($G15,Baseline!$G:$CJ,77,FALSE))=0,"",VLOOKUP($G15,Baseline!$G:$CJ,77,FALSE))</f>
        <v/>
      </c>
      <c r="CF15" s="178" t="str">
        <f>IF(LEN(VLOOKUP($G15,Baseline!$G:$CJ,78,FALSE))=0,"",VLOOKUP($G15,Baseline!$G:$CJ,78,FALSE))</f>
        <v/>
      </c>
      <c r="CG15" s="178" t="str">
        <f>IF(LEN(VLOOKUP($G15,Baseline!$G:$CJ,79,FALSE))=0,"",VLOOKUP($G15,Baseline!$G:$CJ,79,FALSE))</f>
        <v/>
      </c>
      <c r="CH15" s="178" t="str">
        <f>IF(LEN(VLOOKUP($G15,Baseline!$G:$CJ,80,FALSE))=0,"",VLOOKUP($G15,Baseline!$G:$CJ,80,FALSE))</f>
        <v/>
      </c>
      <c r="CI15" s="178" t="str">
        <f>IF(LEN(VLOOKUP($G15,Baseline!$G:$CJ,81,FALSE))=0,"",VLOOKUP($G15,Baseline!$G:$CJ,81,FALSE))</f>
        <v/>
      </c>
      <c r="CJ15" s="178" t="str">
        <f>IF(LEN(VLOOKUP($G15,Baseline!$G:$CJ,82,FALSE))=0,"",VLOOKUP($G15,Baseline!$G:$CJ,82,FALSE))</f>
        <v/>
      </c>
      <c r="CK15" s="178"/>
      <c r="CL15" s="178"/>
      <c r="CM15" s="178"/>
      <c r="CN15" s="189"/>
      <c r="CO15" s="182" t="str">
        <f>IF(LEN(VLOOKUP($G15,Baseline!$G:$DL,87,FALSE))=0,"",VLOOKUP($G15,Baseline!$G:$DL,87,FALSE))</f>
        <v>À quelle fréquence sors-tu actuellement de chez toi (école, travail, promenade, achats, sport, etc.) ?</v>
      </c>
      <c r="CP15" s="178" t="str">
        <f>IF(LEN(VLOOKUP($G15,Baseline!$G:$DL,88,FALSE))=0,"",VLOOKUP($G15,Baseline!$G:$DL,88,FALSE))</f>
        <v>1 = pas du tout</v>
      </c>
      <c r="CQ15" s="178" t="str">
        <f>IF(LEN(VLOOKUP($G15,Baseline!$G:$DL,89,FALSE))=0,"",VLOOKUP($G15,Baseline!$G:$DL,89,FALSE))</f>
        <v>2 = 1-2 fois par semaine</v>
      </c>
      <c r="CR15" s="178" t="str">
        <f>IF(LEN(VLOOKUP($G15,Baseline!$G:$DL,90,FALSE))=0,"",VLOOKUP($G15,Baseline!$G:$DL,90,FALSE))</f>
        <v>3 = 3-4 fois par semaine</v>
      </c>
      <c r="CS15" s="178" t="str">
        <f>IF(LEN(VLOOKUP($G15,Baseline!$G:$DL,91,FALSE))=0,"",VLOOKUP($G15,Baseline!$G:$DL,91,FALSE))</f>
        <v>4 = 5-6 fois par semaine</v>
      </c>
      <c r="CT15" s="178" t="str">
        <f>IF(LEN(VLOOKUP($G15,Baseline!$G:$DL,92,FALSE))=0,"",VLOOKUP($G15,Baseline!$G:$DL,92,FALSE))</f>
        <v>5 = tous les jours</v>
      </c>
      <c r="CU15" s="178" t="str">
        <f>IF(LEN(VLOOKUP($G15,Baseline!$G:$DL,93,FALSE))=0,"",VLOOKUP($G15,Baseline!$G:$DL,93,FALSE))</f>
        <v/>
      </c>
      <c r="CV15" s="178" t="str">
        <f>IF(LEN(VLOOKUP($G15,Baseline!$G:$DL,94,FALSE))=0,"",VLOOKUP($G15,Baseline!$G:$DL,94,FALSE))</f>
        <v/>
      </c>
      <c r="CW15" s="178" t="str">
        <f>IF(LEN(VLOOKUP($G15,Baseline!$G:$DL,95,FALSE))=0,"",VLOOKUP($G15,Baseline!$G:$DL,95,FALSE))</f>
        <v/>
      </c>
      <c r="CX15" s="178" t="str">
        <f>IF(LEN(VLOOKUP($G15,Baseline!$G:$DL,96,FALSE))=0,"",VLOOKUP($G15,Baseline!$G:$DL,96,FALSE))</f>
        <v/>
      </c>
      <c r="CY15" s="178" t="str">
        <f>IF(LEN(VLOOKUP($G15,Baseline!$G:$DL,97,FALSE))=0,"",VLOOKUP($G15,Baseline!$G:$DL,97,FALSE))</f>
        <v/>
      </c>
      <c r="CZ15" s="178" t="str">
        <f>IF(LEN(VLOOKUP($G15,Baseline!$G:$DL,98,FALSE))=0,"",VLOOKUP($G15,Baseline!$G:$DL,98,FALSE))</f>
        <v/>
      </c>
      <c r="DA15" s="178" t="str">
        <f>IF(LEN(VLOOKUP($G15,Baseline!$G:$DL,99,FALSE))=0,"",VLOOKUP($G15,Baseline!$G:$DL,99,FALSE))</f>
        <v/>
      </c>
      <c r="DB15" s="178" t="str">
        <f>IF(LEN(VLOOKUP($G15,Baseline!$G:$DL,100,FALSE))=0,"",VLOOKUP($G15,Baseline!$G:$DL,100,FALSE))</f>
        <v/>
      </c>
      <c r="DC15" s="178" t="str">
        <f>IF(LEN(VLOOKUP($G15,Baseline!$G:$DL,101,FALSE))=0,"",VLOOKUP($G15,Baseline!$G:$DL,101,FALSE))</f>
        <v/>
      </c>
      <c r="DD15" s="178" t="str">
        <f>IF(LEN(VLOOKUP($G15,Baseline!$G:$DL,102,FALSE))=0,"",VLOOKUP($G15,Baseline!$G:$DL,102,FALSE))</f>
        <v/>
      </c>
      <c r="DE15" s="178" t="str">
        <f>IF(LEN(VLOOKUP($G15,Baseline!$G:$DL,103,FALSE))=0,"",VLOOKUP($G15,Baseline!$G:$DL,103,FALSE))</f>
        <v/>
      </c>
      <c r="DF15" s="178" t="str">
        <f>IF(LEN(VLOOKUP($G15,Baseline!$G:$DL,104,FALSE))=0,"",VLOOKUP($G15,Baseline!$G:$DL,104,FALSE))</f>
        <v/>
      </c>
      <c r="DG15" s="178" t="str">
        <f>IF(LEN(VLOOKUP($G15,Baseline!$G:$DL,105,FALSE))=0,"",VLOOKUP($G15,Baseline!$G:$DL,105,FALSE))</f>
        <v/>
      </c>
      <c r="DH15" s="178" t="str">
        <f>IF(LEN(VLOOKUP($G15,Baseline!$G:$DL,106,FALSE))=0,"",VLOOKUP($G15,Baseline!$G:$DL,106,FALSE))</f>
        <v/>
      </c>
      <c r="DI15" s="178" t="str">
        <f>IF(LEN(VLOOKUP($G15,Baseline!$G:$DL,107,FALSE))=0,"",VLOOKUP($G15,Baseline!$G:$DL,107,FALSE))</f>
        <v/>
      </c>
      <c r="DJ15" s="178" t="str">
        <f>IF(LEN(VLOOKUP($G15,Baseline!$G:$DL,108,FALSE))=0,"",VLOOKUP($G15,Baseline!$G:$DL,108,FALSE))</f>
        <v/>
      </c>
      <c r="DK15" s="178" t="str">
        <f>IF(LEN(VLOOKUP($G15,Baseline!$G:$DL,109,FALSE))=0,"",VLOOKUP($G15,Baseline!$G:$DL,109,FALSE))</f>
        <v/>
      </c>
      <c r="DL15" s="178" t="str">
        <f>IF(LEN(VLOOKUP($G15,Baseline!$G:$DL,110,FALSE))=0,"",VLOOKUP($G15,Baseline!$G:$DL,110,FALSE))</f>
        <v/>
      </c>
      <c r="DM15" s="178"/>
      <c r="DN15" s="178"/>
      <c r="DO15" s="178"/>
      <c r="DP15" s="178"/>
      <c r="DQ15" s="178" t="str">
        <f>IF(LEN(VLOOKUP($G15,Baseline!$G:$EN,115,FALSE))=0,"",VLOOKUP($G15,Baseline!$G:$EN,115,FALSE))</f>
        <v>Milyen gyakran vagy jelenleg házon kívül (iskola, munkahely, séta, bevásárlás, sport stb.)?</v>
      </c>
      <c r="DR15" s="178" t="str">
        <f>IF(LEN(VLOOKUP($G15,Baseline!$G:$EN,116,FALSE))=0,"",VLOOKUP($G15,Baseline!$G:$EN,116,FALSE))</f>
        <v>1 = egyáltalán nem</v>
      </c>
      <c r="DS15" s="178" t="str">
        <f>IF(LEN(VLOOKUP($G15,Baseline!$G:$EN,117,FALSE))=0,"",VLOOKUP($G15,Baseline!$G:$EN,117,FALSE))</f>
        <v>2 = hetente 1-2-szer</v>
      </c>
      <c r="DT15" s="178" t="str">
        <f>IF(LEN(VLOOKUP($G15,Baseline!$G:$EN,118,FALSE))=0,"",VLOOKUP($G15,Baseline!$G:$EN,118,FALSE))</f>
        <v>3 = hetente 3-4-szer</v>
      </c>
      <c r="DU15" s="178" t="str">
        <f>IF(LEN(VLOOKUP($G15,Baseline!$G:$EN,119,FALSE))=0,"",VLOOKUP($G15,Baseline!$G:$EN,119,FALSE))</f>
        <v>4 = hetente 5-6-szor</v>
      </c>
      <c r="DV15" s="178" t="str">
        <f>IF(LEN(VLOOKUP($G15,Baseline!$G:$EN,120,FALSE))=0,"",VLOOKUP($G15,Baseline!$G:$EN,120,FALSE))</f>
        <v>5 = naponta</v>
      </c>
      <c r="DW15" s="178" t="str">
        <f>IF(LEN(VLOOKUP($G15,Baseline!$G:$EN,121,FALSE))=0,"",VLOOKUP($G15,Baseline!$G:$EN,121,FALSE))</f>
        <v/>
      </c>
      <c r="DX15" s="178" t="str">
        <f>IF(LEN(VLOOKUP($G15,Baseline!$G:$EN,122,FALSE))=0,"",VLOOKUP($G15,Baseline!$G:$EN,122,FALSE))</f>
        <v/>
      </c>
      <c r="DY15" s="178" t="str">
        <f>IF(LEN(VLOOKUP($G15,Baseline!$G:$EN,123,FALSE))=0,"",VLOOKUP($G15,Baseline!$G:$EN,123,FALSE))</f>
        <v/>
      </c>
      <c r="DZ15" s="178" t="str">
        <f>IF(LEN(VLOOKUP($G15,Baseline!$G:$EN,124,FALSE))=0,"",VLOOKUP($G15,Baseline!$G:$EN,124,FALSE))</f>
        <v/>
      </c>
      <c r="EA15" s="178" t="str">
        <f>IF(LEN(VLOOKUP($G15,Baseline!$G:$EN,125,FALSE))=0,"",VLOOKUP($G15,Baseline!$G:$EN,125,FALSE))</f>
        <v/>
      </c>
      <c r="EB15" s="178" t="str">
        <f>IF(LEN(VLOOKUP($G15,Baseline!$G:$EN,126,FALSE))=0,"",VLOOKUP($G15,Baseline!$G:$EN,126,FALSE))</f>
        <v/>
      </c>
      <c r="EC15" s="178" t="str">
        <f>IF(LEN(VLOOKUP($G15,Baseline!$G:$EN,127,FALSE))=0,"",VLOOKUP($G15,Baseline!$G:$EN,127,FALSE))</f>
        <v/>
      </c>
      <c r="ED15" s="178" t="str">
        <f>IF(LEN(VLOOKUP($G15,Baseline!$G:$EN,128,FALSE))=0,"",VLOOKUP($G15,Baseline!$G:$EN,128,FALSE))</f>
        <v/>
      </c>
      <c r="EE15" s="178" t="str">
        <f>IF(LEN(VLOOKUP($G15,Baseline!$G:$EN,129,FALSE))=0,"",VLOOKUP($G15,Baseline!$G:$EN,129,FALSE))</f>
        <v/>
      </c>
      <c r="EF15" s="178" t="str">
        <f>IF(LEN(VLOOKUP($G15,Baseline!$G:$EN,130,FALSE))=0,"",VLOOKUP($G15,Baseline!$G:$EN,130,FALSE))</f>
        <v/>
      </c>
      <c r="EG15" s="178" t="str">
        <f>IF(LEN(VLOOKUP($G15,Baseline!$G:$EN,131,FALSE))=0,"",VLOOKUP($G15,Baseline!$G:$EN,131,FALSE))</f>
        <v/>
      </c>
      <c r="EH15" s="178" t="str">
        <f>IF(LEN(VLOOKUP($G15,Baseline!$G:$EN,132,FALSE))=0,"",VLOOKUP($G15,Baseline!$G:$EN,132,FALSE))</f>
        <v/>
      </c>
      <c r="EI15" s="178" t="str">
        <f>IF(LEN(VLOOKUP($G15,Baseline!$G:$EN,133,FALSE))=0,"",VLOOKUP($G15,Baseline!$G:$EN,133,FALSE))</f>
        <v/>
      </c>
      <c r="EJ15" s="178" t="str">
        <f>IF(LEN(VLOOKUP($G15,Baseline!$G:$EN,134,FALSE))=0,"",VLOOKUP($G15,Baseline!$G:$EN,134,FALSE))</f>
        <v/>
      </c>
      <c r="EK15" s="178" t="str">
        <f>IF(LEN(VLOOKUP($G15,Baseline!$G:$EN,135,FALSE))=0,"",VLOOKUP($G15,Baseline!$G:$EN,135,FALSE))</f>
        <v/>
      </c>
      <c r="EL15" s="178" t="str">
        <f>IF(LEN(VLOOKUP($G15,Baseline!$G:$EN,136,FALSE))=0,"",VLOOKUP($G15,Baseline!$G:$EN,136,FALSE))</f>
        <v/>
      </c>
      <c r="EM15" s="178" t="str">
        <f>IF(LEN(VLOOKUP($G15,Baseline!$G:$EN,137,FALSE))=0,"",VLOOKUP($G15,Baseline!$G:$EN,137,FALSE))</f>
        <v/>
      </c>
      <c r="EN15" s="178" t="str">
        <f>IF(LEN(VLOOKUP($G15,Baseline!$G:$EN,138,FALSE))=0,"",VLOOKUP($G15,Baseline!$G:$EN,138,FALSE))</f>
        <v/>
      </c>
      <c r="EO15" s="178"/>
      <c r="EP15" s="178"/>
      <c r="EQ15" s="178"/>
      <c r="ER15" s="178"/>
      <c r="ES15" s="178" t="str">
        <f>IF(LEN(VLOOKUP($G15,Baseline!$G:$FP,143,FALSE))=0,"",VLOOKUP($G15,Baseline!$G:$FP,143,FALSE))</f>
        <v>Quanto spesso esci fuori casa al momento? (scuola, lavoro, passeggiate, supermercato, sport ecc.)?</v>
      </c>
      <c r="ET15" s="178" t="str">
        <f>IF(LEN(VLOOKUP($G15,Baseline!$G:$FP,144,FALSE))=0,"",VLOOKUP($G15,Baseline!$G:$FP,144,FALSE))</f>
        <v>1 = per niente</v>
      </c>
      <c r="EU15" s="178" t="str">
        <f>IF(LEN(VLOOKUP($G15,Baseline!$G:$FP,145,FALSE))=0,"",VLOOKUP($G15,Baseline!$G:$FP,145,FALSE))</f>
        <v>2 = 1-2 volte a settimana</v>
      </c>
      <c r="EV15" s="178" t="str">
        <f>IF(LEN(VLOOKUP($G15,Baseline!$G:$FP,146,FALSE))=0,"",VLOOKUP($G15,Baseline!$G:$FP,146,FALSE))</f>
        <v xml:space="preserve">3 = 3-4 volte a settimana </v>
      </c>
      <c r="EW15" s="178" t="str">
        <f>IF(LEN(VLOOKUP($G15,Baseline!$G:$FP,147,FALSE))=0,"",VLOOKUP($G15,Baseline!$G:$FP,147,FALSE))</f>
        <v>4 = 5-6 volte a settimana</v>
      </c>
      <c r="EX15" s="178" t="str">
        <f>IF(LEN(VLOOKUP($G15,Baseline!$G:$FP,148,FALSE))=0,"",VLOOKUP($G15,Baseline!$G:$FP,148,FALSE))</f>
        <v>5 = tutti i giorni</v>
      </c>
      <c r="EY15" s="178" t="str">
        <f>IF(LEN(VLOOKUP($G15,Baseline!$G:$FP,149,FALSE))=0,"",VLOOKUP($G15,Baseline!$G:$FP,149,FALSE))</f>
        <v/>
      </c>
      <c r="EZ15" s="178" t="str">
        <f>IF(LEN(VLOOKUP($G15,Baseline!$G:$FP,150,FALSE))=0,"",VLOOKUP($G15,Baseline!$G:$FP,150,FALSE))</f>
        <v/>
      </c>
      <c r="FA15" s="178" t="str">
        <f>IF(LEN(VLOOKUP($G15,Baseline!$G:$FP,151,FALSE))=0,"",VLOOKUP($G15,Baseline!$G:$FP,151,FALSE))</f>
        <v/>
      </c>
      <c r="FB15" s="178" t="str">
        <f>IF(LEN(VLOOKUP($G15,Baseline!$G:$FP,152,FALSE))=0,"",VLOOKUP($G15,Baseline!$G:$FP,152,FALSE))</f>
        <v/>
      </c>
      <c r="FC15" s="178" t="str">
        <f>IF(LEN(VLOOKUP($G15,Baseline!$G:$FP,153,FALSE))=0,"",VLOOKUP($G15,Baseline!$G:$FP,153,FALSE))</f>
        <v/>
      </c>
      <c r="FD15" s="178" t="str">
        <f>IF(LEN(VLOOKUP($G15,Baseline!$G:$FP,154,FALSE))=0,"",VLOOKUP($G15,Baseline!$G:$FP,154,FALSE))</f>
        <v/>
      </c>
      <c r="FE15" s="178" t="str">
        <f>IF(LEN(VLOOKUP($G15,Baseline!$G:$FP,155,FALSE))=0,"",VLOOKUP($G15,Baseline!$G:$FP,155,FALSE))</f>
        <v/>
      </c>
      <c r="FF15" s="178" t="str">
        <f>IF(LEN(VLOOKUP($G15,Baseline!$G:$FP,156,FALSE))=0,"",VLOOKUP($G15,Baseline!$G:$FP,156,FALSE))</f>
        <v/>
      </c>
      <c r="FG15" s="178" t="str">
        <f>IF(LEN(VLOOKUP($G15,Baseline!$G:$FP,157,FALSE))=0,"",VLOOKUP($G15,Baseline!$G:$FP,157,FALSE))</f>
        <v/>
      </c>
      <c r="FH15" s="178" t="str">
        <f>IF(LEN(VLOOKUP($G15,Baseline!$G:$FP,158,FALSE))=0,"",VLOOKUP($G15,Baseline!$G:$FP,158,FALSE))</f>
        <v/>
      </c>
      <c r="FI15" s="178" t="str">
        <f>IF(LEN(VLOOKUP($G15,Baseline!$G:$FP,159,FALSE))=0,"",VLOOKUP($G15,Baseline!$G:$FP,159,FALSE))</f>
        <v/>
      </c>
      <c r="FJ15" s="178" t="str">
        <f>IF(LEN(VLOOKUP($G15,Baseline!$G:$FP,160,FALSE))=0,"",VLOOKUP($G15,Baseline!$G:$FP,160,FALSE))</f>
        <v/>
      </c>
      <c r="FK15" s="178" t="str">
        <f>IF(LEN(VLOOKUP($G15,Baseline!$G:$FP,161,FALSE))=0,"",VLOOKUP($G15,Baseline!$G:$FP,161,FALSE))</f>
        <v/>
      </c>
      <c r="FL15" s="178" t="str">
        <f>IF(LEN(VLOOKUP($G15,Baseline!$G:$FP,162,FALSE))=0,"",VLOOKUP($G15,Baseline!$G:$FP,162,FALSE))</f>
        <v/>
      </c>
      <c r="FM15" s="178" t="str">
        <f>IF(LEN(VLOOKUP($G15,Baseline!$G:$FP,163,FALSE))=0,"",VLOOKUP($G15,Baseline!$G:$FP,163,FALSE))</f>
        <v/>
      </c>
      <c r="FN15" s="178" t="str">
        <f>IF(LEN(VLOOKUP($G15,Baseline!$G:$FP,164,FALSE))=0,"",VLOOKUP($G15,Baseline!$G:$FP,164,FALSE))</f>
        <v/>
      </c>
      <c r="FO15" s="178" t="str">
        <f>IF(LEN(VLOOKUP($G15,Baseline!$G:$FP,165,FALSE))=0,"",VLOOKUP($G15,Baseline!$G:$FP,165,FALSE))</f>
        <v/>
      </c>
      <c r="FP15" s="178" t="str">
        <f>IF(LEN(VLOOKUP($G15,Baseline!$G:$FP,166,FALSE))=0,"",VLOOKUP($G15,Baseline!$G:$FP,166,FALSE))</f>
        <v/>
      </c>
      <c r="FQ15" s="178"/>
      <c r="FR15" s="178"/>
      <c r="FS15" s="178"/>
      <c r="FT15" s="178"/>
      <c r="FU15" s="178" t="str">
        <f>IF(LEN(VLOOKUP($G15,Baseline!$G:$GR,171,FALSE))=0,"",VLOOKUP($G15,Baseline!$G:$GR,171,FALSE))</f>
        <v>Как часто ты сейчас выходишь на улицу (в школу, на работу, на прогулку, в магазин, для занятий спортом и т. д.)?</v>
      </c>
      <c r="FV15" s="178" t="str">
        <f>IF(LEN(VLOOKUP($G15,Baseline!$G:$GR,172,FALSE))=0,"",VLOOKUP($G15,Baseline!$G:$GR,172,FALSE))</f>
        <v>1 = никак</v>
      </c>
      <c r="FW15" s="178" t="str">
        <f>IF(LEN(VLOOKUP($G15,Baseline!$G:$GR,173,FALSE))=0,"",VLOOKUP($G15,Baseline!$G:$GR,173,FALSE))</f>
        <v>2 = 1-2 раза в неделю</v>
      </c>
      <c r="FX15" s="178" t="str">
        <f>IF(LEN(VLOOKUP($G15,Baseline!$G:$GR,174,FALSE))=0,"",VLOOKUP($G15,Baseline!$G:$GR,174,FALSE))</f>
        <v>3 = 3-4 раза в неделю</v>
      </c>
      <c r="FY15" s="178" t="str">
        <f>IF(LEN(VLOOKUP($G15,Baseline!$G:$GR,175,FALSE))=0,"",VLOOKUP($G15,Baseline!$G:$GR,175,FALSE))</f>
        <v>4 = 5-6 раз в неделю</v>
      </c>
      <c r="FZ15" s="178" t="str">
        <f>IF(LEN(VLOOKUP($G15,Baseline!$G:$GR,176,FALSE))=0,"",VLOOKUP($G15,Baseline!$G:$GR,176,FALSE))</f>
        <v>5 = каждый день</v>
      </c>
      <c r="GA15" s="178" t="str">
        <f>IF(LEN(VLOOKUP($G15,Baseline!$G:$GR,177,FALSE))=0,"",VLOOKUP($G15,Baseline!$G:$GR,177,FALSE))</f>
        <v/>
      </c>
      <c r="GB15" s="178" t="str">
        <f>IF(LEN(VLOOKUP($G15,Baseline!$G:$GR,178,FALSE))=0,"",VLOOKUP($G15,Baseline!$G:$GR,178,FALSE))</f>
        <v/>
      </c>
      <c r="GC15" s="178" t="str">
        <f>IF(LEN(VLOOKUP($G15,Baseline!$G:$GR,179,FALSE))=0,"",VLOOKUP($G15,Baseline!$G:$GR,179,FALSE))</f>
        <v/>
      </c>
      <c r="GD15" s="178" t="str">
        <f>IF(LEN(VLOOKUP($G15,Baseline!$G:$GR,180,FALSE))=0,"",VLOOKUP($G15,Baseline!$G:$GR,180,FALSE))</f>
        <v/>
      </c>
      <c r="GE15" s="178" t="str">
        <f>IF(LEN(VLOOKUP($G15,Baseline!$G:$GR,181,FALSE))=0,"",VLOOKUP($G15,Baseline!$G:$GR,181,FALSE))</f>
        <v/>
      </c>
      <c r="GF15" s="178" t="str">
        <f>IF(LEN(VLOOKUP($G15,Baseline!$G:$GR,182,FALSE))=0,"",VLOOKUP($G15,Baseline!$G:$GR,182,FALSE))</f>
        <v/>
      </c>
      <c r="GG15" s="178" t="str">
        <f>IF(LEN(VLOOKUP($G15,Baseline!$G:$GR,183,FALSE))=0,"",VLOOKUP($G15,Baseline!$G:$GR,183,FALSE))</f>
        <v/>
      </c>
      <c r="GH15" s="178" t="str">
        <f>IF(LEN(VLOOKUP($G15,Baseline!$G:$GR,184,FALSE))=0,"",VLOOKUP($G15,Baseline!$G:$GR,184,FALSE))</f>
        <v/>
      </c>
      <c r="GI15" s="178" t="str">
        <f>IF(LEN(VLOOKUP($G15,Baseline!$G:$GR,185,FALSE))=0,"",VLOOKUP($G15,Baseline!$G:$GR,185,FALSE))</f>
        <v/>
      </c>
      <c r="GJ15" s="178" t="str">
        <f>IF(LEN(VLOOKUP($G15,Baseline!$G:$GR,186,FALSE))=0,"",VLOOKUP($G15,Baseline!$G:$GR,186,FALSE))</f>
        <v/>
      </c>
      <c r="GK15" s="178" t="str">
        <f>IF(LEN(VLOOKUP($G15,Baseline!$G:$GR,187,FALSE))=0,"",VLOOKUP($G15,Baseline!$G:$GR,187,FALSE))</f>
        <v/>
      </c>
      <c r="GL15" s="178" t="str">
        <f>IF(LEN(VLOOKUP($G15,Baseline!$G:$GR,188,FALSE))=0,"",VLOOKUP($G15,Baseline!$G:$GR,188,FALSE))</f>
        <v/>
      </c>
      <c r="GM15" s="178" t="str">
        <f>IF(LEN(VLOOKUP($G15,Baseline!$G:$GR,189,FALSE))=0,"",VLOOKUP($G15,Baseline!$G:$GR,189,FALSE))</f>
        <v/>
      </c>
      <c r="GN15" s="178" t="str">
        <f>IF(LEN(VLOOKUP($G15,Baseline!$G:$GR,190,FALSE))=0,"",VLOOKUP($G15,Baseline!$G:$GR,190,FALSE))</f>
        <v/>
      </c>
      <c r="GO15" s="178" t="str">
        <f>IF(LEN(VLOOKUP($G15,Baseline!$G:$GR,191,FALSE))=0,"",VLOOKUP($G15,Baseline!$G:$GR,191,FALSE))</f>
        <v/>
      </c>
      <c r="GP15" s="178" t="str">
        <f>IF(LEN(VLOOKUP($G15,Baseline!$G:$GR,192,FALSE))=0,"",VLOOKUP($G15,Baseline!$G:$GR,192,FALSE))</f>
        <v/>
      </c>
      <c r="GQ15" s="178" t="str">
        <f>IF(LEN(VLOOKUP($G15,Baseline!$G:$GR,193,FALSE))=0,"",VLOOKUP($G15,Baseline!$G:$GR,193,FALSE))</f>
        <v/>
      </c>
      <c r="GR15" s="178" t="str">
        <f>IF(LEN(VLOOKUP($G15,Baseline!$G:$GR,194,FALSE))=0,"",VLOOKUP($G15,Baseline!$G:$GR,194,FALSE))</f>
        <v/>
      </c>
      <c r="GS15" s="178"/>
      <c r="GT15" s="178"/>
      <c r="GU15" s="178"/>
      <c r="GV15" s="178"/>
      <c r="GW15" s="178" t="str">
        <f>IF(LEN(VLOOKUP($G15,Baseline!$G:$HT,199,FALSE))=0,"",VLOOKUP($G15,Baseline!$G:$HT,199,FALSE))</f>
        <v>Koliko često si napolju (škola, posao, šetnja, kupovina, sport, itd.)?</v>
      </c>
      <c r="GX15" s="178" t="str">
        <f>IF(LEN(VLOOKUP($G15,Baseline!$G:$HT,200,FALSE))=0,"",VLOOKUP($G15,Baseline!$G:$HT,200,FALSE))</f>
        <v>1 = uopšte ne</v>
      </c>
      <c r="GY15" s="178" t="str">
        <f>IF(LEN(VLOOKUP($G15,Baseline!$G:$HT,201,FALSE))=0,"",VLOOKUP($G15,Baseline!$G:$HT,201,FALSE))</f>
        <v>2 = 1-2 puta nedeljno</v>
      </c>
      <c r="GZ15" s="178" t="str">
        <f>IF(LEN(VLOOKUP($G15,Baseline!$G:$HT,202,FALSE))=0,"",VLOOKUP($G15,Baseline!$G:$HT,202,FALSE))</f>
        <v>3 = 3-4 puta nedeljno</v>
      </c>
      <c r="HA15" s="178" t="str">
        <f>IF(LEN(VLOOKUP($G15,Baseline!$G:$HT,203,FALSE))=0,"",VLOOKUP($G15,Baseline!$G:$HT,203,FALSE))</f>
        <v>4 = 5-6 puta nedeljno</v>
      </c>
      <c r="HB15" s="178" t="str">
        <f>IF(LEN(VLOOKUP($G15,Baseline!$G:$HT,204,FALSE))=0,"",VLOOKUP($G15,Baseline!$G:$HT,204,FALSE))</f>
        <v>5 = svakodnevno</v>
      </c>
      <c r="HC15" s="178" t="str">
        <f>IF(LEN(VLOOKUP($G15,Baseline!$G:$HT,205,FALSE))=0,"",VLOOKUP($G15,Baseline!$G:$HT,205,FALSE))</f>
        <v/>
      </c>
      <c r="HD15" s="178" t="str">
        <f>IF(LEN(VLOOKUP($G15,Baseline!$G:$HT,206,FALSE))=0,"",VLOOKUP($G15,Baseline!$G:$HT,206,FALSE))</f>
        <v/>
      </c>
      <c r="HE15" s="178" t="str">
        <f>IF(LEN(VLOOKUP($G15,Baseline!$G:$HT,207,FALSE))=0,"",VLOOKUP($G15,Baseline!$G:$HT,207,FALSE))</f>
        <v/>
      </c>
      <c r="HF15" s="178" t="str">
        <f>IF(LEN(VLOOKUP($G15,Baseline!$G:$HT,208,FALSE))=0,"",VLOOKUP($G15,Baseline!$G:$HT,208,FALSE))</f>
        <v/>
      </c>
      <c r="HG15" s="178" t="str">
        <f>IF(LEN(VLOOKUP($G15,Baseline!$G:$HT,209,FALSE))=0,"",VLOOKUP($G15,Baseline!$G:$HT,209,FALSE))</f>
        <v/>
      </c>
      <c r="HH15" s="178" t="str">
        <f>IF(LEN(VLOOKUP($G15,Baseline!$G:$HT,210,FALSE))=0,"",VLOOKUP($G15,Baseline!$G:$HT,210,FALSE))</f>
        <v/>
      </c>
      <c r="HI15" s="178" t="str">
        <f>IF(LEN(VLOOKUP($G15,Baseline!$G:$HT,211,FALSE))=0,"",VLOOKUP($G15,Baseline!$G:$HT,211,FALSE))</f>
        <v/>
      </c>
      <c r="HJ15" s="178" t="str">
        <f>IF(LEN(VLOOKUP($G15,Baseline!$G:$HT,212,FALSE))=0,"",VLOOKUP($G15,Baseline!$G:$HT,212,FALSE))</f>
        <v/>
      </c>
      <c r="HK15" s="178" t="str">
        <f>IF(LEN(VLOOKUP($G15,Baseline!$G:$HT,213,FALSE))=0,"",VLOOKUP($G15,Baseline!$G:$HT,213,FALSE))</f>
        <v/>
      </c>
      <c r="HL15" s="178" t="str">
        <f>IF(LEN(VLOOKUP($G15,Baseline!$G:$HT,214,FALSE))=0,"",VLOOKUP($G15,Baseline!$G:$HT,214,FALSE))</f>
        <v/>
      </c>
      <c r="HM15" s="178" t="str">
        <f>IF(LEN(VLOOKUP($G15,Baseline!$G:$HT,215,FALSE))=0,"",VLOOKUP($G15,Baseline!$G:$HT,215,FALSE))</f>
        <v/>
      </c>
      <c r="HN15" s="178" t="str">
        <f>IF(LEN(VLOOKUP($G15,Baseline!$G:$HT,216,FALSE))=0,"",VLOOKUP($G15,Baseline!$G:$HT,216,FALSE))</f>
        <v/>
      </c>
      <c r="HO15" s="178" t="str">
        <f>IF(LEN(VLOOKUP($G15,Baseline!$G:$HT,217,FALSE))=0,"",VLOOKUP($G15,Baseline!$G:$HT,217,FALSE))</f>
        <v/>
      </c>
      <c r="HP15" s="178" t="str">
        <f>IF(LEN(VLOOKUP($G15,Baseline!$G:$HT,218,FALSE))=0,"",VLOOKUP($G15,Baseline!$G:$HT,218,FALSE))</f>
        <v/>
      </c>
      <c r="HQ15" s="178" t="str">
        <f>IF(LEN(VLOOKUP($G15,Baseline!$G:$HT,219,FALSE))=0,"",VLOOKUP($G15,Baseline!$G:$HT,219,FALSE))</f>
        <v/>
      </c>
      <c r="HR15" s="178" t="str">
        <f>IF(LEN(VLOOKUP($G15,Baseline!$G:$HT,220,FALSE))=0,"",VLOOKUP($G15,Baseline!$G:$HT,220,FALSE))</f>
        <v/>
      </c>
      <c r="HS15" s="178" t="str">
        <f>IF(LEN(VLOOKUP($G15,Baseline!$G:$HT,221,FALSE))=0,"",VLOOKUP($G15,Baseline!$G:$HT,221,FALSE))</f>
        <v/>
      </c>
      <c r="HT15" s="178" t="str">
        <f>IF(LEN(VLOOKUP($G15,Baseline!$G:$HT,222,FALSE))=0,"",VLOOKUP($G15,Baseline!$G:$HT,222,FALSE))</f>
        <v/>
      </c>
      <c r="HU15" s="178"/>
      <c r="HV15" s="178"/>
      <c r="HW15" s="178"/>
      <c r="HX15" s="178"/>
    </row>
    <row r="16" spans="1:232" s="41" customFormat="1" ht="32.25" hidden="1" thickBot="1">
      <c r="A16" s="180" t="s">
        <v>109</v>
      </c>
      <c r="B16" s="178" t="s">
        <v>110</v>
      </c>
      <c r="C16" s="178"/>
      <c r="D16" s="178"/>
      <c r="E16" s="178"/>
      <c r="F16" s="178" t="s">
        <v>111</v>
      </c>
      <c r="G16" s="187" t="s">
        <v>447</v>
      </c>
      <c r="H16" s="185"/>
      <c r="I16" s="182" t="str">
        <f>IF(LEN(VLOOKUP($G16,Baseline!$G:$AF,3,FALSE))=0,"",VLOOKUP($G16,Baseline!$G:$AF,3,FALSE))</f>
        <v xml:space="preserve">Wie oft hast du in der letzten Woche Sport (z.B. Joggen, Ballsport, etc) getrieben? </v>
      </c>
      <c r="J16" s="187" t="str">
        <f>IF(LEN(VLOOKUP($G16,Baseline!$G:$AF,4,FALSE))=0,"",VLOOKUP($G16,Baseline!$G:$AF,4,FALSE))</f>
        <v>1 = Gar nicht</v>
      </c>
      <c r="K16" s="187" t="str">
        <f>IF(LEN(VLOOKUP($G16,Baseline!$G:$AF,5,FALSE))=0,"",VLOOKUP($G16,Baseline!$G:$AF,5,FALSE))</f>
        <v>2 = Weniger als 1 Stunde</v>
      </c>
      <c r="L16" s="187" t="str">
        <f>IF(LEN(VLOOKUP($G16,Baseline!$G:$AF,6,FALSE))=0,"",VLOOKUP($G16,Baseline!$G:$AF,6,FALSE))</f>
        <v>3 = 1-2 Stunden</v>
      </c>
      <c r="M16" s="187" t="str">
        <f>IF(LEN(VLOOKUP($G16,Baseline!$G:$AF,7,FALSE))=0,"",VLOOKUP($G16,Baseline!$G:$AF,7,FALSE))</f>
        <v>4 = 2-4 Stunden</v>
      </c>
      <c r="N16" s="187" t="str">
        <f>IF(LEN(VLOOKUP($G16,Baseline!$G:$AF,8,FALSE))=0,"",VLOOKUP($G16,Baseline!$G:$AF,8,FALSE))</f>
        <v>5 = Mehr als 4 Stunden</v>
      </c>
      <c r="O16" s="187" t="str">
        <f>IF(LEN(VLOOKUP($G16,Baseline!$G:$AF,9,FALSE))=0,"",VLOOKUP($G16,Baseline!$G:$AF,9,FALSE))</f>
        <v/>
      </c>
      <c r="P16" s="187" t="str">
        <f>IF(LEN(VLOOKUP($G16,Baseline!$G:$AF,10,FALSE))=0,"",VLOOKUP($G16,Baseline!$G:$AF,10,FALSE))</f>
        <v/>
      </c>
      <c r="Q16" s="187" t="str">
        <f>IF(LEN(VLOOKUP($G16,Baseline!$G:$AF,11,FALSE))=0,"",VLOOKUP($G16,Baseline!$G:$AF,11,FALSE))</f>
        <v/>
      </c>
      <c r="R16" s="187" t="str">
        <f>IF(LEN(VLOOKUP($G16,Baseline!$G:$AF,12,FALSE))=0,"",VLOOKUP($G16,Baseline!$G:$AF,12,FALSE))</f>
        <v/>
      </c>
      <c r="S16" s="187" t="str">
        <f>IF(LEN(VLOOKUP($G16,Baseline!$G:$AF,13,FALSE))=0,"",VLOOKUP($G16,Baseline!$G:$AF,13,FALSE))</f>
        <v/>
      </c>
      <c r="T16" s="187" t="str">
        <f>IF(LEN(VLOOKUP($G16,Baseline!$G:$AF,14,FALSE))=0,"",VLOOKUP($G16,Baseline!$G:$AF,14,FALSE))</f>
        <v/>
      </c>
      <c r="U16" s="187" t="str">
        <f>IF(LEN(VLOOKUP($G16,Baseline!$G:$AF,15,FALSE))=0,"",VLOOKUP($G16,Baseline!$G:$AF,15,FALSE))</f>
        <v/>
      </c>
      <c r="V16" s="187" t="str">
        <f>IF(LEN(VLOOKUP($G16,Baseline!$G:$AF,16,FALSE))=0,"",VLOOKUP($G16,Baseline!$G:$AF,16,FALSE))</f>
        <v/>
      </c>
      <c r="W16" s="187" t="str">
        <f>IF(LEN(VLOOKUP($G16,Baseline!$G:$AF,17,FALSE))=0,"",VLOOKUP($G16,Baseline!$G:$AF,17,FALSE))</f>
        <v/>
      </c>
      <c r="X16" s="187" t="str">
        <f>IF(LEN(VLOOKUP($G16,Baseline!$G:$AF,18,FALSE))=0,"",VLOOKUP($G16,Baseline!$G:$AF,18,FALSE))</f>
        <v/>
      </c>
      <c r="Y16" s="187" t="str">
        <f>IF(LEN(VLOOKUP($G16,Baseline!$G:$AF,19,FALSE))=0,"",VLOOKUP($G16,Baseline!$G:$AF,19,FALSE))</f>
        <v/>
      </c>
      <c r="Z16" s="187" t="str">
        <f>IF(LEN(VLOOKUP($G16,Baseline!$G:$AF,20,FALSE))=0,"",VLOOKUP($G16,Baseline!$G:$AF,20,FALSE))</f>
        <v/>
      </c>
      <c r="AA16" s="187" t="str">
        <f>IF(LEN(VLOOKUP($G16,Baseline!$G:$AF,21,FALSE))=0,"",VLOOKUP($G16,Baseline!$G:$AF,21,FALSE))</f>
        <v/>
      </c>
      <c r="AB16" s="187" t="str">
        <f>IF(LEN(VLOOKUP($G16,Baseline!$G:$AF,22,FALSE))=0,"",VLOOKUP($G16,Baseline!$G:$AF,22,FALSE))</f>
        <v/>
      </c>
      <c r="AC16" s="187" t="str">
        <f>IF(LEN(VLOOKUP($G16,Baseline!$G:$AF,23,FALSE))=0,"",VLOOKUP($G16,Baseline!$G:$AF,23,FALSE))</f>
        <v/>
      </c>
      <c r="AD16" s="187" t="str">
        <f>IF(LEN(VLOOKUP($G16,Baseline!$G:$AF,24,FALSE))=0,"",VLOOKUP($G16,Baseline!$G:$AF,24,FALSE))</f>
        <v/>
      </c>
      <c r="AE16" s="187" t="str">
        <f>IF(LEN(VLOOKUP($G16,Baseline!$G:$AF,25,FALSE))=0,"",VLOOKUP($G16,Baseline!$G:$AF,25,FALSE))</f>
        <v/>
      </c>
      <c r="AF16" s="187" t="str">
        <f>IF(LEN(VLOOKUP($G16,Baseline!$G:$AF,26,FALSE))=0,"",VLOOKUP($G16,Baseline!$G:$AF,26,FALSE))</f>
        <v/>
      </c>
      <c r="AG16" s="178"/>
      <c r="AH16" s="178"/>
      <c r="AI16" s="178"/>
      <c r="AJ16" s="186"/>
      <c r="AK16" s="182" t="str">
        <f>IF(LEN(VLOOKUP($G16,Baseline!$G:$BH,31,FALSE))=0,"",VLOOKUP($G16,Baseline!$G:$BH,31,FALSE))</f>
        <v>How many times have you exercised (e.g. running, ball sports, ect.) in the past week?</v>
      </c>
      <c r="AL16" s="187" t="str">
        <f>IF(LEN(VLOOKUP($G16,Baseline!$G:$BH,32,FALSE))=0,"",VLOOKUP($G16,Baseline!$G:$BH,32,FALSE))</f>
        <v>1 = No sporting activity</v>
      </c>
      <c r="AM16" s="187" t="str">
        <f>IF(LEN(VLOOKUP($G16,Baseline!$G:$BH,33,FALSE))=0,"",VLOOKUP($G16,Baseline!$G:$BH,33,FALSE))</f>
        <v>2 = Less than 1 hour a week</v>
      </c>
      <c r="AN16" s="187" t="str">
        <f>IF(LEN(VLOOKUP($G16,Baseline!$G:$BH,34,FALSE))=0,"",VLOOKUP($G16,Baseline!$G:$BH,34,FALSE))</f>
        <v>3 = 1-2 hours a week regularly</v>
      </c>
      <c r="AO16" s="187" t="str">
        <f>IF(LEN(VLOOKUP($G16,Baseline!$G:$BH,35,FALSE))=0,"",VLOOKUP($G16,Baseline!$G:$BH,35,FALSE))</f>
        <v>4 = 2-4 hours a week regularly</v>
      </c>
      <c r="AP16" s="187" t="str">
        <f>IF(LEN(VLOOKUP($G16,Baseline!$G:$BH,36,FALSE))=0,"",VLOOKUP($G16,Baseline!$G:$BH,36,FALSE))</f>
        <v>5 = Regularly more than 4 hours per week</v>
      </c>
      <c r="AQ16" s="187" t="str">
        <f>IF(LEN(VLOOKUP($G16,Baseline!$G:$BH,37,FALSE))=0,"",VLOOKUP($G16,Baseline!$G:$BH,37,FALSE))</f>
        <v/>
      </c>
      <c r="AR16" s="187" t="str">
        <f>IF(LEN(VLOOKUP($G16,Baseline!$G:$BH,38,FALSE))=0,"",VLOOKUP($G16,Baseline!$G:$BH,38,FALSE))</f>
        <v/>
      </c>
      <c r="AS16" s="187" t="str">
        <f>IF(LEN(VLOOKUP($G16,Baseline!$G:$BH,39,FALSE))=0,"",VLOOKUP($G16,Baseline!$G:$BH,39,FALSE))</f>
        <v/>
      </c>
      <c r="AT16" s="187" t="str">
        <f>IF(LEN(VLOOKUP($G16,Baseline!$G:$BH,40,FALSE))=0,"",VLOOKUP($G16,Baseline!$G:$BH,40,FALSE))</f>
        <v/>
      </c>
      <c r="AU16" s="187" t="str">
        <f>IF(LEN(VLOOKUP($G16,Baseline!$G:$BH,41,FALSE))=0,"",VLOOKUP($G16,Baseline!$G:$BH,41,FALSE))</f>
        <v/>
      </c>
      <c r="AV16" s="187" t="str">
        <f>IF(LEN(VLOOKUP($G16,Baseline!$G:$BH,42,FALSE))=0,"",VLOOKUP($G16,Baseline!$G:$BH,42,FALSE))</f>
        <v/>
      </c>
      <c r="AW16" s="187" t="str">
        <f>IF(LEN(VLOOKUP($G16,Baseline!$G:$BH,43,FALSE))=0,"",VLOOKUP($G16,Baseline!$G:$BH,43,FALSE))</f>
        <v/>
      </c>
      <c r="AX16" s="187" t="str">
        <f>IF(LEN(VLOOKUP($G16,Baseline!$G:$BH,44,FALSE))=0,"",VLOOKUP($G16,Baseline!$G:$BH,44,FALSE))</f>
        <v/>
      </c>
      <c r="AY16" s="187" t="str">
        <f>IF(LEN(VLOOKUP($G16,Baseline!$G:$BH,45,FALSE))=0,"",VLOOKUP($G16,Baseline!$G:$BH,45,FALSE))</f>
        <v/>
      </c>
      <c r="AZ16" s="187" t="str">
        <f>IF(LEN(VLOOKUP($G16,Baseline!$G:$BH,46,FALSE))=0,"",VLOOKUP($G16,Baseline!$G:$BH,46,FALSE))</f>
        <v/>
      </c>
      <c r="BA16" s="187" t="str">
        <f>IF(LEN(VLOOKUP($G16,Baseline!$G:$BH,47,FALSE))=0,"",VLOOKUP($G16,Baseline!$G:$BH,47,FALSE))</f>
        <v/>
      </c>
      <c r="BB16" s="187" t="str">
        <f>IF(LEN(VLOOKUP($G16,Baseline!$G:$BH,48,FALSE))=0,"",VLOOKUP($G16,Baseline!$G:$BH,48,FALSE))</f>
        <v/>
      </c>
      <c r="BC16" s="187" t="str">
        <f>IF(LEN(VLOOKUP($G16,Baseline!$G:$BH,49,FALSE))=0,"",VLOOKUP($G16,Baseline!$G:$BH,49,FALSE))</f>
        <v/>
      </c>
      <c r="BD16" s="187" t="str">
        <f>IF(LEN(VLOOKUP($G16,Baseline!$G:$BH,50,FALSE))=0,"",VLOOKUP($G16,Baseline!$G:$BH,50,FALSE))</f>
        <v/>
      </c>
      <c r="BE16" s="187" t="str">
        <f>IF(LEN(VLOOKUP($G16,Baseline!$G:$BH,51,FALSE))=0,"",VLOOKUP($G16,Baseline!$G:$BH,51,FALSE))</f>
        <v/>
      </c>
      <c r="BF16" s="187" t="str">
        <f>IF(LEN(VLOOKUP($G16,Baseline!$G:$BH,52,FALSE))=0,"",VLOOKUP($G16,Baseline!$G:$BH,52,FALSE))</f>
        <v/>
      </c>
      <c r="BG16" s="187" t="str">
        <f>IF(LEN(VLOOKUP($G16,Baseline!$G:$BH,53,FALSE))=0,"",VLOOKUP($G16,Baseline!$G:$BH,53,FALSE))</f>
        <v/>
      </c>
      <c r="BH16" s="187" t="str">
        <f>IF(LEN(VLOOKUP($G16,Baseline!$G:$BH,54,FALSE))=0,"",VLOOKUP($G16,Baseline!$G:$BH,54,FALSE))</f>
        <v/>
      </c>
      <c r="BI16" s="178"/>
      <c r="BJ16" s="178"/>
      <c r="BK16" s="178"/>
      <c r="BL16" s="186"/>
      <c r="BM16" s="182" t="str">
        <f>IF(LEN(VLOOKUP($G16,Baseline!$G:$CJ,59,FALSE))=0,"",VLOOKUP($G16,Baseline!$G:$CJ,59,FALSE))</f>
        <v xml:space="preserve">¿Con qué frecuencia has practicado un deporte en la última semana (por ej. trotar, deporte de pelota, etc.)? </v>
      </c>
      <c r="BN16" s="187" t="str">
        <f>IF(LEN(VLOOKUP($G16,Baseline!$G:$CJ,60,FALSE))=0,"",VLOOKUP($G16,Baseline!$G:$CJ,60,FALSE))</f>
        <v>1 = nada en absoluto</v>
      </c>
      <c r="BO16" s="187" t="str">
        <f>IF(LEN(VLOOKUP($G16,Baseline!$G:$CJ,61,FALSE))=0,"",VLOOKUP($G16,Baseline!$G:$CJ,61,FALSE))</f>
        <v>2 = menos de 1 hora</v>
      </c>
      <c r="BP16" s="188" t="str">
        <f>IF(LEN(VLOOKUP($G16,Baseline!$G:$CJ,62,FALSE))=0,"",VLOOKUP($G16,Baseline!$G:$CJ,62,FALSE))</f>
        <v>3 = 1-2 horas</v>
      </c>
      <c r="BQ16" s="178" t="str">
        <f>IF(LEN(VLOOKUP($G16,Baseline!$G:$CJ,63,FALSE))=0,"",VLOOKUP($G16,Baseline!$G:$CJ,63,FALSE))</f>
        <v>4 = 2-4 horas</v>
      </c>
      <c r="BR16" s="178" t="str">
        <f>IF(LEN(VLOOKUP($G16,Baseline!$G:$CJ,64,FALSE))=0,"",VLOOKUP($G16,Baseline!$G:$CJ,64,FALSE))</f>
        <v>5 = más de 4 horas</v>
      </c>
      <c r="BS16" s="178" t="str">
        <f>IF(LEN(VLOOKUP($G16,Baseline!$G:$CJ,65,FALSE))=0,"",VLOOKUP($G16,Baseline!$G:$CJ,65,FALSE))</f>
        <v/>
      </c>
      <c r="BT16" s="178" t="str">
        <f>IF(LEN(VLOOKUP($G16,Baseline!$G:$CJ,66,FALSE))=0,"",VLOOKUP($G16,Baseline!$G:$CJ,66,FALSE))</f>
        <v/>
      </c>
      <c r="BU16" s="178" t="str">
        <f>IF(LEN(VLOOKUP($G16,Baseline!$G:$CJ,67,FALSE))=0,"",VLOOKUP($G16,Baseline!$G:$CJ,67,FALSE))</f>
        <v/>
      </c>
      <c r="BV16" s="178" t="str">
        <f>IF(LEN(VLOOKUP($G16,Baseline!$G:$CJ,68,FALSE))=0,"",VLOOKUP($G16,Baseline!$G:$CJ,68,FALSE))</f>
        <v/>
      </c>
      <c r="BW16" s="178" t="str">
        <f>IF(LEN(VLOOKUP($G16,Baseline!$G:$CJ,69,FALSE))=0,"",VLOOKUP($G16,Baseline!$G:$CJ,69,FALSE))</f>
        <v/>
      </c>
      <c r="BX16" s="178" t="str">
        <f>IF(LEN(VLOOKUP($G16,Baseline!$G:$CJ,70,FALSE))=0,"",VLOOKUP($G16,Baseline!$G:$CJ,70,FALSE))</f>
        <v/>
      </c>
      <c r="BY16" s="178" t="str">
        <f>IF(LEN(VLOOKUP($G16,Baseline!$G:$CJ,71,FALSE))=0,"",VLOOKUP($G16,Baseline!$G:$CJ,71,FALSE))</f>
        <v/>
      </c>
      <c r="BZ16" s="178" t="str">
        <f>IF(LEN(VLOOKUP($G16,Baseline!$G:$CJ,72,FALSE))=0,"",VLOOKUP($G16,Baseline!$G:$CJ,72,FALSE))</f>
        <v/>
      </c>
      <c r="CA16" s="178" t="str">
        <f>IF(LEN(VLOOKUP($G16,Baseline!$G:$CJ,73,FALSE))=0,"",VLOOKUP($G16,Baseline!$G:$CJ,73,FALSE))</f>
        <v/>
      </c>
      <c r="CB16" s="178" t="str">
        <f>IF(LEN(VLOOKUP($G16,Baseline!$G:$CJ,74,FALSE))=0,"",VLOOKUP($G16,Baseline!$G:$CJ,74,FALSE))</f>
        <v/>
      </c>
      <c r="CC16" s="178" t="str">
        <f>IF(LEN(VLOOKUP($G16,Baseline!$G:$CJ,75,FALSE))=0,"",VLOOKUP($G16,Baseline!$G:$CJ,75,FALSE))</f>
        <v/>
      </c>
      <c r="CD16" s="178" t="str">
        <f>IF(LEN(VLOOKUP($G16,Baseline!$G:$CJ,76,FALSE))=0,"",VLOOKUP($G16,Baseline!$G:$CJ,76,FALSE))</f>
        <v/>
      </c>
      <c r="CE16" s="178" t="str">
        <f>IF(LEN(VLOOKUP($G16,Baseline!$G:$CJ,77,FALSE))=0,"",VLOOKUP($G16,Baseline!$G:$CJ,77,FALSE))</f>
        <v/>
      </c>
      <c r="CF16" s="178" t="str">
        <f>IF(LEN(VLOOKUP($G16,Baseline!$G:$CJ,78,FALSE))=0,"",VLOOKUP($G16,Baseline!$G:$CJ,78,FALSE))</f>
        <v/>
      </c>
      <c r="CG16" s="178" t="str">
        <f>IF(LEN(VLOOKUP($G16,Baseline!$G:$CJ,79,FALSE))=0,"",VLOOKUP($G16,Baseline!$G:$CJ,79,FALSE))</f>
        <v/>
      </c>
      <c r="CH16" s="178" t="str">
        <f>IF(LEN(VLOOKUP($G16,Baseline!$G:$CJ,80,FALSE))=0,"",VLOOKUP($G16,Baseline!$G:$CJ,80,FALSE))</f>
        <v/>
      </c>
      <c r="CI16" s="178" t="str">
        <f>IF(LEN(VLOOKUP($G16,Baseline!$G:$CJ,81,FALSE))=0,"",VLOOKUP($G16,Baseline!$G:$CJ,81,FALSE))</f>
        <v/>
      </c>
      <c r="CJ16" s="178" t="str">
        <f>IF(LEN(VLOOKUP($G16,Baseline!$G:$CJ,82,FALSE))=0,"",VLOOKUP($G16,Baseline!$G:$CJ,82,FALSE))</f>
        <v/>
      </c>
      <c r="CK16" s="178"/>
      <c r="CL16" s="178"/>
      <c r="CM16" s="178"/>
      <c r="CN16" s="189"/>
      <c r="CO16" s="182" t="str">
        <f>IF(LEN(VLOOKUP($G16,Baseline!$G:$DL,87,FALSE))=0,"",VLOOKUP($G16,Baseline!$G:$DL,87,FALSE))</f>
        <v xml:space="preserve">Combien de sport as-tu fait au cours de la semaine dernière (par ex. jogging, sport de ballon/balle, etc.) ? </v>
      </c>
      <c r="CP16" s="178" t="str">
        <f>IF(LEN(VLOOKUP($G16,Baseline!$G:$DL,88,FALSE))=0,"",VLOOKUP($G16,Baseline!$G:$DL,88,FALSE))</f>
        <v>1 = pas du tout</v>
      </c>
      <c r="CQ16" s="178" t="str">
        <f>IF(LEN(VLOOKUP($G16,Baseline!$G:$DL,89,FALSE))=0,"",VLOOKUP($G16,Baseline!$G:$DL,89,FALSE))</f>
        <v>2 = moins d'1 heure</v>
      </c>
      <c r="CR16" s="178" t="str">
        <f>IF(LEN(VLOOKUP($G16,Baseline!$G:$DL,90,FALSE))=0,"",VLOOKUP($G16,Baseline!$G:$DL,90,FALSE))</f>
        <v>3 = 1-2 heures</v>
      </c>
      <c r="CS16" s="178" t="str">
        <f>IF(LEN(VLOOKUP($G16,Baseline!$G:$DL,91,FALSE))=0,"",VLOOKUP($G16,Baseline!$G:$DL,91,FALSE))</f>
        <v>4 = 2-4 heures</v>
      </c>
      <c r="CT16" s="178" t="str">
        <f>IF(LEN(VLOOKUP($G16,Baseline!$G:$DL,92,FALSE))=0,"",VLOOKUP($G16,Baseline!$G:$DL,92,FALSE))</f>
        <v>5 = plus de 4 heures</v>
      </c>
      <c r="CU16" s="178" t="str">
        <f>IF(LEN(VLOOKUP($G16,Baseline!$G:$DL,93,FALSE))=0,"",VLOOKUP($G16,Baseline!$G:$DL,93,FALSE))</f>
        <v/>
      </c>
      <c r="CV16" s="178" t="str">
        <f>IF(LEN(VLOOKUP($G16,Baseline!$G:$DL,94,FALSE))=0,"",VLOOKUP($G16,Baseline!$G:$DL,94,FALSE))</f>
        <v/>
      </c>
      <c r="CW16" s="178" t="str">
        <f>IF(LEN(VLOOKUP($G16,Baseline!$G:$DL,95,FALSE))=0,"",VLOOKUP($G16,Baseline!$G:$DL,95,FALSE))</f>
        <v/>
      </c>
      <c r="CX16" s="178" t="str">
        <f>IF(LEN(VLOOKUP($G16,Baseline!$G:$DL,96,FALSE))=0,"",VLOOKUP($G16,Baseline!$G:$DL,96,FALSE))</f>
        <v/>
      </c>
      <c r="CY16" s="178" t="str">
        <f>IF(LEN(VLOOKUP($G16,Baseline!$G:$DL,97,FALSE))=0,"",VLOOKUP($G16,Baseline!$G:$DL,97,FALSE))</f>
        <v/>
      </c>
      <c r="CZ16" s="178" t="str">
        <f>IF(LEN(VLOOKUP($G16,Baseline!$G:$DL,98,FALSE))=0,"",VLOOKUP($G16,Baseline!$G:$DL,98,FALSE))</f>
        <v/>
      </c>
      <c r="DA16" s="178" t="str">
        <f>IF(LEN(VLOOKUP($G16,Baseline!$G:$DL,99,FALSE))=0,"",VLOOKUP($G16,Baseline!$G:$DL,99,FALSE))</f>
        <v/>
      </c>
      <c r="DB16" s="178" t="str">
        <f>IF(LEN(VLOOKUP($G16,Baseline!$G:$DL,100,FALSE))=0,"",VLOOKUP($G16,Baseline!$G:$DL,100,FALSE))</f>
        <v/>
      </c>
      <c r="DC16" s="178" t="str">
        <f>IF(LEN(VLOOKUP($G16,Baseline!$G:$DL,101,FALSE))=0,"",VLOOKUP($G16,Baseline!$G:$DL,101,FALSE))</f>
        <v/>
      </c>
      <c r="DD16" s="178" t="str">
        <f>IF(LEN(VLOOKUP($G16,Baseline!$G:$DL,102,FALSE))=0,"",VLOOKUP($G16,Baseline!$G:$DL,102,FALSE))</f>
        <v/>
      </c>
      <c r="DE16" s="178" t="str">
        <f>IF(LEN(VLOOKUP($G16,Baseline!$G:$DL,103,FALSE))=0,"",VLOOKUP($G16,Baseline!$G:$DL,103,FALSE))</f>
        <v/>
      </c>
      <c r="DF16" s="178" t="str">
        <f>IF(LEN(VLOOKUP($G16,Baseline!$G:$DL,104,FALSE))=0,"",VLOOKUP($G16,Baseline!$G:$DL,104,FALSE))</f>
        <v/>
      </c>
      <c r="DG16" s="178" t="str">
        <f>IF(LEN(VLOOKUP($G16,Baseline!$G:$DL,105,FALSE))=0,"",VLOOKUP($G16,Baseline!$G:$DL,105,FALSE))</f>
        <v/>
      </c>
      <c r="DH16" s="178" t="str">
        <f>IF(LEN(VLOOKUP($G16,Baseline!$G:$DL,106,FALSE))=0,"",VLOOKUP($G16,Baseline!$G:$DL,106,FALSE))</f>
        <v/>
      </c>
      <c r="DI16" s="178" t="str">
        <f>IF(LEN(VLOOKUP($G16,Baseline!$G:$DL,107,FALSE))=0,"",VLOOKUP($G16,Baseline!$G:$DL,107,FALSE))</f>
        <v/>
      </c>
      <c r="DJ16" s="178" t="str">
        <f>IF(LEN(VLOOKUP($G16,Baseline!$G:$DL,108,FALSE))=0,"",VLOOKUP($G16,Baseline!$G:$DL,108,FALSE))</f>
        <v/>
      </c>
      <c r="DK16" s="178" t="str">
        <f>IF(LEN(VLOOKUP($G16,Baseline!$G:$DL,109,FALSE))=0,"",VLOOKUP($G16,Baseline!$G:$DL,109,FALSE))</f>
        <v/>
      </c>
      <c r="DL16" s="178" t="str">
        <f>IF(LEN(VLOOKUP($G16,Baseline!$G:$DL,110,FALSE))=0,"",VLOOKUP($G16,Baseline!$G:$DL,110,FALSE))</f>
        <v/>
      </c>
      <c r="DM16" s="178"/>
      <c r="DN16" s="178"/>
      <c r="DO16" s="178"/>
      <c r="DP16" s="178"/>
      <c r="DQ16" s="178" t="str">
        <f>IF(LEN(VLOOKUP($G16,Baseline!$G:$EN,115,FALSE))=0,"",VLOOKUP($G16,Baseline!$G:$EN,115,FALSE))</f>
        <v xml:space="preserve">Milyen gyakran sportoltál a múlt héten (pl. kocogás, labdajáték stb.)? </v>
      </c>
      <c r="DR16" s="178" t="str">
        <f>IF(LEN(VLOOKUP($G16,Baseline!$G:$EN,116,FALSE))=0,"",VLOOKUP($G16,Baseline!$G:$EN,116,FALSE))</f>
        <v>1 = egyáltalán nem</v>
      </c>
      <c r="DS16" s="178" t="str">
        <f>IF(LEN(VLOOKUP($G16,Baseline!$G:$EN,117,FALSE))=0,"",VLOOKUP($G16,Baseline!$G:$EN,117,FALSE))</f>
        <v>2 = 1 óránál kevesebbet</v>
      </c>
      <c r="DT16" s="178" t="str">
        <f>IF(LEN(VLOOKUP($G16,Baseline!$G:$EN,118,FALSE))=0,"",VLOOKUP($G16,Baseline!$G:$EN,118,FALSE))</f>
        <v>3 = 1-2 órát</v>
      </c>
      <c r="DU16" s="178" t="str">
        <f>IF(LEN(VLOOKUP($G16,Baseline!$G:$EN,119,FALSE))=0,"",VLOOKUP($G16,Baseline!$G:$EN,119,FALSE))</f>
        <v>4 = 2-4 órát</v>
      </c>
      <c r="DV16" s="178" t="str">
        <f>IF(LEN(VLOOKUP($G16,Baseline!$G:$EN,120,FALSE))=0,"",VLOOKUP($G16,Baseline!$G:$EN,120,FALSE))</f>
        <v>5 = több, mint 4 órát</v>
      </c>
      <c r="DW16" s="178" t="str">
        <f>IF(LEN(VLOOKUP($G16,Baseline!$G:$EN,121,FALSE))=0,"",VLOOKUP($G16,Baseline!$G:$EN,121,FALSE))</f>
        <v/>
      </c>
      <c r="DX16" s="178" t="str">
        <f>IF(LEN(VLOOKUP($G16,Baseline!$G:$EN,122,FALSE))=0,"",VLOOKUP($G16,Baseline!$G:$EN,122,FALSE))</f>
        <v/>
      </c>
      <c r="DY16" s="178" t="str">
        <f>IF(LEN(VLOOKUP($G16,Baseline!$G:$EN,123,FALSE))=0,"",VLOOKUP($G16,Baseline!$G:$EN,123,FALSE))</f>
        <v/>
      </c>
      <c r="DZ16" s="178" t="str">
        <f>IF(LEN(VLOOKUP($G16,Baseline!$G:$EN,124,FALSE))=0,"",VLOOKUP($G16,Baseline!$G:$EN,124,FALSE))</f>
        <v/>
      </c>
      <c r="EA16" s="178" t="str">
        <f>IF(LEN(VLOOKUP($G16,Baseline!$G:$EN,125,FALSE))=0,"",VLOOKUP($G16,Baseline!$G:$EN,125,FALSE))</f>
        <v/>
      </c>
      <c r="EB16" s="178" t="str">
        <f>IF(LEN(VLOOKUP($G16,Baseline!$G:$EN,126,FALSE))=0,"",VLOOKUP($G16,Baseline!$G:$EN,126,FALSE))</f>
        <v/>
      </c>
      <c r="EC16" s="178" t="str">
        <f>IF(LEN(VLOOKUP($G16,Baseline!$G:$EN,127,FALSE))=0,"",VLOOKUP($G16,Baseline!$G:$EN,127,FALSE))</f>
        <v/>
      </c>
      <c r="ED16" s="178" t="str">
        <f>IF(LEN(VLOOKUP($G16,Baseline!$G:$EN,128,FALSE))=0,"",VLOOKUP($G16,Baseline!$G:$EN,128,FALSE))</f>
        <v/>
      </c>
      <c r="EE16" s="178" t="str">
        <f>IF(LEN(VLOOKUP($G16,Baseline!$G:$EN,129,FALSE))=0,"",VLOOKUP($G16,Baseline!$G:$EN,129,FALSE))</f>
        <v/>
      </c>
      <c r="EF16" s="178" t="str">
        <f>IF(LEN(VLOOKUP($G16,Baseline!$G:$EN,130,FALSE))=0,"",VLOOKUP($G16,Baseline!$G:$EN,130,FALSE))</f>
        <v/>
      </c>
      <c r="EG16" s="178" t="str">
        <f>IF(LEN(VLOOKUP($G16,Baseline!$G:$EN,131,FALSE))=0,"",VLOOKUP($G16,Baseline!$G:$EN,131,FALSE))</f>
        <v/>
      </c>
      <c r="EH16" s="178" t="str">
        <f>IF(LEN(VLOOKUP($G16,Baseline!$G:$EN,132,FALSE))=0,"",VLOOKUP($G16,Baseline!$G:$EN,132,FALSE))</f>
        <v/>
      </c>
      <c r="EI16" s="178" t="str">
        <f>IF(LEN(VLOOKUP($G16,Baseline!$G:$EN,133,FALSE))=0,"",VLOOKUP($G16,Baseline!$G:$EN,133,FALSE))</f>
        <v/>
      </c>
      <c r="EJ16" s="178" t="str">
        <f>IF(LEN(VLOOKUP($G16,Baseline!$G:$EN,134,FALSE))=0,"",VLOOKUP($G16,Baseline!$G:$EN,134,FALSE))</f>
        <v/>
      </c>
      <c r="EK16" s="178" t="str">
        <f>IF(LEN(VLOOKUP($G16,Baseline!$G:$EN,135,FALSE))=0,"",VLOOKUP($G16,Baseline!$G:$EN,135,FALSE))</f>
        <v/>
      </c>
      <c r="EL16" s="178" t="str">
        <f>IF(LEN(VLOOKUP($G16,Baseline!$G:$EN,136,FALSE))=0,"",VLOOKUP($G16,Baseline!$G:$EN,136,FALSE))</f>
        <v/>
      </c>
      <c r="EM16" s="178" t="str">
        <f>IF(LEN(VLOOKUP($G16,Baseline!$G:$EN,137,FALSE))=0,"",VLOOKUP($G16,Baseline!$G:$EN,137,FALSE))</f>
        <v/>
      </c>
      <c r="EN16" s="178" t="str">
        <f>IF(LEN(VLOOKUP($G16,Baseline!$G:$EN,138,FALSE))=0,"",VLOOKUP($G16,Baseline!$G:$EN,138,FALSE))</f>
        <v/>
      </c>
      <c r="EO16" s="178"/>
      <c r="EP16" s="178"/>
      <c r="EQ16" s="178"/>
      <c r="ER16" s="178"/>
      <c r="ES16" s="178" t="str">
        <f>IF(LEN(VLOOKUP($G16,Baseline!$G:$FP,143,FALSE))=0,"",VLOOKUP($G16,Baseline!$G:$FP,143,FALSE))</f>
        <v xml:space="preserve">Quanto spesso hai fatto sport la scorsa settimana (ad es. jogging, sport con palla, ecc.)? </v>
      </c>
      <c r="ET16" s="178" t="str">
        <f>IF(LEN(VLOOKUP($G16,Baseline!$G:$FP,144,FALSE))=0,"",VLOOKUP($G16,Baseline!$G:$FP,144,FALSE))</f>
        <v>1 = mai</v>
      </c>
      <c r="EU16" s="178" t="str">
        <f>IF(LEN(VLOOKUP($G16,Baseline!$G:$FP,145,FALSE))=0,"",VLOOKUP($G16,Baseline!$G:$FP,145,FALSE))</f>
        <v>2 = meno di un'ora</v>
      </c>
      <c r="EV16" s="178" t="str">
        <f>IF(LEN(VLOOKUP($G16,Baseline!$G:$FP,146,FALSE))=0,"",VLOOKUP($G16,Baseline!$G:$FP,146,FALSE))</f>
        <v>3 = 1-2 ore</v>
      </c>
      <c r="EW16" s="178" t="str">
        <f>IF(LEN(VLOOKUP($G16,Baseline!$G:$FP,147,FALSE))=0,"",VLOOKUP($G16,Baseline!$G:$FP,147,FALSE))</f>
        <v>4 = 2-4 ore</v>
      </c>
      <c r="EX16" s="178" t="str">
        <f>IF(LEN(VLOOKUP($G16,Baseline!$G:$FP,148,FALSE))=0,"",VLOOKUP($G16,Baseline!$G:$FP,148,FALSE))</f>
        <v>5 = più di 4 ore</v>
      </c>
      <c r="EY16" s="178" t="str">
        <f>IF(LEN(VLOOKUP($G16,Baseline!$G:$FP,149,FALSE))=0,"",VLOOKUP($G16,Baseline!$G:$FP,149,FALSE))</f>
        <v/>
      </c>
      <c r="EZ16" s="178" t="str">
        <f>IF(LEN(VLOOKUP($G16,Baseline!$G:$FP,150,FALSE))=0,"",VLOOKUP($G16,Baseline!$G:$FP,150,FALSE))</f>
        <v/>
      </c>
      <c r="FA16" s="178" t="str">
        <f>IF(LEN(VLOOKUP($G16,Baseline!$G:$FP,151,FALSE))=0,"",VLOOKUP($G16,Baseline!$G:$FP,151,FALSE))</f>
        <v/>
      </c>
      <c r="FB16" s="178" t="str">
        <f>IF(LEN(VLOOKUP($G16,Baseline!$G:$FP,152,FALSE))=0,"",VLOOKUP($G16,Baseline!$G:$FP,152,FALSE))</f>
        <v/>
      </c>
      <c r="FC16" s="178" t="str">
        <f>IF(LEN(VLOOKUP($G16,Baseline!$G:$FP,153,FALSE))=0,"",VLOOKUP($G16,Baseline!$G:$FP,153,FALSE))</f>
        <v/>
      </c>
      <c r="FD16" s="178" t="str">
        <f>IF(LEN(VLOOKUP($G16,Baseline!$G:$FP,154,FALSE))=0,"",VLOOKUP($G16,Baseline!$G:$FP,154,FALSE))</f>
        <v/>
      </c>
      <c r="FE16" s="178" t="str">
        <f>IF(LEN(VLOOKUP($G16,Baseline!$G:$FP,155,FALSE))=0,"",VLOOKUP($G16,Baseline!$G:$FP,155,FALSE))</f>
        <v/>
      </c>
      <c r="FF16" s="178" t="str">
        <f>IF(LEN(VLOOKUP($G16,Baseline!$G:$FP,156,FALSE))=0,"",VLOOKUP($G16,Baseline!$G:$FP,156,FALSE))</f>
        <v/>
      </c>
      <c r="FG16" s="178" t="str">
        <f>IF(LEN(VLOOKUP($G16,Baseline!$G:$FP,157,FALSE))=0,"",VLOOKUP($G16,Baseline!$G:$FP,157,FALSE))</f>
        <v/>
      </c>
      <c r="FH16" s="178" t="str">
        <f>IF(LEN(VLOOKUP($G16,Baseline!$G:$FP,158,FALSE))=0,"",VLOOKUP($G16,Baseline!$G:$FP,158,FALSE))</f>
        <v/>
      </c>
      <c r="FI16" s="178" t="str">
        <f>IF(LEN(VLOOKUP($G16,Baseline!$G:$FP,159,FALSE))=0,"",VLOOKUP($G16,Baseline!$G:$FP,159,FALSE))</f>
        <v/>
      </c>
      <c r="FJ16" s="178" t="str">
        <f>IF(LEN(VLOOKUP($G16,Baseline!$G:$FP,160,FALSE))=0,"",VLOOKUP($G16,Baseline!$G:$FP,160,FALSE))</f>
        <v/>
      </c>
      <c r="FK16" s="178" t="str">
        <f>IF(LEN(VLOOKUP($G16,Baseline!$G:$FP,161,FALSE))=0,"",VLOOKUP($G16,Baseline!$G:$FP,161,FALSE))</f>
        <v/>
      </c>
      <c r="FL16" s="178" t="str">
        <f>IF(LEN(VLOOKUP($G16,Baseline!$G:$FP,162,FALSE))=0,"",VLOOKUP($G16,Baseline!$G:$FP,162,FALSE))</f>
        <v/>
      </c>
      <c r="FM16" s="178" t="str">
        <f>IF(LEN(VLOOKUP($G16,Baseline!$G:$FP,163,FALSE))=0,"",VLOOKUP($G16,Baseline!$G:$FP,163,FALSE))</f>
        <v/>
      </c>
      <c r="FN16" s="178" t="str">
        <f>IF(LEN(VLOOKUP($G16,Baseline!$G:$FP,164,FALSE))=0,"",VLOOKUP($G16,Baseline!$G:$FP,164,FALSE))</f>
        <v/>
      </c>
      <c r="FO16" s="178" t="str">
        <f>IF(LEN(VLOOKUP($G16,Baseline!$G:$FP,165,FALSE))=0,"",VLOOKUP($G16,Baseline!$G:$FP,165,FALSE))</f>
        <v/>
      </c>
      <c r="FP16" s="178" t="str">
        <f>IF(LEN(VLOOKUP($G16,Baseline!$G:$FP,166,FALSE))=0,"",VLOOKUP($G16,Baseline!$G:$FP,166,FALSE))</f>
        <v/>
      </c>
      <c r="FQ16" s="178"/>
      <c r="FR16" s="178"/>
      <c r="FS16" s="178"/>
      <c r="FT16" s="178"/>
      <c r="FU16" s="178" t="str">
        <f>IF(LEN(VLOOKUP($G16,Baseline!$G:$GR,171,FALSE))=0,"",VLOOKUP($G16,Baseline!$G:$GR,171,FALSE))</f>
        <v xml:space="preserve">Как часто ты занимался(ась) спортом (бег, игры с мячом и т. д.) за последнюю неделю? </v>
      </c>
      <c r="FV16" s="178" t="str">
        <f>IF(LEN(VLOOKUP($G16,Baseline!$G:$GR,172,FALSE))=0,"",VLOOKUP($G16,Baseline!$G:$GR,172,FALSE))</f>
        <v>1 = никак</v>
      </c>
      <c r="FW16" s="178" t="str">
        <f>IF(LEN(VLOOKUP($G16,Baseline!$G:$GR,173,FALSE))=0,"",VLOOKUP($G16,Baseline!$G:$GR,173,FALSE))</f>
        <v>2 = меньше 1 часа</v>
      </c>
      <c r="FX16" s="178" t="str">
        <f>IF(LEN(VLOOKUP($G16,Baseline!$G:$GR,174,FALSE))=0,"",VLOOKUP($G16,Baseline!$G:$GR,174,FALSE))</f>
        <v>3 = 1-2 часа</v>
      </c>
      <c r="FY16" s="178" t="str">
        <f>IF(LEN(VLOOKUP($G16,Baseline!$G:$GR,175,FALSE))=0,"",VLOOKUP($G16,Baseline!$G:$GR,175,FALSE))</f>
        <v>4 = 2-4 часа</v>
      </c>
      <c r="FZ16" s="178" t="str">
        <f>IF(LEN(VLOOKUP($G16,Baseline!$G:$GR,176,FALSE))=0,"",VLOOKUP($G16,Baseline!$G:$GR,176,FALSE))</f>
        <v>5 = больше 4 часов</v>
      </c>
      <c r="GA16" s="178" t="str">
        <f>IF(LEN(VLOOKUP($G16,Baseline!$G:$GR,177,FALSE))=0,"",VLOOKUP($G16,Baseline!$G:$GR,177,FALSE))</f>
        <v/>
      </c>
      <c r="GB16" s="178" t="str">
        <f>IF(LEN(VLOOKUP($G16,Baseline!$G:$GR,178,FALSE))=0,"",VLOOKUP($G16,Baseline!$G:$GR,178,FALSE))</f>
        <v/>
      </c>
      <c r="GC16" s="178" t="str">
        <f>IF(LEN(VLOOKUP($G16,Baseline!$G:$GR,179,FALSE))=0,"",VLOOKUP($G16,Baseline!$G:$GR,179,FALSE))</f>
        <v/>
      </c>
      <c r="GD16" s="178" t="str">
        <f>IF(LEN(VLOOKUP($G16,Baseline!$G:$GR,180,FALSE))=0,"",VLOOKUP($G16,Baseline!$G:$GR,180,FALSE))</f>
        <v/>
      </c>
      <c r="GE16" s="178" t="str">
        <f>IF(LEN(VLOOKUP($G16,Baseline!$G:$GR,181,FALSE))=0,"",VLOOKUP($G16,Baseline!$G:$GR,181,FALSE))</f>
        <v/>
      </c>
      <c r="GF16" s="178" t="str">
        <f>IF(LEN(VLOOKUP($G16,Baseline!$G:$GR,182,FALSE))=0,"",VLOOKUP($G16,Baseline!$G:$GR,182,FALSE))</f>
        <v/>
      </c>
      <c r="GG16" s="178" t="str">
        <f>IF(LEN(VLOOKUP($G16,Baseline!$G:$GR,183,FALSE))=0,"",VLOOKUP($G16,Baseline!$G:$GR,183,FALSE))</f>
        <v/>
      </c>
      <c r="GH16" s="178" t="str">
        <f>IF(LEN(VLOOKUP($G16,Baseline!$G:$GR,184,FALSE))=0,"",VLOOKUP($G16,Baseline!$G:$GR,184,FALSE))</f>
        <v/>
      </c>
      <c r="GI16" s="178" t="str">
        <f>IF(LEN(VLOOKUP($G16,Baseline!$G:$GR,185,FALSE))=0,"",VLOOKUP($G16,Baseline!$G:$GR,185,FALSE))</f>
        <v/>
      </c>
      <c r="GJ16" s="178" t="str">
        <f>IF(LEN(VLOOKUP($G16,Baseline!$G:$GR,186,FALSE))=0,"",VLOOKUP($G16,Baseline!$G:$GR,186,FALSE))</f>
        <v/>
      </c>
      <c r="GK16" s="178" t="str">
        <f>IF(LEN(VLOOKUP($G16,Baseline!$G:$GR,187,FALSE))=0,"",VLOOKUP($G16,Baseline!$G:$GR,187,FALSE))</f>
        <v/>
      </c>
      <c r="GL16" s="178" t="str">
        <f>IF(LEN(VLOOKUP($G16,Baseline!$G:$GR,188,FALSE))=0,"",VLOOKUP($G16,Baseline!$G:$GR,188,FALSE))</f>
        <v/>
      </c>
      <c r="GM16" s="178" t="str">
        <f>IF(LEN(VLOOKUP($G16,Baseline!$G:$GR,189,FALSE))=0,"",VLOOKUP($G16,Baseline!$G:$GR,189,FALSE))</f>
        <v/>
      </c>
      <c r="GN16" s="178" t="str">
        <f>IF(LEN(VLOOKUP($G16,Baseline!$G:$GR,190,FALSE))=0,"",VLOOKUP($G16,Baseline!$G:$GR,190,FALSE))</f>
        <v/>
      </c>
      <c r="GO16" s="178" t="str">
        <f>IF(LEN(VLOOKUP($G16,Baseline!$G:$GR,191,FALSE))=0,"",VLOOKUP($G16,Baseline!$G:$GR,191,FALSE))</f>
        <v/>
      </c>
      <c r="GP16" s="178" t="str">
        <f>IF(LEN(VLOOKUP($G16,Baseline!$G:$GR,192,FALSE))=0,"",VLOOKUP($G16,Baseline!$G:$GR,192,FALSE))</f>
        <v/>
      </c>
      <c r="GQ16" s="178" t="str">
        <f>IF(LEN(VLOOKUP($G16,Baseline!$G:$GR,193,FALSE))=0,"",VLOOKUP($G16,Baseline!$G:$GR,193,FALSE))</f>
        <v/>
      </c>
      <c r="GR16" s="178" t="str">
        <f>IF(LEN(VLOOKUP($G16,Baseline!$G:$GR,194,FALSE))=0,"",VLOOKUP($G16,Baseline!$G:$GR,194,FALSE))</f>
        <v/>
      </c>
      <c r="GS16" s="178"/>
      <c r="GT16" s="178"/>
      <c r="GU16" s="178"/>
      <c r="GV16" s="178"/>
      <c r="GW16" s="178" t="str">
        <f>IF(LEN(VLOOKUP($G16,Baseline!$G:$HT,199,FALSE))=0,"",VLOOKUP($G16,Baseline!$G:$HT,199,FALSE))</f>
        <v xml:space="preserve">Koliko puta si se u prošloj nedelji bavio sportom (npr. džoging, sport sa loptom, itd.)? </v>
      </c>
      <c r="GX16" s="178" t="str">
        <f>IF(LEN(VLOOKUP($G16,Baseline!$G:$HT,200,FALSE))=0,"",VLOOKUP($G16,Baseline!$G:$HT,200,FALSE))</f>
        <v>1 = uopšte ne</v>
      </c>
      <c r="GY16" s="178" t="str">
        <f>IF(LEN(VLOOKUP($G16,Baseline!$G:$HT,201,FALSE))=0,"",VLOOKUP($G16,Baseline!$G:$HT,201,FALSE))</f>
        <v>2 = manje od 1 sata</v>
      </c>
      <c r="GZ16" s="178" t="str">
        <f>IF(LEN(VLOOKUP($G16,Baseline!$G:$HT,202,FALSE))=0,"",VLOOKUP($G16,Baseline!$G:$HT,202,FALSE))</f>
        <v>3 = 1-2 sata</v>
      </c>
      <c r="HA16" s="178" t="str">
        <f>IF(LEN(VLOOKUP($G16,Baseline!$G:$HT,203,FALSE))=0,"",VLOOKUP($G16,Baseline!$G:$HT,203,FALSE))</f>
        <v>4 = 2-4 sata</v>
      </c>
      <c r="HB16" s="178" t="str">
        <f>IF(LEN(VLOOKUP($G16,Baseline!$G:$HT,204,FALSE))=0,"",VLOOKUP($G16,Baseline!$G:$HT,204,FALSE))</f>
        <v>5 = više od 4 sata</v>
      </c>
      <c r="HC16" s="178" t="str">
        <f>IF(LEN(VLOOKUP($G16,Baseline!$G:$HT,205,FALSE))=0,"",VLOOKUP($G16,Baseline!$G:$HT,205,FALSE))</f>
        <v/>
      </c>
      <c r="HD16" s="178" t="str">
        <f>IF(LEN(VLOOKUP($G16,Baseline!$G:$HT,206,FALSE))=0,"",VLOOKUP($G16,Baseline!$G:$HT,206,FALSE))</f>
        <v/>
      </c>
      <c r="HE16" s="178" t="str">
        <f>IF(LEN(VLOOKUP($G16,Baseline!$G:$HT,207,FALSE))=0,"",VLOOKUP($G16,Baseline!$G:$HT,207,FALSE))</f>
        <v/>
      </c>
      <c r="HF16" s="178" t="str">
        <f>IF(LEN(VLOOKUP($G16,Baseline!$G:$HT,208,FALSE))=0,"",VLOOKUP($G16,Baseline!$G:$HT,208,FALSE))</f>
        <v/>
      </c>
      <c r="HG16" s="178" t="str">
        <f>IF(LEN(VLOOKUP($G16,Baseline!$G:$HT,209,FALSE))=0,"",VLOOKUP($G16,Baseline!$G:$HT,209,FALSE))</f>
        <v/>
      </c>
      <c r="HH16" s="178" t="str">
        <f>IF(LEN(VLOOKUP($G16,Baseline!$G:$HT,210,FALSE))=0,"",VLOOKUP($G16,Baseline!$G:$HT,210,FALSE))</f>
        <v/>
      </c>
      <c r="HI16" s="178" t="str">
        <f>IF(LEN(VLOOKUP($G16,Baseline!$G:$HT,211,FALSE))=0,"",VLOOKUP($G16,Baseline!$G:$HT,211,FALSE))</f>
        <v/>
      </c>
      <c r="HJ16" s="178" t="str">
        <f>IF(LEN(VLOOKUP($G16,Baseline!$G:$HT,212,FALSE))=0,"",VLOOKUP($G16,Baseline!$G:$HT,212,FALSE))</f>
        <v/>
      </c>
      <c r="HK16" s="178" t="str">
        <f>IF(LEN(VLOOKUP($G16,Baseline!$G:$HT,213,FALSE))=0,"",VLOOKUP($G16,Baseline!$G:$HT,213,FALSE))</f>
        <v/>
      </c>
      <c r="HL16" s="178" t="str">
        <f>IF(LEN(VLOOKUP($G16,Baseline!$G:$HT,214,FALSE))=0,"",VLOOKUP($G16,Baseline!$G:$HT,214,FALSE))</f>
        <v/>
      </c>
      <c r="HM16" s="178" t="str">
        <f>IF(LEN(VLOOKUP($G16,Baseline!$G:$HT,215,FALSE))=0,"",VLOOKUP($G16,Baseline!$G:$HT,215,FALSE))</f>
        <v/>
      </c>
      <c r="HN16" s="178" t="str">
        <f>IF(LEN(VLOOKUP($G16,Baseline!$G:$HT,216,FALSE))=0,"",VLOOKUP($G16,Baseline!$G:$HT,216,FALSE))</f>
        <v/>
      </c>
      <c r="HO16" s="178" t="str">
        <f>IF(LEN(VLOOKUP($G16,Baseline!$G:$HT,217,FALSE))=0,"",VLOOKUP($G16,Baseline!$G:$HT,217,FALSE))</f>
        <v/>
      </c>
      <c r="HP16" s="178" t="str">
        <f>IF(LEN(VLOOKUP($G16,Baseline!$G:$HT,218,FALSE))=0,"",VLOOKUP($G16,Baseline!$G:$HT,218,FALSE))</f>
        <v/>
      </c>
      <c r="HQ16" s="178" t="str">
        <f>IF(LEN(VLOOKUP($G16,Baseline!$G:$HT,219,FALSE))=0,"",VLOOKUP($G16,Baseline!$G:$HT,219,FALSE))</f>
        <v/>
      </c>
      <c r="HR16" s="178" t="str">
        <f>IF(LEN(VLOOKUP($G16,Baseline!$G:$HT,220,FALSE))=0,"",VLOOKUP($G16,Baseline!$G:$HT,220,FALSE))</f>
        <v/>
      </c>
      <c r="HS16" s="178" t="str">
        <f>IF(LEN(VLOOKUP($G16,Baseline!$G:$HT,221,FALSE))=0,"",VLOOKUP($G16,Baseline!$G:$HT,221,FALSE))</f>
        <v/>
      </c>
      <c r="HT16" s="178" t="str">
        <f>IF(LEN(VLOOKUP($G16,Baseline!$G:$HT,222,FALSE))=0,"",VLOOKUP($G16,Baseline!$G:$HT,222,FALSE))</f>
        <v/>
      </c>
      <c r="HU16" s="178"/>
      <c r="HV16" s="178"/>
      <c r="HW16" s="178"/>
      <c r="HX16" s="178"/>
    </row>
    <row r="17" spans="1:232" s="41" customFormat="1" ht="32.25" hidden="1" thickBot="1">
      <c r="A17" s="180" t="s">
        <v>109</v>
      </c>
      <c r="B17" s="178" t="s">
        <v>368</v>
      </c>
      <c r="C17" s="178"/>
      <c r="D17" s="178"/>
      <c r="E17" s="178"/>
      <c r="F17" s="178" t="s">
        <v>111</v>
      </c>
      <c r="G17" s="188" t="s">
        <v>459</v>
      </c>
      <c r="H17" s="185" t="s">
        <v>460</v>
      </c>
      <c r="I17" s="182" t="str">
        <f>IF(LEN(VLOOKUP($G17,Baseline!$G:$AF,3,FALSE))=0,"",VLOOKUP($G17,Baseline!$G:$AF,3,FALSE))</f>
        <v>Ist dir aufgefallen, dass du nichts mehr riechen kannst oder dein Geschmackssinn plötzlich schlechter geworden ist?</v>
      </c>
      <c r="J17" s="187" t="str">
        <f>IF(LEN(VLOOKUP($G17,Baseline!$G:$AF,4,FALSE))=0,"",VLOOKUP($G17,Baseline!$G:$AF,4,FALSE))</f>
        <v>0 = Nein</v>
      </c>
      <c r="K17" s="187" t="str">
        <f>IF(LEN(VLOOKUP($G17,Baseline!$G:$AF,5,FALSE))=0,"",VLOOKUP($G17,Baseline!$G:$AF,5,FALSE))</f>
        <v>1 = Ja</v>
      </c>
      <c r="L17" s="187" t="str">
        <f>IF(LEN(VLOOKUP($G17,Baseline!$G:$AF,6,FALSE))=0,"",VLOOKUP($G17,Baseline!$G:$AF,6,FALSE))</f>
        <v/>
      </c>
      <c r="M17" s="187" t="str">
        <f>IF(LEN(VLOOKUP($G17,Baseline!$G:$AF,7,FALSE))=0,"",VLOOKUP($G17,Baseline!$G:$AF,7,FALSE))</f>
        <v/>
      </c>
      <c r="N17" s="187" t="str">
        <f>IF(LEN(VLOOKUP($G17,Baseline!$G:$AF,8,FALSE))=0,"",VLOOKUP($G17,Baseline!$G:$AF,8,FALSE))</f>
        <v/>
      </c>
      <c r="O17" s="187" t="str">
        <f>IF(LEN(VLOOKUP($G17,Baseline!$G:$AF,9,FALSE))=0,"",VLOOKUP($G17,Baseline!$G:$AF,9,FALSE))</f>
        <v/>
      </c>
      <c r="P17" s="187" t="str">
        <f>IF(LEN(VLOOKUP($G17,Baseline!$G:$AF,10,FALSE))=0,"",VLOOKUP($G17,Baseline!$G:$AF,10,FALSE))</f>
        <v/>
      </c>
      <c r="Q17" s="187" t="str">
        <f>IF(LEN(VLOOKUP($G17,Baseline!$G:$AF,11,FALSE))=0,"",VLOOKUP($G17,Baseline!$G:$AF,11,FALSE))</f>
        <v/>
      </c>
      <c r="R17" s="187" t="str">
        <f>IF(LEN(VLOOKUP($G17,Baseline!$G:$AF,12,FALSE))=0,"",VLOOKUP($G17,Baseline!$G:$AF,12,FALSE))</f>
        <v/>
      </c>
      <c r="S17" s="187" t="str">
        <f>IF(LEN(VLOOKUP($G17,Baseline!$G:$AF,13,FALSE))=0,"",VLOOKUP($G17,Baseline!$G:$AF,13,FALSE))</f>
        <v/>
      </c>
      <c r="T17" s="187" t="str">
        <f>IF(LEN(VLOOKUP($G17,Baseline!$G:$AF,14,FALSE))=0,"",VLOOKUP($G17,Baseline!$G:$AF,14,FALSE))</f>
        <v/>
      </c>
      <c r="U17" s="187" t="str">
        <f>IF(LEN(VLOOKUP($G17,Baseline!$G:$AF,15,FALSE))=0,"",VLOOKUP($G17,Baseline!$G:$AF,15,FALSE))</f>
        <v/>
      </c>
      <c r="V17" s="187" t="str">
        <f>IF(LEN(VLOOKUP($G17,Baseline!$G:$AF,16,FALSE))=0,"",VLOOKUP($G17,Baseline!$G:$AF,16,FALSE))</f>
        <v/>
      </c>
      <c r="W17" s="187" t="str">
        <f>IF(LEN(VLOOKUP($G17,Baseline!$G:$AF,17,FALSE))=0,"",VLOOKUP($G17,Baseline!$G:$AF,17,FALSE))</f>
        <v/>
      </c>
      <c r="X17" s="187" t="str">
        <f>IF(LEN(VLOOKUP($G17,Baseline!$G:$AF,18,FALSE))=0,"",VLOOKUP($G17,Baseline!$G:$AF,18,FALSE))</f>
        <v/>
      </c>
      <c r="Y17" s="187" t="str">
        <f>IF(LEN(VLOOKUP($G17,Baseline!$G:$AF,19,FALSE))=0,"",VLOOKUP($G17,Baseline!$G:$AF,19,FALSE))</f>
        <v/>
      </c>
      <c r="Z17" s="187" t="str">
        <f>IF(LEN(VLOOKUP($G17,Baseline!$G:$AF,20,FALSE))=0,"",VLOOKUP($G17,Baseline!$G:$AF,20,FALSE))</f>
        <v/>
      </c>
      <c r="AA17" s="187" t="str">
        <f>IF(LEN(VLOOKUP($G17,Baseline!$G:$AF,21,FALSE))=0,"",VLOOKUP($G17,Baseline!$G:$AF,21,FALSE))</f>
        <v/>
      </c>
      <c r="AB17" s="187" t="str">
        <f>IF(LEN(VLOOKUP($G17,Baseline!$G:$AF,22,FALSE))=0,"",VLOOKUP($G17,Baseline!$G:$AF,22,FALSE))</f>
        <v/>
      </c>
      <c r="AC17" s="187" t="str">
        <f>IF(LEN(VLOOKUP($G17,Baseline!$G:$AF,23,FALSE))=0,"",VLOOKUP($G17,Baseline!$G:$AF,23,FALSE))</f>
        <v/>
      </c>
      <c r="AD17" s="187" t="str">
        <f>IF(LEN(VLOOKUP($G17,Baseline!$G:$AF,24,FALSE))=0,"",VLOOKUP($G17,Baseline!$G:$AF,24,FALSE))</f>
        <v/>
      </c>
      <c r="AE17" s="187" t="str">
        <f>IF(LEN(VLOOKUP($G17,Baseline!$G:$AF,25,FALSE))=0,"",VLOOKUP($G17,Baseline!$G:$AF,25,FALSE))</f>
        <v/>
      </c>
      <c r="AF17" s="187" t="str">
        <f>IF(LEN(VLOOKUP($G17,Baseline!$G:$AF,26,FALSE))=0,"",VLOOKUP($G17,Baseline!$G:$AF,26,FALSE))</f>
        <v/>
      </c>
      <c r="AG17" s="178"/>
      <c r="AH17" s="178"/>
      <c r="AI17" s="179"/>
      <c r="AJ17" s="191"/>
      <c r="AK17" s="182" t="str">
        <f>IF(LEN(VLOOKUP($G17,Baseline!$G:$BH,31,FALSE))=0,"",VLOOKUP($G17,Baseline!$G:$BH,31,FALSE))</f>
        <v xml:space="preserve">Have you experienced a loss of smell or taste? </v>
      </c>
      <c r="AL17" s="187" t="str">
        <f>IF(LEN(VLOOKUP($G17,Baseline!$G:$BH,32,FALSE))=0,"",VLOOKUP($G17,Baseline!$G:$BH,32,FALSE))</f>
        <v>0 = No</v>
      </c>
      <c r="AM17" s="187" t="str">
        <f>IF(LEN(VLOOKUP($G17,Baseline!$G:$BH,33,FALSE))=0,"",VLOOKUP($G17,Baseline!$G:$BH,33,FALSE))</f>
        <v>1 = Yes</v>
      </c>
      <c r="AN17" s="187" t="str">
        <f>IF(LEN(VLOOKUP($G17,Baseline!$G:$BH,34,FALSE))=0,"",VLOOKUP($G17,Baseline!$G:$BH,34,FALSE))</f>
        <v/>
      </c>
      <c r="AO17" s="187" t="str">
        <f>IF(LEN(VLOOKUP($G17,Baseline!$G:$BH,35,FALSE))=0,"",VLOOKUP($G17,Baseline!$G:$BH,35,FALSE))</f>
        <v/>
      </c>
      <c r="AP17" s="187" t="str">
        <f>IF(LEN(VLOOKUP($G17,Baseline!$G:$BH,36,FALSE))=0,"",VLOOKUP($G17,Baseline!$G:$BH,36,FALSE))</f>
        <v/>
      </c>
      <c r="AQ17" s="187" t="str">
        <f>IF(LEN(VLOOKUP($G17,Baseline!$G:$BH,37,FALSE))=0,"",VLOOKUP($G17,Baseline!$G:$BH,37,FALSE))</f>
        <v/>
      </c>
      <c r="AR17" s="187" t="str">
        <f>IF(LEN(VLOOKUP($G17,Baseline!$G:$BH,38,FALSE))=0,"",VLOOKUP($G17,Baseline!$G:$BH,38,FALSE))</f>
        <v/>
      </c>
      <c r="AS17" s="187" t="str">
        <f>IF(LEN(VLOOKUP($G17,Baseline!$G:$BH,39,FALSE))=0,"",VLOOKUP($G17,Baseline!$G:$BH,39,FALSE))</f>
        <v/>
      </c>
      <c r="AT17" s="187" t="str">
        <f>IF(LEN(VLOOKUP($G17,Baseline!$G:$BH,40,FALSE))=0,"",VLOOKUP($G17,Baseline!$G:$BH,40,FALSE))</f>
        <v/>
      </c>
      <c r="AU17" s="187" t="str">
        <f>IF(LEN(VLOOKUP($G17,Baseline!$G:$BH,41,FALSE))=0,"",VLOOKUP($G17,Baseline!$G:$BH,41,FALSE))</f>
        <v/>
      </c>
      <c r="AV17" s="187" t="str">
        <f>IF(LEN(VLOOKUP($G17,Baseline!$G:$BH,42,FALSE))=0,"",VLOOKUP($G17,Baseline!$G:$BH,42,FALSE))</f>
        <v/>
      </c>
      <c r="AW17" s="187" t="str">
        <f>IF(LEN(VLOOKUP($G17,Baseline!$G:$BH,43,FALSE))=0,"",VLOOKUP($G17,Baseline!$G:$BH,43,FALSE))</f>
        <v/>
      </c>
      <c r="AX17" s="187" t="str">
        <f>IF(LEN(VLOOKUP($G17,Baseline!$G:$BH,44,FALSE))=0,"",VLOOKUP($G17,Baseline!$G:$BH,44,FALSE))</f>
        <v/>
      </c>
      <c r="AY17" s="187" t="str">
        <f>IF(LEN(VLOOKUP($G17,Baseline!$G:$BH,45,FALSE))=0,"",VLOOKUP($G17,Baseline!$G:$BH,45,FALSE))</f>
        <v/>
      </c>
      <c r="AZ17" s="187" t="str">
        <f>IF(LEN(VLOOKUP($G17,Baseline!$G:$BH,46,FALSE))=0,"",VLOOKUP($G17,Baseline!$G:$BH,46,FALSE))</f>
        <v/>
      </c>
      <c r="BA17" s="187" t="str">
        <f>IF(LEN(VLOOKUP($G17,Baseline!$G:$BH,47,FALSE))=0,"",VLOOKUP($G17,Baseline!$G:$BH,47,FALSE))</f>
        <v/>
      </c>
      <c r="BB17" s="187" t="str">
        <f>IF(LEN(VLOOKUP($G17,Baseline!$G:$BH,48,FALSE))=0,"",VLOOKUP($G17,Baseline!$G:$BH,48,FALSE))</f>
        <v/>
      </c>
      <c r="BC17" s="187" t="str">
        <f>IF(LEN(VLOOKUP($G17,Baseline!$G:$BH,49,FALSE))=0,"",VLOOKUP($G17,Baseline!$G:$BH,49,FALSE))</f>
        <v/>
      </c>
      <c r="BD17" s="187" t="str">
        <f>IF(LEN(VLOOKUP($G17,Baseline!$G:$BH,50,FALSE))=0,"",VLOOKUP($G17,Baseline!$G:$BH,50,FALSE))</f>
        <v/>
      </c>
      <c r="BE17" s="187" t="str">
        <f>IF(LEN(VLOOKUP($G17,Baseline!$G:$BH,51,FALSE))=0,"",VLOOKUP($G17,Baseline!$G:$BH,51,FALSE))</f>
        <v/>
      </c>
      <c r="BF17" s="187" t="str">
        <f>IF(LEN(VLOOKUP($G17,Baseline!$G:$BH,52,FALSE))=0,"",VLOOKUP($G17,Baseline!$G:$BH,52,FALSE))</f>
        <v/>
      </c>
      <c r="BG17" s="187" t="str">
        <f>IF(LEN(VLOOKUP($G17,Baseline!$G:$BH,53,FALSE))=0,"",VLOOKUP($G17,Baseline!$G:$BH,53,FALSE))</f>
        <v/>
      </c>
      <c r="BH17" s="187" t="str">
        <f>IF(LEN(VLOOKUP($G17,Baseline!$G:$BH,54,FALSE))=0,"",VLOOKUP($G17,Baseline!$G:$BH,54,FALSE))</f>
        <v/>
      </c>
      <c r="BI17" s="178"/>
      <c r="BJ17" s="178"/>
      <c r="BK17" s="178"/>
      <c r="BL17" s="191"/>
      <c r="BM17" s="182" t="str">
        <f>IF(LEN(VLOOKUP($G17,Baseline!$G:$CJ,59,FALSE))=0,"",VLOOKUP($G17,Baseline!$G:$CJ,59,FALSE))</f>
        <v>¿Has notado que ya no puedes oler nada o que tu sentido del gusto repentinamente ha empeorado?</v>
      </c>
      <c r="BN17" s="187" t="str">
        <f>IF(LEN(VLOOKUP($G17,Baseline!$G:$CJ,60,FALSE))=0,"",VLOOKUP($G17,Baseline!$G:$CJ,60,FALSE))</f>
        <v>0 = no</v>
      </c>
      <c r="BO17" s="187" t="str">
        <f>IF(LEN(VLOOKUP($G17,Baseline!$G:$CJ,61,FALSE))=0,"",VLOOKUP($G17,Baseline!$G:$CJ,61,FALSE))</f>
        <v>1 = sí</v>
      </c>
      <c r="BP17" s="188" t="str">
        <f>IF(LEN(VLOOKUP($G17,Baseline!$G:$CJ,62,FALSE))=0,"",VLOOKUP($G17,Baseline!$G:$CJ,62,FALSE))</f>
        <v/>
      </c>
      <c r="BQ17" s="178" t="str">
        <f>IF(LEN(VLOOKUP($G17,Baseline!$G:$CJ,63,FALSE))=0,"",VLOOKUP($G17,Baseline!$G:$CJ,63,FALSE))</f>
        <v/>
      </c>
      <c r="BR17" s="178" t="str">
        <f>IF(LEN(VLOOKUP($G17,Baseline!$G:$CJ,64,FALSE))=0,"",VLOOKUP($G17,Baseline!$G:$CJ,64,FALSE))</f>
        <v/>
      </c>
      <c r="BS17" s="178" t="str">
        <f>IF(LEN(VLOOKUP($G17,Baseline!$G:$CJ,65,FALSE))=0,"",VLOOKUP($G17,Baseline!$G:$CJ,65,FALSE))</f>
        <v/>
      </c>
      <c r="BT17" s="178" t="str">
        <f>IF(LEN(VLOOKUP($G17,Baseline!$G:$CJ,66,FALSE))=0,"",VLOOKUP($G17,Baseline!$G:$CJ,66,FALSE))</f>
        <v/>
      </c>
      <c r="BU17" s="178" t="str">
        <f>IF(LEN(VLOOKUP($G17,Baseline!$G:$CJ,67,FALSE))=0,"",VLOOKUP($G17,Baseline!$G:$CJ,67,FALSE))</f>
        <v/>
      </c>
      <c r="BV17" s="178" t="str">
        <f>IF(LEN(VLOOKUP($G17,Baseline!$G:$CJ,68,FALSE))=0,"",VLOOKUP($G17,Baseline!$G:$CJ,68,FALSE))</f>
        <v/>
      </c>
      <c r="BW17" s="178" t="str">
        <f>IF(LEN(VLOOKUP($G17,Baseline!$G:$CJ,69,FALSE))=0,"",VLOOKUP($G17,Baseline!$G:$CJ,69,FALSE))</f>
        <v/>
      </c>
      <c r="BX17" s="178" t="str">
        <f>IF(LEN(VLOOKUP($G17,Baseline!$G:$CJ,70,FALSE))=0,"",VLOOKUP($G17,Baseline!$G:$CJ,70,FALSE))</f>
        <v/>
      </c>
      <c r="BY17" s="178" t="str">
        <f>IF(LEN(VLOOKUP($G17,Baseline!$G:$CJ,71,FALSE))=0,"",VLOOKUP($G17,Baseline!$G:$CJ,71,FALSE))</f>
        <v/>
      </c>
      <c r="BZ17" s="178" t="str">
        <f>IF(LEN(VLOOKUP($G17,Baseline!$G:$CJ,72,FALSE))=0,"",VLOOKUP($G17,Baseline!$G:$CJ,72,FALSE))</f>
        <v/>
      </c>
      <c r="CA17" s="178" t="str">
        <f>IF(LEN(VLOOKUP($G17,Baseline!$G:$CJ,73,FALSE))=0,"",VLOOKUP($G17,Baseline!$G:$CJ,73,FALSE))</f>
        <v/>
      </c>
      <c r="CB17" s="178" t="str">
        <f>IF(LEN(VLOOKUP($G17,Baseline!$G:$CJ,74,FALSE))=0,"",VLOOKUP($G17,Baseline!$G:$CJ,74,FALSE))</f>
        <v/>
      </c>
      <c r="CC17" s="178" t="str">
        <f>IF(LEN(VLOOKUP($G17,Baseline!$G:$CJ,75,FALSE))=0,"",VLOOKUP($G17,Baseline!$G:$CJ,75,FALSE))</f>
        <v/>
      </c>
      <c r="CD17" s="178" t="str">
        <f>IF(LEN(VLOOKUP($G17,Baseline!$G:$CJ,76,FALSE))=0,"",VLOOKUP($G17,Baseline!$G:$CJ,76,FALSE))</f>
        <v/>
      </c>
      <c r="CE17" s="178" t="str">
        <f>IF(LEN(VLOOKUP($G17,Baseline!$G:$CJ,77,FALSE))=0,"",VLOOKUP($G17,Baseline!$G:$CJ,77,FALSE))</f>
        <v/>
      </c>
      <c r="CF17" s="178" t="str">
        <f>IF(LEN(VLOOKUP($G17,Baseline!$G:$CJ,78,FALSE))=0,"",VLOOKUP($G17,Baseline!$G:$CJ,78,FALSE))</f>
        <v/>
      </c>
      <c r="CG17" s="178" t="str">
        <f>IF(LEN(VLOOKUP($G17,Baseline!$G:$CJ,79,FALSE))=0,"",VLOOKUP($G17,Baseline!$G:$CJ,79,FALSE))</f>
        <v/>
      </c>
      <c r="CH17" s="178" t="str">
        <f>IF(LEN(VLOOKUP($G17,Baseline!$G:$CJ,80,FALSE))=0,"",VLOOKUP($G17,Baseline!$G:$CJ,80,FALSE))</f>
        <v/>
      </c>
      <c r="CI17" s="178" t="str">
        <f>IF(LEN(VLOOKUP($G17,Baseline!$G:$CJ,81,FALSE))=0,"",VLOOKUP($G17,Baseline!$G:$CJ,81,FALSE))</f>
        <v/>
      </c>
      <c r="CJ17" s="178" t="str">
        <f>IF(LEN(VLOOKUP($G17,Baseline!$G:$CJ,82,FALSE))=0,"",VLOOKUP($G17,Baseline!$G:$CJ,82,FALSE))</f>
        <v/>
      </c>
      <c r="CK17" s="178"/>
      <c r="CL17" s="178"/>
      <c r="CM17" s="178"/>
      <c r="CN17" s="192"/>
      <c r="CO17" s="182" t="str">
        <f>IF(LEN(VLOOKUP($G17,Baseline!$G:$DL,87,FALSE))=0,"",VLOOKUP($G17,Baseline!$G:$DL,87,FALSE))</f>
        <v>As-tu remarqué que tu ne peux plus sentir aucune odeur ou que ton sens du goût s'est subitement dégradé ?</v>
      </c>
      <c r="CP17" s="178" t="str">
        <f>IF(LEN(VLOOKUP($G17,Baseline!$G:$DL,88,FALSE))=0,"",VLOOKUP($G17,Baseline!$G:$DL,88,FALSE))</f>
        <v>0 = non</v>
      </c>
      <c r="CQ17" s="178" t="str">
        <f>IF(LEN(VLOOKUP($G17,Baseline!$G:$DL,89,FALSE))=0,"",VLOOKUP($G17,Baseline!$G:$DL,89,FALSE))</f>
        <v>1 = oui</v>
      </c>
      <c r="CR17" s="178" t="str">
        <f>IF(LEN(VLOOKUP($G17,Baseline!$G:$DL,90,FALSE))=0,"",VLOOKUP($G17,Baseline!$G:$DL,90,FALSE))</f>
        <v/>
      </c>
      <c r="CS17" s="178" t="str">
        <f>IF(LEN(VLOOKUP($G17,Baseline!$G:$DL,91,FALSE))=0,"",VLOOKUP($G17,Baseline!$G:$DL,91,FALSE))</f>
        <v/>
      </c>
      <c r="CT17" s="178" t="str">
        <f>IF(LEN(VLOOKUP($G17,Baseline!$G:$DL,92,FALSE))=0,"",VLOOKUP($G17,Baseline!$G:$DL,92,FALSE))</f>
        <v/>
      </c>
      <c r="CU17" s="178" t="str">
        <f>IF(LEN(VLOOKUP($G17,Baseline!$G:$DL,93,FALSE))=0,"",VLOOKUP($G17,Baseline!$G:$DL,93,FALSE))</f>
        <v/>
      </c>
      <c r="CV17" s="178" t="str">
        <f>IF(LEN(VLOOKUP($G17,Baseline!$G:$DL,94,FALSE))=0,"",VLOOKUP($G17,Baseline!$G:$DL,94,FALSE))</f>
        <v/>
      </c>
      <c r="CW17" s="178" t="str">
        <f>IF(LEN(VLOOKUP($G17,Baseline!$G:$DL,95,FALSE))=0,"",VLOOKUP($G17,Baseline!$G:$DL,95,FALSE))</f>
        <v/>
      </c>
      <c r="CX17" s="178" t="str">
        <f>IF(LEN(VLOOKUP($G17,Baseline!$G:$DL,96,FALSE))=0,"",VLOOKUP($G17,Baseline!$G:$DL,96,FALSE))</f>
        <v/>
      </c>
      <c r="CY17" s="178" t="str">
        <f>IF(LEN(VLOOKUP($G17,Baseline!$G:$DL,97,FALSE))=0,"",VLOOKUP($G17,Baseline!$G:$DL,97,FALSE))</f>
        <v/>
      </c>
      <c r="CZ17" s="178" t="str">
        <f>IF(LEN(VLOOKUP($G17,Baseline!$G:$DL,98,FALSE))=0,"",VLOOKUP($G17,Baseline!$G:$DL,98,FALSE))</f>
        <v/>
      </c>
      <c r="DA17" s="178" t="str">
        <f>IF(LEN(VLOOKUP($G17,Baseline!$G:$DL,99,FALSE))=0,"",VLOOKUP($G17,Baseline!$G:$DL,99,FALSE))</f>
        <v/>
      </c>
      <c r="DB17" s="178" t="str">
        <f>IF(LEN(VLOOKUP($G17,Baseline!$G:$DL,100,FALSE))=0,"",VLOOKUP($G17,Baseline!$G:$DL,100,FALSE))</f>
        <v/>
      </c>
      <c r="DC17" s="178" t="str">
        <f>IF(LEN(VLOOKUP($G17,Baseline!$G:$DL,101,FALSE))=0,"",VLOOKUP($G17,Baseline!$G:$DL,101,FALSE))</f>
        <v/>
      </c>
      <c r="DD17" s="178" t="str">
        <f>IF(LEN(VLOOKUP($G17,Baseline!$G:$DL,102,FALSE))=0,"",VLOOKUP($G17,Baseline!$G:$DL,102,FALSE))</f>
        <v/>
      </c>
      <c r="DE17" s="178" t="str">
        <f>IF(LEN(VLOOKUP($G17,Baseline!$G:$DL,103,FALSE))=0,"",VLOOKUP($G17,Baseline!$G:$DL,103,FALSE))</f>
        <v/>
      </c>
      <c r="DF17" s="178" t="str">
        <f>IF(LEN(VLOOKUP($G17,Baseline!$G:$DL,104,FALSE))=0,"",VLOOKUP($G17,Baseline!$G:$DL,104,FALSE))</f>
        <v/>
      </c>
      <c r="DG17" s="178" t="str">
        <f>IF(LEN(VLOOKUP($G17,Baseline!$G:$DL,105,FALSE))=0,"",VLOOKUP($G17,Baseline!$G:$DL,105,FALSE))</f>
        <v/>
      </c>
      <c r="DH17" s="178" t="str">
        <f>IF(LEN(VLOOKUP($G17,Baseline!$G:$DL,106,FALSE))=0,"",VLOOKUP($G17,Baseline!$G:$DL,106,FALSE))</f>
        <v/>
      </c>
      <c r="DI17" s="178" t="str">
        <f>IF(LEN(VLOOKUP($G17,Baseline!$G:$DL,107,FALSE))=0,"",VLOOKUP($G17,Baseline!$G:$DL,107,FALSE))</f>
        <v/>
      </c>
      <c r="DJ17" s="178" t="str">
        <f>IF(LEN(VLOOKUP($G17,Baseline!$G:$DL,108,FALSE))=0,"",VLOOKUP($G17,Baseline!$G:$DL,108,FALSE))</f>
        <v/>
      </c>
      <c r="DK17" s="178" t="str">
        <f>IF(LEN(VLOOKUP($G17,Baseline!$G:$DL,109,FALSE))=0,"",VLOOKUP($G17,Baseline!$G:$DL,109,FALSE))</f>
        <v/>
      </c>
      <c r="DL17" s="178" t="str">
        <f>IF(LEN(VLOOKUP($G17,Baseline!$G:$DL,110,FALSE))=0,"",VLOOKUP($G17,Baseline!$G:$DL,110,FALSE))</f>
        <v/>
      </c>
      <c r="DM17" s="178"/>
      <c r="DN17" s="178"/>
      <c r="DO17" s="178"/>
      <c r="DP17" s="178"/>
      <c r="DQ17" s="178" t="str">
        <f>IF(LEN(VLOOKUP($G17,Baseline!$G:$EN,115,FALSE))=0,"",VLOOKUP($G17,Baseline!$G:$EN,115,FALSE))</f>
        <v>Feltűnt neked, hogy nem érzel semmilyen szagot, vagy az ízérzéked romlott?</v>
      </c>
      <c r="DR17" s="178" t="str">
        <f>IF(LEN(VLOOKUP($G17,Baseline!$G:$EN,116,FALSE))=0,"",VLOOKUP($G17,Baseline!$G:$EN,116,FALSE))</f>
        <v>0 = nem</v>
      </c>
      <c r="DS17" s="178" t="str">
        <f>IF(LEN(VLOOKUP($G17,Baseline!$G:$EN,117,FALSE))=0,"",VLOOKUP($G17,Baseline!$G:$EN,117,FALSE))</f>
        <v>1 = igen</v>
      </c>
      <c r="DT17" s="178" t="str">
        <f>IF(LEN(VLOOKUP($G17,Baseline!$G:$EN,118,FALSE))=0,"",VLOOKUP($G17,Baseline!$G:$EN,118,FALSE))</f>
        <v/>
      </c>
      <c r="DU17" s="178" t="str">
        <f>IF(LEN(VLOOKUP($G17,Baseline!$G:$EN,119,FALSE))=0,"",VLOOKUP($G17,Baseline!$G:$EN,119,FALSE))</f>
        <v/>
      </c>
      <c r="DV17" s="178" t="str">
        <f>IF(LEN(VLOOKUP($G17,Baseline!$G:$EN,120,FALSE))=0,"",VLOOKUP($G17,Baseline!$G:$EN,120,FALSE))</f>
        <v/>
      </c>
      <c r="DW17" s="178" t="str">
        <f>IF(LEN(VLOOKUP($G17,Baseline!$G:$EN,121,FALSE))=0,"",VLOOKUP($G17,Baseline!$G:$EN,121,FALSE))</f>
        <v/>
      </c>
      <c r="DX17" s="178" t="str">
        <f>IF(LEN(VLOOKUP($G17,Baseline!$G:$EN,122,FALSE))=0,"",VLOOKUP($G17,Baseline!$G:$EN,122,FALSE))</f>
        <v/>
      </c>
      <c r="DY17" s="178" t="str">
        <f>IF(LEN(VLOOKUP($G17,Baseline!$G:$EN,123,FALSE))=0,"",VLOOKUP($G17,Baseline!$G:$EN,123,FALSE))</f>
        <v/>
      </c>
      <c r="DZ17" s="178" t="str">
        <f>IF(LEN(VLOOKUP($G17,Baseline!$G:$EN,124,FALSE))=0,"",VLOOKUP($G17,Baseline!$G:$EN,124,FALSE))</f>
        <v/>
      </c>
      <c r="EA17" s="178" t="str">
        <f>IF(LEN(VLOOKUP($G17,Baseline!$G:$EN,125,FALSE))=0,"",VLOOKUP($G17,Baseline!$G:$EN,125,FALSE))</f>
        <v/>
      </c>
      <c r="EB17" s="178" t="str">
        <f>IF(LEN(VLOOKUP($G17,Baseline!$G:$EN,126,FALSE))=0,"",VLOOKUP($G17,Baseline!$G:$EN,126,FALSE))</f>
        <v/>
      </c>
      <c r="EC17" s="178" t="str">
        <f>IF(LEN(VLOOKUP($G17,Baseline!$G:$EN,127,FALSE))=0,"",VLOOKUP($G17,Baseline!$G:$EN,127,FALSE))</f>
        <v/>
      </c>
      <c r="ED17" s="178" t="str">
        <f>IF(LEN(VLOOKUP($G17,Baseline!$G:$EN,128,FALSE))=0,"",VLOOKUP($G17,Baseline!$G:$EN,128,FALSE))</f>
        <v/>
      </c>
      <c r="EE17" s="178" t="str">
        <f>IF(LEN(VLOOKUP($G17,Baseline!$G:$EN,129,FALSE))=0,"",VLOOKUP($G17,Baseline!$G:$EN,129,FALSE))</f>
        <v/>
      </c>
      <c r="EF17" s="178" t="str">
        <f>IF(LEN(VLOOKUP($G17,Baseline!$G:$EN,130,FALSE))=0,"",VLOOKUP($G17,Baseline!$G:$EN,130,FALSE))</f>
        <v/>
      </c>
      <c r="EG17" s="178" t="str">
        <f>IF(LEN(VLOOKUP($G17,Baseline!$G:$EN,131,FALSE))=0,"",VLOOKUP($G17,Baseline!$G:$EN,131,FALSE))</f>
        <v/>
      </c>
      <c r="EH17" s="178" t="str">
        <f>IF(LEN(VLOOKUP($G17,Baseline!$G:$EN,132,FALSE))=0,"",VLOOKUP($G17,Baseline!$G:$EN,132,FALSE))</f>
        <v/>
      </c>
      <c r="EI17" s="178" t="str">
        <f>IF(LEN(VLOOKUP($G17,Baseline!$G:$EN,133,FALSE))=0,"",VLOOKUP($G17,Baseline!$G:$EN,133,FALSE))</f>
        <v/>
      </c>
      <c r="EJ17" s="178" t="str">
        <f>IF(LEN(VLOOKUP($G17,Baseline!$G:$EN,134,FALSE))=0,"",VLOOKUP($G17,Baseline!$G:$EN,134,FALSE))</f>
        <v/>
      </c>
      <c r="EK17" s="178" t="str">
        <f>IF(LEN(VLOOKUP($G17,Baseline!$G:$EN,135,FALSE))=0,"",VLOOKUP($G17,Baseline!$G:$EN,135,FALSE))</f>
        <v/>
      </c>
      <c r="EL17" s="178" t="str">
        <f>IF(LEN(VLOOKUP($G17,Baseline!$G:$EN,136,FALSE))=0,"",VLOOKUP($G17,Baseline!$G:$EN,136,FALSE))</f>
        <v/>
      </c>
      <c r="EM17" s="178" t="str">
        <f>IF(LEN(VLOOKUP($G17,Baseline!$G:$EN,137,FALSE))=0,"",VLOOKUP($G17,Baseline!$G:$EN,137,FALSE))</f>
        <v/>
      </c>
      <c r="EN17" s="178" t="str">
        <f>IF(LEN(VLOOKUP($G17,Baseline!$G:$EN,138,FALSE))=0,"",VLOOKUP($G17,Baseline!$G:$EN,138,FALSE))</f>
        <v/>
      </c>
      <c r="EO17" s="178"/>
      <c r="EP17" s="178"/>
      <c r="EQ17" s="178"/>
      <c r="ER17" s="178"/>
      <c r="ES17" s="178" t="str">
        <f>IF(LEN(VLOOKUP($G17,Baseline!$G:$FP,143,FALSE))=0,"",VLOOKUP($G17,Baseline!$G:$FP,143,FALSE))</f>
        <v xml:space="preserve">Ti sembra di non poter più sentire bene gli odori o che la tua sensibilità al gusto sia improvvisamente peggiorata? </v>
      </c>
      <c r="ET17" s="178" t="str">
        <f>IF(LEN(VLOOKUP($G17,Baseline!$G:$FP,144,FALSE))=0,"",VLOOKUP($G17,Baseline!$G:$FP,144,FALSE))</f>
        <v>0 = no</v>
      </c>
      <c r="EU17" s="178" t="str">
        <f>IF(LEN(VLOOKUP($G17,Baseline!$G:$FP,145,FALSE))=0,"",VLOOKUP($G17,Baseline!$G:$FP,145,FALSE))</f>
        <v>1 = sì</v>
      </c>
      <c r="EV17" s="178" t="str">
        <f>IF(LEN(VLOOKUP($G17,Baseline!$G:$FP,146,FALSE))=0,"",VLOOKUP($G17,Baseline!$G:$FP,146,FALSE))</f>
        <v/>
      </c>
      <c r="EW17" s="178" t="str">
        <f>IF(LEN(VLOOKUP($G17,Baseline!$G:$FP,147,FALSE))=0,"",VLOOKUP($G17,Baseline!$G:$FP,147,FALSE))</f>
        <v/>
      </c>
      <c r="EX17" s="178" t="str">
        <f>IF(LEN(VLOOKUP($G17,Baseline!$G:$FP,148,FALSE))=0,"",VLOOKUP($G17,Baseline!$G:$FP,148,FALSE))</f>
        <v/>
      </c>
      <c r="EY17" s="178" t="str">
        <f>IF(LEN(VLOOKUP($G17,Baseline!$G:$FP,149,FALSE))=0,"",VLOOKUP($G17,Baseline!$G:$FP,149,FALSE))</f>
        <v/>
      </c>
      <c r="EZ17" s="178" t="str">
        <f>IF(LEN(VLOOKUP($G17,Baseline!$G:$FP,150,FALSE))=0,"",VLOOKUP($G17,Baseline!$G:$FP,150,FALSE))</f>
        <v/>
      </c>
      <c r="FA17" s="178" t="str">
        <f>IF(LEN(VLOOKUP($G17,Baseline!$G:$FP,151,FALSE))=0,"",VLOOKUP($G17,Baseline!$G:$FP,151,FALSE))</f>
        <v/>
      </c>
      <c r="FB17" s="178" t="str">
        <f>IF(LEN(VLOOKUP($G17,Baseline!$G:$FP,152,FALSE))=0,"",VLOOKUP($G17,Baseline!$G:$FP,152,FALSE))</f>
        <v/>
      </c>
      <c r="FC17" s="178" t="str">
        <f>IF(LEN(VLOOKUP($G17,Baseline!$G:$FP,153,FALSE))=0,"",VLOOKUP($G17,Baseline!$G:$FP,153,FALSE))</f>
        <v/>
      </c>
      <c r="FD17" s="178" t="str">
        <f>IF(LEN(VLOOKUP($G17,Baseline!$G:$FP,154,FALSE))=0,"",VLOOKUP($G17,Baseline!$G:$FP,154,FALSE))</f>
        <v/>
      </c>
      <c r="FE17" s="178" t="str">
        <f>IF(LEN(VLOOKUP($G17,Baseline!$G:$FP,155,FALSE))=0,"",VLOOKUP($G17,Baseline!$G:$FP,155,FALSE))</f>
        <v/>
      </c>
      <c r="FF17" s="178" t="str">
        <f>IF(LEN(VLOOKUP($G17,Baseline!$G:$FP,156,FALSE))=0,"",VLOOKUP($G17,Baseline!$G:$FP,156,FALSE))</f>
        <v/>
      </c>
      <c r="FG17" s="178" t="str">
        <f>IF(LEN(VLOOKUP($G17,Baseline!$G:$FP,157,FALSE))=0,"",VLOOKUP($G17,Baseline!$G:$FP,157,FALSE))</f>
        <v/>
      </c>
      <c r="FH17" s="178" t="str">
        <f>IF(LEN(VLOOKUP($G17,Baseline!$G:$FP,158,FALSE))=0,"",VLOOKUP($G17,Baseline!$G:$FP,158,FALSE))</f>
        <v/>
      </c>
      <c r="FI17" s="178" t="str">
        <f>IF(LEN(VLOOKUP($G17,Baseline!$G:$FP,159,FALSE))=0,"",VLOOKUP($G17,Baseline!$G:$FP,159,FALSE))</f>
        <v/>
      </c>
      <c r="FJ17" s="178" t="str">
        <f>IF(LEN(VLOOKUP($G17,Baseline!$G:$FP,160,FALSE))=0,"",VLOOKUP($G17,Baseline!$G:$FP,160,FALSE))</f>
        <v/>
      </c>
      <c r="FK17" s="178" t="str">
        <f>IF(LEN(VLOOKUP($G17,Baseline!$G:$FP,161,FALSE))=0,"",VLOOKUP($G17,Baseline!$G:$FP,161,FALSE))</f>
        <v/>
      </c>
      <c r="FL17" s="178" t="str">
        <f>IF(LEN(VLOOKUP($G17,Baseline!$G:$FP,162,FALSE))=0,"",VLOOKUP($G17,Baseline!$G:$FP,162,FALSE))</f>
        <v/>
      </c>
      <c r="FM17" s="178" t="str">
        <f>IF(LEN(VLOOKUP($G17,Baseline!$G:$FP,163,FALSE))=0,"",VLOOKUP($G17,Baseline!$G:$FP,163,FALSE))</f>
        <v/>
      </c>
      <c r="FN17" s="178" t="str">
        <f>IF(LEN(VLOOKUP($G17,Baseline!$G:$FP,164,FALSE))=0,"",VLOOKUP($G17,Baseline!$G:$FP,164,FALSE))</f>
        <v/>
      </c>
      <c r="FO17" s="178" t="str">
        <f>IF(LEN(VLOOKUP($G17,Baseline!$G:$FP,165,FALSE))=0,"",VLOOKUP($G17,Baseline!$G:$FP,165,FALSE))</f>
        <v/>
      </c>
      <c r="FP17" s="178" t="str">
        <f>IF(LEN(VLOOKUP($G17,Baseline!$G:$FP,166,FALSE))=0,"",VLOOKUP($G17,Baseline!$G:$FP,166,FALSE))</f>
        <v/>
      </c>
      <c r="FQ17" s="178"/>
      <c r="FR17" s="178"/>
      <c r="FS17" s="178"/>
      <c r="FT17" s="178"/>
      <c r="FU17" s="178" t="str">
        <f>IF(LEN(VLOOKUP($G17,Baseline!$G:$GR,171,FALSE))=0,"",VLOOKUP($G17,Baseline!$G:$GR,171,FALSE))</f>
        <v>Тебе не кажется, что ты потерял обоняние или хуже распознаешь вкус?</v>
      </c>
      <c r="FV17" s="178" t="str">
        <f>IF(LEN(VLOOKUP($G17,Baseline!$G:$GR,172,FALSE))=0,"",VLOOKUP($G17,Baseline!$G:$GR,172,FALSE))</f>
        <v>0 = нет</v>
      </c>
      <c r="FW17" s="178" t="str">
        <f>IF(LEN(VLOOKUP($G17,Baseline!$G:$GR,173,FALSE))=0,"",VLOOKUP($G17,Baseline!$G:$GR,173,FALSE))</f>
        <v>1 = да</v>
      </c>
      <c r="FX17" s="178" t="str">
        <f>IF(LEN(VLOOKUP($G17,Baseline!$G:$GR,174,FALSE))=0,"",VLOOKUP($G17,Baseline!$G:$GR,174,FALSE))</f>
        <v/>
      </c>
      <c r="FY17" s="178" t="str">
        <f>IF(LEN(VLOOKUP($G17,Baseline!$G:$GR,175,FALSE))=0,"",VLOOKUP($G17,Baseline!$G:$GR,175,FALSE))</f>
        <v/>
      </c>
      <c r="FZ17" s="178" t="str">
        <f>IF(LEN(VLOOKUP($G17,Baseline!$G:$GR,176,FALSE))=0,"",VLOOKUP($G17,Baseline!$G:$GR,176,FALSE))</f>
        <v/>
      </c>
      <c r="GA17" s="178" t="str">
        <f>IF(LEN(VLOOKUP($G17,Baseline!$G:$GR,177,FALSE))=0,"",VLOOKUP($G17,Baseline!$G:$GR,177,FALSE))</f>
        <v/>
      </c>
      <c r="GB17" s="178" t="str">
        <f>IF(LEN(VLOOKUP($G17,Baseline!$G:$GR,178,FALSE))=0,"",VLOOKUP($G17,Baseline!$G:$GR,178,FALSE))</f>
        <v/>
      </c>
      <c r="GC17" s="178" t="str">
        <f>IF(LEN(VLOOKUP($G17,Baseline!$G:$GR,179,FALSE))=0,"",VLOOKUP($G17,Baseline!$G:$GR,179,FALSE))</f>
        <v/>
      </c>
      <c r="GD17" s="178" t="str">
        <f>IF(LEN(VLOOKUP($G17,Baseline!$G:$GR,180,FALSE))=0,"",VLOOKUP($G17,Baseline!$G:$GR,180,FALSE))</f>
        <v/>
      </c>
      <c r="GE17" s="178" t="str">
        <f>IF(LEN(VLOOKUP($G17,Baseline!$G:$GR,181,FALSE))=0,"",VLOOKUP($G17,Baseline!$G:$GR,181,FALSE))</f>
        <v/>
      </c>
      <c r="GF17" s="178" t="str">
        <f>IF(LEN(VLOOKUP($G17,Baseline!$G:$GR,182,FALSE))=0,"",VLOOKUP($G17,Baseline!$G:$GR,182,FALSE))</f>
        <v/>
      </c>
      <c r="GG17" s="178" t="str">
        <f>IF(LEN(VLOOKUP($G17,Baseline!$G:$GR,183,FALSE))=0,"",VLOOKUP($G17,Baseline!$G:$GR,183,FALSE))</f>
        <v/>
      </c>
      <c r="GH17" s="178" t="str">
        <f>IF(LEN(VLOOKUP($G17,Baseline!$G:$GR,184,FALSE))=0,"",VLOOKUP($G17,Baseline!$G:$GR,184,FALSE))</f>
        <v/>
      </c>
      <c r="GI17" s="178" t="str">
        <f>IF(LEN(VLOOKUP($G17,Baseline!$G:$GR,185,FALSE))=0,"",VLOOKUP($G17,Baseline!$G:$GR,185,FALSE))</f>
        <v/>
      </c>
      <c r="GJ17" s="178" t="str">
        <f>IF(LEN(VLOOKUP($G17,Baseline!$G:$GR,186,FALSE))=0,"",VLOOKUP($G17,Baseline!$G:$GR,186,FALSE))</f>
        <v/>
      </c>
      <c r="GK17" s="178" t="str">
        <f>IF(LEN(VLOOKUP($G17,Baseline!$G:$GR,187,FALSE))=0,"",VLOOKUP($G17,Baseline!$G:$GR,187,FALSE))</f>
        <v/>
      </c>
      <c r="GL17" s="178" t="str">
        <f>IF(LEN(VLOOKUP($G17,Baseline!$G:$GR,188,FALSE))=0,"",VLOOKUP($G17,Baseline!$G:$GR,188,FALSE))</f>
        <v/>
      </c>
      <c r="GM17" s="178" t="str">
        <f>IF(LEN(VLOOKUP($G17,Baseline!$G:$GR,189,FALSE))=0,"",VLOOKUP($G17,Baseline!$G:$GR,189,FALSE))</f>
        <v/>
      </c>
      <c r="GN17" s="178" t="str">
        <f>IF(LEN(VLOOKUP($G17,Baseline!$G:$GR,190,FALSE))=0,"",VLOOKUP($G17,Baseline!$G:$GR,190,FALSE))</f>
        <v/>
      </c>
      <c r="GO17" s="178" t="str">
        <f>IF(LEN(VLOOKUP($G17,Baseline!$G:$GR,191,FALSE))=0,"",VLOOKUP($G17,Baseline!$G:$GR,191,FALSE))</f>
        <v/>
      </c>
      <c r="GP17" s="178" t="str">
        <f>IF(LEN(VLOOKUP($G17,Baseline!$G:$GR,192,FALSE))=0,"",VLOOKUP($G17,Baseline!$G:$GR,192,FALSE))</f>
        <v/>
      </c>
      <c r="GQ17" s="178" t="str">
        <f>IF(LEN(VLOOKUP($G17,Baseline!$G:$GR,193,FALSE))=0,"",VLOOKUP($G17,Baseline!$G:$GR,193,FALSE))</f>
        <v/>
      </c>
      <c r="GR17" s="178" t="str">
        <f>IF(LEN(VLOOKUP($G17,Baseline!$G:$GR,194,FALSE))=0,"",VLOOKUP($G17,Baseline!$G:$GR,194,FALSE))</f>
        <v/>
      </c>
      <c r="GS17" s="178"/>
      <c r="GT17" s="178"/>
      <c r="GU17" s="178"/>
      <c r="GV17" s="178"/>
      <c r="GW17" s="178" t="str">
        <f>IF(LEN(VLOOKUP($G17,Baseline!$G:$HT,199,FALSE))=0,"",VLOOKUP($G17,Baseline!$G:$HT,199,FALSE))</f>
        <v>Da li si primetio da više ne možete da osetiš nikakav miris ili da ti se ukus iznenada pogoršao?</v>
      </c>
      <c r="GX17" s="178" t="str">
        <f>IF(LEN(VLOOKUP($G17,Baseline!$G:$HT,200,FALSE))=0,"",VLOOKUP($G17,Baseline!$G:$HT,200,FALSE))</f>
        <v>0 = ne</v>
      </c>
      <c r="GY17" s="178" t="str">
        <f>IF(LEN(VLOOKUP($G17,Baseline!$G:$HT,201,FALSE))=0,"",VLOOKUP($G17,Baseline!$G:$HT,201,FALSE))</f>
        <v>1 = da</v>
      </c>
      <c r="GZ17" s="178" t="str">
        <f>IF(LEN(VLOOKUP($G17,Baseline!$G:$HT,202,FALSE))=0,"",VLOOKUP($G17,Baseline!$G:$HT,202,FALSE))</f>
        <v/>
      </c>
      <c r="HA17" s="178" t="str">
        <f>IF(LEN(VLOOKUP($G17,Baseline!$G:$HT,203,FALSE))=0,"",VLOOKUP($G17,Baseline!$G:$HT,203,FALSE))</f>
        <v/>
      </c>
      <c r="HB17" s="178" t="str">
        <f>IF(LEN(VLOOKUP($G17,Baseline!$G:$HT,204,FALSE))=0,"",VLOOKUP($G17,Baseline!$G:$HT,204,FALSE))</f>
        <v/>
      </c>
      <c r="HC17" s="178" t="str">
        <f>IF(LEN(VLOOKUP($G17,Baseline!$G:$HT,205,FALSE))=0,"",VLOOKUP($G17,Baseline!$G:$HT,205,FALSE))</f>
        <v/>
      </c>
      <c r="HD17" s="178" t="str">
        <f>IF(LEN(VLOOKUP($G17,Baseline!$G:$HT,206,FALSE))=0,"",VLOOKUP($G17,Baseline!$G:$HT,206,FALSE))</f>
        <v/>
      </c>
      <c r="HE17" s="178" t="str">
        <f>IF(LEN(VLOOKUP($G17,Baseline!$G:$HT,207,FALSE))=0,"",VLOOKUP($G17,Baseline!$G:$HT,207,FALSE))</f>
        <v/>
      </c>
      <c r="HF17" s="178" t="str">
        <f>IF(LEN(VLOOKUP($G17,Baseline!$G:$HT,208,FALSE))=0,"",VLOOKUP($G17,Baseline!$G:$HT,208,FALSE))</f>
        <v/>
      </c>
      <c r="HG17" s="178" t="str">
        <f>IF(LEN(VLOOKUP($G17,Baseline!$G:$HT,209,FALSE))=0,"",VLOOKUP($G17,Baseline!$G:$HT,209,FALSE))</f>
        <v/>
      </c>
      <c r="HH17" s="178" t="str">
        <f>IF(LEN(VLOOKUP($G17,Baseline!$G:$HT,210,FALSE))=0,"",VLOOKUP($G17,Baseline!$G:$HT,210,FALSE))</f>
        <v/>
      </c>
      <c r="HI17" s="178" t="str">
        <f>IF(LEN(VLOOKUP($G17,Baseline!$G:$HT,211,FALSE))=0,"",VLOOKUP($G17,Baseline!$G:$HT,211,FALSE))</f>
        <v/>
      </c>
      <c r="HJ17" s="178" t="str">
        <f>IF(LEN(VLOOKUP($G17,Baseline!$G:$HT,212,FALSE))=0,"",VLOOKUP($G17,Baseline!$G:$HT,212,FALSE))</f>
        <v/>
      </c>
      <c r="HK17" s="178" t="str">
        <f>IF(LEN(VLOOKUP($G17,Baseline!$G:$HT,213,FALSE))=0,"",VLOOKUP($G17,Baseline!$G:$HT,213,FALSE))</f>
        <v/>
      </c>
      <c r="HL17" s="178" t="str">
        <f>IF(LEN(VLOOKUP($G17,Baseline!$G:$HT,214,FALSE))=0,"",VLOOKUP($G17,Baseline!$G:$HT,214,FALSE))</f>
        <v/>
      </c>
      <c r="HM17" s="178" t="str">
        <f>IF(LEN(VLOOKUP($G17,Baseline!$G:$HT,215,FALSE))=0,"",VLOOKUP($G17,Baseline!$G:$HT,215,FALSE))</f>
        <v/>
      </c>
      <c r="HN17" s="178" t="str">
        <f>IF(LEN(VLOOKUP($G17,Baseline!$G:$HT,216,FALSE))=0,"",VLOOKUP($G17,Baseline!$G:$HT,216,FALSE))</f>
        <v/>
      </c>
      <c r="HO17" s="178" t="str">
        <f>IF(LEN(VLOOKUP($G17,Baseline!$G:$HT,217,FALSE))=0,"",VLOOKUP($G17,Baseline!$G:$HT,217,FALSE))</f>
        <v/>
      </c>
      <c r="HP17" s="178" t="str">
        <f>IF(LEN(VLOOKUP($G17,Baseline!$G:$HT,218,FALSE))=0,"",VLOOKUP($G17,Baseline!$G:$HT,218,FALSE))</f>
        <v/>
      </c>
      <c r="HQ17" s="178" t="str">
        <f>IF(LEN(VLOOKUP($G17,Baseline!$G:$HT,219,FALSE))=0,"",VLOOKUP($G17,Baseline!$G:$HT,219,FALSE))</f>
        <v/>
      </c>
      <c r="HR17" s="178" t="str">
        <f>IF(LEN(VLOOKUP($G17,Baseline!$G:$HT,220,FALSE))=0,"",VLOOKUP($G17,Baseline!$G:$HT,220,FALSE))</f>
        <v/>
      </c>
      <c r="HS17" s="178" t="str">
        <f>IF(LEN(VLOOKUP($G17,Baseline!$G:$HT,221,FALSE))=0,"",VLOOKUP($G17,Baseline!$G:$HT,221,FALSE))</f>
        <v/>
      </c>
      <c r="HT17" s="178" t="str">
        <f>IF(LEN(VLOOKUP($G17,Baseline!$G:$HT,222,FALSE))=0,"",VLOOKUP($G17,Baseline!$G:$HT,222,FALSE))</f>
        <v/>
      </c>
      <c r="HU17" s="178"/>
      <c r="HV17" s="178"/>
      <c r="HW17" s="178"/>
      <c r="HX17" s="178"/>
    </row>
    <row r="18" spans="1:232" s="41" customFormat="1" ht="16.5" hidden="1" thickBot="1">
      <c r="A18" s="92" t="s">
        <v>103</v>
      </c>
      <c r="B18" s="94"/>
      <c r="C18" s="94"/>
      <c r="D18" s="94"/>
      <c r="E18" s="94"/>
      <c r="F18" s="94"/>
      <c r="G18" s="94"/>
      <c r="H18" s="193"/>
      <c r="I18" s="92"/>
      <c r="J18" s="194"/>
      <c r="K18" s="194"/>
      <c r="L18" s="195"/>
      <c r="M18" s="94"/>
      <c r="N18" s="94"/>
      <c r="O18" s="94"/>
      <c r="P18" s="94"/>
      <c r="Q18" s="94"/>
      <c r="R18" s="94"/>
      <c r="S18" s="94"/>
      <c r="T18" s="94"/>
      <c r="U18" s="94"/>
      <c r="V18" s="94"/>
      <c r="W18" s="94"/>
      <c r="X18" s="94"/>
      <c r="Y18" s="94"/>
      <c r="Z18" s="94"/>
      <c r="AA18" s="94"/>
      <c r="AB18" s="94"/>
      <c r="AC18" s="94"/>
      <c r="AD18" s="94"/>
      <c r="AE18" s="94"/>
      <c r="AF18" s="94"/>
      <c r="AG18" s="94"/>
      <c r="AH18" s="94"/>
      <c r="AI18" s="93"/>
      <c r="AJ18" s="196"/>
      <c r="AK18" s="92"/>
      <c r="AL18" s="194"/>
      <c r="AM18" s="194"/>
      <c r="AN18" s="195"/>
      <c r="AO18" s="94"/>
      <c r="AP18" s="94"/>
      <c r="AQ18" s="94"/>
      <c r="AR18" s="94"/>
      <c r="AS18" s="94"/>
      <c r="AT18" s="94"/>
      <c r="AU18" s="94"/>
      <c r="AV18" s="94"/>
      <c r="AW18" s="94"/>
      <c r="AX18" s="94"/>
      <c r="AY18" s="94"/>
      <c r="AZ18" s="94"/>
      <c r="BA18" s="94"/>
      <c r="BB18" s="94"/>
      <c r="BC18" s="94"/>
      <c r="BD18" s="94"/>
      <c r="BE18" s="94"/>
      <c r="BF18" s="94"/>
      <c r="BG18" s="94"/>
      <c r="BH18" s="94"/>
      <c r="BI18" s="94"/>
      <c r="BJ18" s="94"/>
      <c r="BK18" s="94"/>
      <c r="BL18" s="196"/>
      <c r="BM18" s="92"/>
      <c r="BN18" s="94"/>
      <c r="BO18" s="94"/>
      <c r="BP18" s="94"/>
      <c r="BQ18" s="94"/>
      <c r="BR18" s="94"/>
      <c r="BS18" s="94"/>
      <c r="BT18" s="94"/>
      <c r="BU18" s="94"/>
      <c r="BV18" s="94"/>
      <c r="BW18" s="94"/>
      <c r="BX18" s="94"/>
      <c r="BY18" s="94"/>
      <c r="BZ18" s="94"/>
      <c r="CA18" s="94"/>
      <c r="CB18" s="94"/>
      <c r="CC18" s="94"/>
      <c r="CD18" s="94"/>
      <c r="CE18" s="94"/>
      <c r="CF18" s="94"/>
      <c r="CG18" s="94"/>
      <c r="CH18" s="94"/>
      <c r="CI18" s="94"/>
      <c r="CJ18" s="94"/>
      <c r="CK18" s="94"/>
      <c r="CL18" s="94"/>
      <c r="CM18" s="94"/>
      <c r="CN18" s="196"/>
      <c r="CO18" s="92"/>
    </row>
    <row r="19" spans="1:232" s="210" customFormat="1" ht="32.25" thickBot="1">
      <c r="A19" s="206" t="s">
        <v>98</v>
      </c>
      <c r="B19" s="207"/>
      <c r="C19" s="207"/>
      <c r="D19" s="207"/>
      <c r="E19" s="207"/>
      <c r="F19" s="207"/>
      <c r="G19" s="207"/>
      <c r="H19" s="208"/>
      <c r="I19" s="209" t="s">
        <v>628</v>
      </c>
      <c r="J19" s="213"/>
      <c r="K19" s="213"/>
      <c r="L19" s="214"/>
      <c r="M19" s="207"/>
      <c r="N19" s="207"/>
      <c r="O19" s="207"/>
      <c r="P19" s="207"/>
      <c r="Q19" s="207"/>
      <c r="R19" s="207"/>
      <c r="S19" s="207"/>
      <c r="T19" s="207"/>
      <c r="U19" s="207"/>
      <c r="V19" s="207"/>
      <c r="W19" s="207"/>
      <c r="X19" s="207"/>
      <c r="Y19" s="207"/>
      <c r="Z19" s="207"/>
      <c r="AA19" s="207"/>
      <c r="AB19" s="207"/>
      <c r="AC19" s="207"/>
      <c r="AD19" s="207"/>
      <c r="AE19" s="207"/>
      <c r="AF19" s="207"/>
      <c r="AG19" s="207" t="s">
        <v>338</v>
      </c>
      <c r="AH19" s="207" t="s">
        <v>107</v>
      </c>
      <c r="AI19" s="207"/>
      <c r="AJ19" s="215"/>
      <c r="AK19" s="209" t="s">
        <v>629</v>
      </c>
      <c r="AL19" s="213"/>
      <c r="AM19" s="213"/>
      <c r="AN19" s="214"/>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15"/>
      <c r="BM19" s="209" t="s">
        <v>950</v>
      </c>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c r="CL19" s="207"/>
      <c r="CM19" s="207"/>
      <c r="CN19" s="215"/>
      <c r="CO19" s="209" t="s">
        <v>1112</v>
      </c>
      <c r="DQ19" s="212" t="s">
        <v>1282</v>
      </c>
      <c r="ES19" s="212" t="s">
        <v>1448</v>
      </c>
      <c r="FU19" s="212" t="s">
        <v>1611</v>
      </c>
      <c r="GW19" s="212" t="s">
        <v>1778</v>
      </c>
    </row>
    <row r="20" spans="1:232" s="41" customFormat="1" ht="16.5" hidden="1" thickBot="1">
      <c r="A20" s="90" t="s">
        <v>109</v>
      </c>
      <c r="B20" s="42" t="s">
        <v>110</v>
      </c>
      <c r="C20" s="42"/>
      <c r="D20" s="42"/>
      <c r="E20" s="42"/>
      <c r="F20" s="42" t="s">
        <v>111</v>
      </c>
      <c r="G20" s="197" t="s">
        <v>465</v>
      </c>
      <c r="H20" s="183"/>
      <c r="I20" s="95" t="str">
        <f>IF(LEN(VLOOKUP($G20,Baseline!$G:$AF,3,FALSE))=0,"",VLOOKUP($G20,Baseline!$G:$AF,3,FALSE))</f>
        <v>Wie war die Stimmung in Deiner Familie?</v>
      </c>
      <c r="J20" s="197" t="str">
        <f>IF(LEN(VLOOKUP($G20,Baseline!$G:$AF,4,FALSE))=0,"",VLOOKUP($G20,Baseline!$G:$AF,4,FALSE))</f>
        <v>1 = Sehr schlecht</v>
      </c>
      <c r="K20" s="197" t="str">
        <f>IF(LEN(VLOOKUP($G20,Baseline!$G:$AF,5,FALSE))=0,"",VLOOKUP($G20,Baseline!$G:$AF,5,FALSE))</f>
        <v xml:space="preserve">2 = Eher schlecht </v>
      </c>
      <c r="L20" s="197" t="str">
        <f>IF(LEN(VLOOKUP($G20,Baseline!$G:$AF,6,FALSE))=0,"",VLOOKUP($G20,Baseline!$G:$AF,6,FALSE))</f>
        <v>3 = Mittelmäßig</v>
      </c>
      <c r="M20" s="197" t="str">
        <f>IF(LEN(VLOOKUP($G20,Baseline!$G:$AF,7,FALSE))=0,"",VLOOKUP($G20,Baseline!$G:$AF,7,FALSE))</f>
        <v>4 = Eher gut</v>
      </c>
      <c r="N20" s="197" t="str">
        <f>IF(LEN(VLOOKUP($G20,Baseline!$G:$AF,8,FALSE))=0,"",VLOOKUP($G20,Baseline!$G:$AF,8,FALSE))</f>
        <v>5 = Sehr gut</v>
      </c>
      <c r="O20" s="197" t="str">
        <f>IF(LEN(VLOOKUP($G20,Baseline!$G:$AF,9,FALSE))=0,"",VLOOKUP($G20,Baseline!$G:$AF,9,FALSE))</f>
        <v/>
      </c>
      <c r="P20" s="197" t="str">
        <f>IF(LEN(VLOOKUP($G20,Baseline!$G:$AF,10,FALSE))=0,"",VLOOKUP($G20,Baseline!$G:$AF,10,FALSE))</f>
        <v/>
      </c>
      <c r="Q20" s="197" t="str">
        <f>IF(LEN(VLOOKUP($G20,Baseline!$G:$AF,11,FALSE))=0,"",VLOOKUP($G20,Baseline!$G:$AF,11,FALSE))</f>
        <v/>
      </c>
      <c r="R20" s="197" t="str">
        <f>IF(LEN(VLOOKUP($G20,Baseline!$G:$AF,12,FALSE))=0,"",VLOOKUP($G20,Baseline!$G:$AF,12,FALSE))</f>
        <v/>
      </c>
      <c r="S20" s="197" t="str">
        <f>IF(LEN(VLOOKUP($G20,Baseline!$G:$AF,13,FALSE))=0,"",VLOOKUP($G20,Baseline!$G:$AF,13,FALSE))</f>
        <v/>
      </c>
      <c r="T20" s="197" t="str">
        <f>IF(LEN(VLOOKUP($G20,Baseline!$G:$AF,14,FALSE))=0,"",VLOOKUP($G20,Baseline!$G:$AF,14,FALSE))</f>
        <v/>
      </c>
      <c r="U20" s="197" t="str">
        <f>IF(LEN(VLOOKUP($G20,Baseline!$G:$AF,15,FALSE))=0,"",VLOOKUP($G20,Baseline!$G:$AF,15,FALSE))</f>
        <v/>
      </c>
      <c r="V20" s="197" t="str">
        <f>IF(LEN(VLOOKUP($G20,Baseline!$G:$AF,16,FALSE))=0,"",VLOOKUP($G20,Baseline!$G:$AF,16,FALSE))</f>
        <v/>
      </c>
      <c r="W20" s="197" t="str">
        <f>IF(LEN(VLOOKUP($G20,Baseline!$G:$AF,17,FALSE))=0,"",VLOOKUP($G20,Baseline!$G:$AF,17,FALSE))</f>
        <v/>
      </c>
      <c r="X20" s="197" t="str">
        <f>IF(LEN(VLOOKUP($G20,Baseline!$G:$AF,18,FALSE))=0,"",VLOOKUP($G20,Baseline!$G:$AF,18,FALSE))</f>
        <v/>
      </c>
      <c r="Y20" s="197" t="str">
        <f>IF(LEN(VLOOKUP($G20,Baseline!$G:$AF,19,FALSE))=0,"",VLOOKUP($G20,Baseline!$G:$AF,19,FALSE))</f>
        <v/>
      </c>
      <c r="Z20" s="197" t="str">
        <f>IF(LEN(VLOOKUP($G20,Baseline!$G:$AF,20,FALSE))=0,"",VLOOKUP($G20,Baseline!$G:$AF,20,FALSE))</f>
        <v/>
      </c>
      <c r="AA20" s="197" t="str">
        <f>IF(LEN(VLOOKUP($G20,Baseline!$G:$AF,21,FALSE))=0,"",VLOOKUP($G20,Baseline!$G:$AF,21,FALSE))</f>
        <v/>
      </c>
      <c r="AB20" s="197" t="str">
        <f>IF(LEN(VLOOKUP($G20,Baseline!$G:$AF,22,FALSE))=0,"",VLOOKUP($G20,Baseline!$G:$AF,22,FALSE))</f>
        <v/>
      </c>
      <c r="AC20" s="197" t="str">
        <f>IF(LEN(VLOOKUP($G20,Baseline!$G:$AF,23,FALSE))=0,"",VLOOKUP($G20,Baseline!$G:$AF,23,FALSE))</f>
        <v/>
      </c>
      <c r="AD20" s="197" t="str">
        <f>IF(LEN(VLOOKUP($G20,Baseline!$G:$AF,24,FALSE))=0,"",VLOOKUP($G20,Baseline!$G:$AF,24,FALSE))</f>
        <v/>
      </c>
      <c r="AE20" s="197" t="str">
        <f>IF(LEN(VLOOKUP($G20,Baseline!$G:$AF,25,FALSE))=0,"",VLOOKUP($G20,Baseline!$G:$AF,25,FALSE))</f>
        <v/>
      </c>
      <c r="AF20" s="197" t="str">
        <f>IF(LEN(VLOOKUP($G20,Baseline!$G:$AF,26,FALSE))=0,"",VLOOKUP($G20,Baseline!$G:$AF,26,FALSE))</f>
        <v/>
      </c>
      <c r="AG20" s="42"/>
      <c r="AH20" s="42" t="s">
        <v>107</v>
      </c>
      <c r="AI20" s="42"/>
      <c r="AJ20" s="198"/>
      <c r="AK20" s="95" t="str">
        <f>IF(LEN(VLOOKUP($G20,Baseline!$G:$BH,31,FALSE))=0,"",VLOOKUP($G20,Baseline!$G:$BH,31,FALSE))</f>
        <v xml:space="preserve">What was the general mood in your family? </v>
      </c>
      <c r="AL20" s="197" t="str">
        <f>IF(LEN(VLOOKUP($G20,Baseline!$G:$BH,32,FALSE))=0,"",VLOOKUP($G20,Baseline!$G:$BH,32,FALSE))</f>
        <v>1 = Very bad</v>
      </c>
      <c r="AM20" s="197" t="str">
        <f>IF(LEN(VLOOKUP($G20,Baseline!$G:$BH,33,FALSE))=0,"",VLOOKUP($G20,Baseline!$G:$BH,33,FALSE))</f>
        <v>2 = Rather bad</v>
      </c>
      <c r="AN20" s="197" t="str">
        <f>IF(LEN(VLOOKUP($G20,Baseline!$G:$BH,34,FALSE))=0,"",VLOOKUP($G20,Baseline!$G:$BH,34,FALSE))</f>
        <v>3 = Moderate</v>
      </c>
      <c r="AO20" s="197" t="str">
        <f>IF(LEN(VLOOKUP($G20,Baseline!$G:$BH,35,FALSE))=0,"",VLOOKUP($G20,Baseline!$G:$BH,35,FALSE))</f>
        <v>4 = Rather good</v>
      </c>
      <c r="AP20" s="197" t="str">
        <f>IF(LEN(VLOOKUP($G20,Baseline!$G:$BH,36,FALSE))=0,"",VLOOKUP($G20,Baseline!$G:$BH,36,FALSE))</f>
        <v>5 = Very good</v>
      </c>
      <c r="AQ20" s="197" t="str">
        <f>IF(LEN(VLOOKUP($G20,Baseline!$G:$BH,37,FALSE))=0,"",VLOOKUP($G20,Baseline!$G:$BH,37,FALSE))</f>
        <v/>
      </c>
      <c r="AR20" s="197" t="str">
        <f>IF(LEN(VLOOKUP($G20,Baseline!$G:$BH,38,FALSE))=0,"",VLOOKUP($G20,Baseline!$G:$BH,38,FALSE))</f>
        <v/>
      </c>
      <c r="AS20" s="197" t="str">
        <f>IF(LEN(VLOOKUP($G20,Baseline!$G:$BH,39,FALSE))=0,"",VLOOKUP($G20,Baseline!$G:$BH,39,FALSE))</f>
        <v/>
      </c>
      <c r="AT20" s="197" t="str">
        <f>IF(LEN(VLOOKUP($G20,Baseline!$G:$BH,40,FALSE))=0,"",VLOOKUP($G20,Baseline!$G:$BH,40,FALSE))</f>
        <v/>
      </c>
      <c r="AU20" s="197" t="str">
        <f>IF(LEN(VLOOKUP($G20,Baseline!$G:$BH,41,FALSE))=0,"",VLOOKUP($G20,Baseline!$G:$BH,41,FALSE))</f>
        <v/>
      </c>
      <c r="AV20" s="197" t="str">
        <f>IF(LEN(VLOOKUP($G20,Baseline!$G:$BH,42,FALSE))=0,"",VLOOKUP($G20,Baseline!$G:$BH,42,FALSE))</f>
        <v/>
      </c>
      <c r="AW20" s="197" t="str">
        <f>IF(LEN(VLOOKUP($G20,Baseline!$G:$BH,43,FALSE))=0,"",VLOOKUP($G20,Baseline!$G:$BH,43,FALSE))</f>
        <v/>
      </c>
      <c r="AX20" s="197" t="str">
        <f>IF(LEN(VLOOKUP($G20,Baseline!$G:$BH,44,FALSE))=0,"",VLOOKUP($G20,Baseline!$G:$BH,44,FALSE))</f>
        <v/>
      </c>
      <c r="AY20" s="197" t="str">
        <f>IF(LEN(VLOOKUP($G20,Baseline!$G:$BH,45,FALSE))=0,"",VLOOKUP($G20,Baseline!$G:$BH,45,FALSE))</f>
        <v/>
      </c>
      <c r="AZ20" s="197" t="str">
        <f>IF(LEN(VLOOKUP($G20,Baseline!$G:$BH,46,FALSE))=0,"",VLOOKUP($G20,Baseline!$G:$BH,46,FALSE))</f>
        <v/>
      </c>
      <c r="BA20" s="197" t="str">
        <f>IF(LEN(VLOOKUP($G20,Baseline!$G:$BH,47,FALSE))=0,"",VLOOKUP($G20,Baseline!$G:$BH,47,FALSE))</f>
        <v/>
      </c>
      <c r="BB20" s="197" t="str">
        <f>IF(LEN(VLOOKUP($G20,Baseline!$G:$BH,48,FALSE))=0,"",VLOOKUP($G20,Baseline!$G:$BH,48,FALSE))</f>
        <v/>
      </c>
      <c r="BC20" s="197" t="str">
        <f>IF(LEN(VLOOKUP($G20,Baseline!$G:$BH,49,FALSE))=0,"",VLOOKUP($G20,Baseline!$G:$BH,49,FALSE))</f>
        <v/>
      </c>
      <c r="BD20" s="197" t="str">
        <f>IF(LEN(VLOOKUP($G20,Baseline!$G:$BH,50,FALSE))=0,"",VLOOKUP($G20,Baseline!$G:$BH,50,FALSE))</f>
        <v/>
      </c>
      <c r="BE20" s="197" t="str">
        <f>IF(LEN(VLOOKUP($G20,Baseline!$G:$BH,51,FALSE))=0,"",VLOOKUP($G20,Baseline!$G:$BH,51,FALSE))</f>
        <v/>
      </c>
      <c r="BF20" s="197" t="str">
        <f>IF(LEN(VLOOKUP($G20,Baseline!$G:$BH,52,FALSE))=0,"",VLOOKUP($G20,Baseline!$G:$BH,52,FALSE))</f>
        <v/>
      </c>
      <c r="BG20" s="197" t="str">
        <f>IF(LEN(VLOOKUP($G20,Baseline!$G:$BH,53,FALSE))=0,"",VLOOKUP($G20,Baseline!$G:$BH,53,FALSE))</f>
        <v/>
      </c>
      <c r="BH20" s="197" t="str">
        <f>IF(LEN(VLOOKUP($G20,Baseline!$G:$BH,54,FALSE))=0,"",VLOOKUP($G20,Baseline!$G:$BH,54,FALSE))</f>
        <v/>
      </c>
      <c r="BI20" s="42"/>
      <c r="BJ20" s="42"/>
      <c r="BK20" s="42"/>
      <c r="BL20" s="198"/>
      <c r="BM20" s="95" t="str">
        <f>IF(LEN(VLOOKUP($G20,Baseline!$G:$CJ,59,FALSE))=0,"",VLOOKUP($G20,Baseline!$G:$CJ,59,FALSE))</f>
        <v>¿Cómo estuvo el ánimo en tu familia?</v>
      </c>
      <c r="BN20" s="197" t="str">
        <f>IF(LEN(VLOOKUP($G20,Baseline!$G:$CJ,60,FALSE))=0,"",VLOOKUP($G20,Baseline!$G:$CJ,60,FALSE))</f>
        <v>1 = Muy mal</v>
      </c>
      <c r="BO20" s="197" t="str">
        <f>IF(LEN(VLOOKUP($G20,Baseline!$G:$CJ,61,FALSE))=0,"",VLOOKUP($G20,Baseline!$G:$CJ,61,FALSE))</f>
        <v>2 = Bastante mal</v>
      </c>
      <c r="BP20" s="199" t="str">
        <f>IF(LEN(VLOOKUP($G20,Baseline!$G:$CJ,62,FALSE))=0,"",VLOOKUP($G20,Baseline!$G:$CJ,62,FALSE))</f>
        <v>3 = Normal</v>
      </c>
      <c r="BQ20" s="42" t="str">
        <f>IF(LEN(VLOOKUP($G20,Baseline!$G:$CJ,63,FALSE))=0,"",VLOOKUP($G20,Baseline!$G:$CJ,63,FALSE))</f>
        <v>4 = Bastante bien</v>
      </c>
      <c r="BR20" s="42" t="str">
        <f>IF(LEN(VLOOKUP($G20,Baseline!$G:$CJ,64,FALSE))=0,"",VLOOKUP($G20,Baseline!$G:$CJ,64,FALSE))</f>
        <v>5 = Muy bien</v>
      </c>
      <c r="BS20" s="42" t="str">
        <f>IF(LEN(VLOOKUP($G20,Baseline!$G:$CJ,65,FALSE))=0,"",VLOOKUP($G20,Baseline!$G:$CJ,65,FALSE))</f>
        <v/>
      </c>
      <c r="BT20" s="42" t="str">
        <f>IF(LEN(VLOOKUP($G20,Baseline!$G:$CJ,66,FALSE))=0,"",VLOOKUP($G20,Baseline!$G:$CJ,66,FALSE))</f>
        <v/>
      </c>
      <c r="BU20" s="42" t="str">
        <f>IF(LEN(VLOOKUP($G20,Baseline!$G:$CJ,67,FALSE))=0,"",VLOOKUP($G20,Baseline!$G:$CJ,67,FALSE))</f>
        <v/>
      </c>
      <c r="BV20" s="42" t="str">
        <f>IF(LEN(VLOOKUP($G20,Baseline!$G:$CJ,68,FALSE))=0,"",VLOOKUP($G20,Baseline!$G:$CJ,68,FALSE))</f>
        <v/>
      </c>
      <c r="BW20" s="42" t="str">
        <f>IF(LEN(VLOOKUP($G20,Baseline!$G:$CJ,69,FALSE))=0,"",VLOOKUP($G20,Baseline!$G:$CJ,69,FALSE))</f>
        <v/>
      </c>
      <c r="BX20" s="42" t="str">
        <f>IF(LEN(VLOOKUP($G20,Baseline!$G:$CJ,70,FALSE))=0,"",VLOOKUP($G20,Baseline!$G:$CJ,70,FALSE))</f>
        <v/>
      </c>
      <c r="BY20" s="42" t="str">
        <f>IF(LEN(VLOOKUP($G20,Baseline!$G:$CJ,71,FALSE))=0,"",VLOOKUP($G20,Baseline!$G:$CJ,71,FALSE))</f>
        <v/>
      </c>
      <c r="BZ20" s="42" t="str">
        <f>IF(LEN(VLOOKUP($G20,Baseline!$G:$CJ,72,FALSE))=0,"",VLOOKUP($G20,Baseline!$G:$CJ,72,FALSE))</f>
        <v/>
      </c>
      <c r="CA20" s="42" t="str">
        <f>IF(LEN(VLOOKUP($G20,Baseline!$G:$CJ,73,FALSE))=0,"",VLOOKUP($G20,Baseline!$G:$CJ,73,FALSE))</f>
        <v/>
      </c>
      <c r="CB20" s="42" t="str">
        <f>IF(LEN(VLOOKUP($G20,Baseline!$G:$CJ,74,FALSE))=0,"",VLOOKUP($G20,Baseline!$G:$CJ,74,FALSE))</f>
        <v/>
      </c>
      <c r="CC20" s="42" t="str">
        <f>IF(LEN(VLOOKUP($G20,Baseline!$G:$CJ,75,FALSE))=0,"",VLOOKUP($G20,Baseline!$G:$CJ,75,FALSE))</f>
        <v/>
      </c>
      <c r="CD20" s="42" t="str">
        <f>IF(LEN(VLOOKUP($G20,Baseline!$G:$CJ,76,FALSE))=0,"",VLOOKUP($G20,Baseline!$G:$CJ,76,FALSE))</f>
        <v/>
      </c>
      <c r="CE20" s="42" t="str">
        <f>IF(LEN(VLOOKUP($G20,Baseline!$G:$CJ,77,FALSE))=0,"",VLOOKUP($G20,Baseline!$G:$CJ,77,FALSE))</f>
        <v/>
      </c>
      <c r="CF20" s="42" t="str">
        <f>IF(LEN(VLOOKUP($G20,Baseline!$G:$CJ,78,FALSE))=0,"",VLOOKUP($G20,Baseline!$G:$CJ,78,FALSE))</f>
        <v/>
      </c>
      <c r="CG20" s="42" t="str">
        <f>IF(LEN(VLOOKUP($G20,Baseline!$G:$CJ,79,FALSE))=0,"",VLOOKUP($G20,Baseline!$G:$CJ,79,FALSE))</f>
        <v/>
      </c>
      <c r="CH20" s="42" t="str">
        <f>IF(LEN(VLOOKUP($G20,Baseline!$G:$CJ,80,FALSE))=0,"",VLOOKUP($G20,Baseline!$G:$CJ,80,FALSE))</f>
        <v/>
      </c>
      <c r="CI20" s="42" t="str">
        <f>IF(LEN(VLOOKUP($G20,Baseline!$G:$CJ,81,FALSE))=0,"",VLOOKUP($G20,Baseline!$G:$CJ,81,FALSE))</f>
        <v/>
      </c>
      <c r="CJ20" s="42" t="str">
        <f>IF(LEN(VLOOKUP($G20,Baseline!$G:$CJ,82,FALSE))=0,"",VLOOKUP($G20,Baseline!$G:$CJ,82,FALSE))</f>
        <v/>
      </c>
      <c r="CK20" s="42"/>
      <c r="CL20" s="42"/>
      <c r="CM20" s="42"/>
      <c r="CN20" s="200"/>
      <c r="CO20" s="95" t="str">
        <f>IF(LEN(VLOOKUP($G20,Baseline!$G:$DL,87,FALSE))=0,"",VLOOKUP($G20,Baseline!$G:$DL,87,FALSE))</f>
        <v>Comment était l'ambiance au sein de ta famille ?</v>
      </c>
      <c r="CP20" s="42" t="str">
        <f>IF(LEN(VLOOKUP($G20,Baseline!$G:$DL,88,FALSE))=0,"",VLOOKUP($G20,Baseline!$G:$DL,88,FALSE))</f>
        <v>1 = très mauvaise</v>
      </c>
      <c r="CQ20" s="42" t="str">
        <f>IF(LEN(VLOOKUP($G20,Baseline!$G:$DL,89,FALSE))=0,"",VLOOKUP($G20,Baseline!$G:$DL,89,FALSE))</f>
        <v>2 = plutôt mauvaise</v>
      </c>
      <c r="CR20" s="42" t="str">
        <f>IF(LEN(VLOOKUP($G20,Baseline!$G:$DL,90,FALSE))=0,"",VLOOKUP($G20,Baseline!$G:$DL,90,FALSE))</f>
        <v>3 = médiocre</v>
      </c>
      <c r="CS20" s="42" t="str">
        <f>IF(LEN(VLOOKUP($G20,Baseline!$G:$DL,91,FALSE))=0,"",VLOOKUP($G20,Baseline!$G:$DL,91,FALSE))</f>
        <v>4 = plutôt bonne</v>
      </c>
      <c r="CT20" s="42" t="str">
        <f>IF(LEN(VLOOKUP($G20,Baseline!$G:$DL,92,FALSE))=0,"",VLOOKUP($G20,Baseline!$G:$DL,92,FALSE))</f>
        <v>5 = très bonne</v>
      </c>
      <c r="CU20" s="42" t="str">
        <f>IF(LEN(VLOOKUP($G20,Baseline!$G:$DL,93,FALSE))=0,"",VLOOKUP($G20,Baseline!$G:$DL,93,FALSE))</f>
        <v/>
      </c>
      <c r="CV20" s="42" t="str">
        <f>IF(LEN(VLOOKUP($G20,Baseline!$G:$DL,94,FALSE))=0,"",VLOOKUP($G20,Baseline!$G:$DL,94,FALSE))</f>
        <v/>
      </c>
      <c r="CW20" s="42" t="str">
        <f>IF(LEN(VLOOKUP($G20,Baseline!$G:$DL,95,FALSE))=0,"",VLOOKUP($G20,Baseline!$G:$DL,95,FALSE))</f>
        <v/>
      </c>
      <c r="CX20" s="42" t="str">
        <f>IF(LEN(VLOOKUP($G20,Baseline!$G:$DL,96,FALSE))=0,"",VLOOKUP($G20,Baseline!$G:$DL,96,FALSE))</f>
        <v/>
      </c>
      <c r="CY20" s="42" t="str">
        <f>IF(LEN(VLOOKUP($G20,Baseline!$G:$DL,97,FALSE))=0,"",VLOOKUP($G20,Baseline!$G:$DL,97,FALSE))</f>
        <v/>
      </c>
      <c r="CZ20" s="42" t="str">
        <f>IF(LEN(VLOOKUP($G20,Baseline!$G:$DL,98,FALSE))=0,"",VLOOKUP($G20,Baseline!$G:$DL,98,FALSE))</f>
        <v/>
      </c>
      <c r="DA20" s="42" t="str">
        <f>IF(LEN(VLOOKUP($G20,Baseline!$G:$DL,99,FALSE))=0,"",VLOOKUP($G20,Baseline!$G:$DL,99,FALSE))</f>
        <v/>
      </c>
      <c r="DB20" s="42" t="str">
        <f>IF(LEN(VLOOKUP($G20,Baseline!$G:$DL,100,FALSE))=0,"",VLOOKUP($G20,Baseline!$G:$DL,100,FALSE))</f>
        <v/>
      </c>
      <c r="DC20" s="42" t="str">
        <f>IF(LEN(VLOOKUP($G20,Baseline!$G:$DL,101,FALSE))=0,"",VLOOKUP($G20,Baseline!$G:$DL,101,FALSE))</f>
        <v/>
      </c>
      <c r="DD20" s="42" t="str">
        <f>IF(LEN(VLOOKUP($G20,Baseline!$G:$DL,102,FALSE))=0,"",VLOOKUP($G20,Baseline!$G:$DL,102,FALSE))</f>
        <v/>
      </c>
      <c r="DE20" s="42" t="str">
        <f>IF(LEN(VLOOKUP($G20,Baseline!$G:$DL,103,FALSE))=0,"",VLOOKUP($G20,Baseline!$G:$DL,103,FALSE))</f>
        <v/>
      </c>
      <c r="DF20" s="42" t="str">
        <f>IF(LEN(VLOOKUP($G20,Baseline!$G:$DL,104,FALSE))=0,"",VLOOKUP($G20,Baseline!$G:$DL,104,FALSE))</f>
        <v/>
      </c>
      <c r="DG20" s="42" t="str">
        <f>IF(LEN(VLOOKUP($G20,Baseline!$G:$DL,105,FALSE))=0,"",VLOOKUP($G20,Baseline!$G:$DL,105,FALSE))</f>
        <v/>
      </c>
      <c r="DH20" s="42" t="str">
        <f>IF(LEN(VLOOKUP($G20,Baseline!$G:$DL,106,FALSE))=0,"",VLOOKUP($G20,Baseline!$G:$DL,106,FALSE))</f>
        <v/>
      </c>
      <c r="DI20" s="42" t="str">
        <f>IF(LEN(VLOOKUP($G20,Baseline!$G:$DL,107,FALSE))=0,"",VLOOKUP($G20,Baseline!$G:$DL,107,FALSE))</f>
        <v/>
      </c>
      <c r="DJ20" s="42" t="str">
        <f>IF(LEN(VLOOKUP($G20,Baseline!$G:$DL,108,FALSE))=0,"",VLOOKUP($G20,Baseline!$G:$DL,108,FALSE))</f>
        <v/>
      </c>
      <c r="DK20" s="42" t="str">
        <f>IF(LEN(VLOOKUP($G20,Baseline!$G:$DL,109,FALSE))=0,"",VLOOKUP($G20,Baseline!$G:$DL,109,FALSE))</f>
        <v/>
      </c>
      <c r="DL20" s="42" t="str">
        <f>IF(LEN(VLOOKUP($G20,Baseline!$G:$DL,110,FALSE))=0,"",VLOOKUP($G20,Baseline!$G:$DL,110,FALSE))</f>
        <v/>
      </c>
      <c r="DM20" s="42"/>
      <c r="DN20" s="42"/>
      <c r="DO20" s="42"/>
      <c r="DP20" s="42"/>
      <c r="DQ20" s="42" t="str">
        <f>IF(LEN(VLOOKUP($G20,Baseline!$G:$EN,115,FALSE))=0,"",VLOOKUP($G20,Baseline!$G:$EN,115,FALSE))</f>
        <v>Milyen volt a családod hangulata?</v>
      </c>
      <c r="DR20" s="42" t="str">
        <f>IF(LEN(VLOOKUP($G20,Baseline!$G:$EN,116,FALSE))=0,"",VLOOKUP($G20,Baseline!$G:$EN,116,FALSE))</f>
        <v>1 = nagyon rossz</v>
      </c>
      <c r="DS20" s="42" t="str">
        <f>IF(LEN(VLOOKUP($G20,Baseline!$G:$EN,117,FALSE))=0,"",VLOOKUP($G20,Baseline!$G:$EN,117,FALSE))</f>
        <v xml:space="preserve">2 = inkább rossz </v>
      </c>
      <c r="DT20" s="42" t="str">
        <f>IF(LEN(VLOOKUP($G20,Baseline!$G:$EN,118,FALSE))=0,"",VLOOKUP($G20,Baseline!$G:$EN,118,FALSE))</f>
        <v>3 = átlagos</v>
      </c>
      <c r="DU20" s="42" t="str">
        <f>IF(LEN(VLOOKUP($G20,Baseline!$G:$EN,119,FALSE))=0,"",VLOOKUP($G20,Baseline!$G:$EN,119,FALSE))</f>
        <v>4 = inkább jó</v>
      </c>
      <c r="DV20" s="42" t="str">
        <f>IF(LEN(VLOOKUP($G20,Baseline!$G:$EN,120,FALSE))=0,"",VLOOKUP($G20,Baseline!$G:$EN,120,FALSE))</f>
        <v>5 = nagyon jó</v>
      </c>
      <c r="DW20" s="42" t="str">
        <f>IF(LEN(VLOOKUP($G20,Baseline!$G:$EN,121,FALSE))=0,"",VLOOKUP($G20,Baseline!$G:$EN,121,FALSE))</f>
        <v/>
      </c>
      <c r="DX20" s="42" t="str">
        <f>IF(LEN(VLOOKUP($G20,Baseline!$G:$EN,122,FALSE))=0,"",VLOOKUP($G20,Baseline!$G:$EN,122,FALSE))</f>
        <v/>
      </c>
      <c r="DY20" s="42" t="str">
        <f>IF(LEN(VLOOKUP($G20,Baseline!$G:$EN,123,FALSE))=0,"",VLOOKUP($G20,Baseline!$G:$EN,123,FALSE))</f>
        <v/>
      </c>
      <c r="DZ20" s="42" t="str">
        <f>IF(LEN(VLOOKUP($G20,Baseline!$G:$EN,124,FALSE))=0,"",VLOOKUP($G20,Baseline!$G:$EN,124,FALSE))</f>
        <v/>
      </c>
      <c r="EA20" s="42" t="str">
        <f>IF(LEN(VLOOKUP($G20,Baseline!$G:$EN,125,FALSE))=0,"",VLOOKUP($G20,Baseline!$G:$EN,125,FALSE))</f>
        <v/>
      </c>
      <c r="EB20" s="42" t="str">
        <f>IF(LEN(VLOOKUP($G20,Baseline!$G:$EN,126,FALSE))=0,"",VLOOKUP($G20,Baseline!$G:$EN,126,FALSE))</f>
        <v/>
      </c>
      <c r="EC20" s="42" t="str">
        <f>IF(LEN(VLOOKUP($G20,Baseline!$G:$EN,127,FALSE))=0,"",VLOOKUP($G20,Baseline!$G:$EN,127,FALSE))</f>
        <v/>
      </c>
      <c r="ED20" s="42" t="str">
        <f>IF(LEN(VLOOKUP($G20,Baseline!$G:$EN,128,FALSE))=0,"",VLOOKUP($G20,Baseline!$G:$EN,128,FALSE))</f>
        <v/>
      </c>
      <c r="EE20" s="42" t="str">
        <f>IF(LEN(VLOOKUP($G20,Baseline!$G:$EN,129,FALSE))=0,"",VLOOKUP($G20,Baseline!$G:$EN,129,FALSE))</f>
        <v/>
      </c>
      <c r="EF20" s="42" t="str">
        <f>IF(LEN(VLOOKUP($G20,Baseline!$G:$EN,130,FALSE))=0,"",VLOOKUP($G20,Baseline!$G:$EN,130,FALSE))</f>
        <v/>
      </c>
      <c r="EG20" s="42" t="str">
        <f>IF(LEN(VLOOKUP($G20,Baseline!$G:$EN,131,FALSE))=0,"",VLOOKUP($G20,Baseline!$G:$EN,131,FALSE))</f>
        <v/>
      </c>
      <c r="EH20" s="42" t="str">
        <f>IF(LEN(VLOOKUP($G20,Baseline!$G:$EN,132,FALSE))=0,"",VLOOKUP($G20,Baseline!$G:$EN,132,FALSE))</f>
        <v/>
      </c>
      <c r="EI20" s="42" t="str">
        <f>IF(LEN(VLOOKUP($G20,Baseline!$G:$EN,133,FALSE))=0,"",VLOOKUP($G20,Baseline!$G:$EN,133,FALSE))</f>
        <v/>
      </c>
      <c r="EJ20" s="42" t="str">
        <f>IF(LEN(VLOOKUP($G20,Baseline!$G:$EN,134,FALSE))=0,"",VLOOKUP($G20,Baseline!$G:$EN,134,FALSE))</f>
        <v/>
      </c>
      <c r="EK20" s="42" t="str">
        <f>IF(LEN(VLOOKUP($G20,Baseline!$G:$EN,135,FALSE))=0,"",VLOOKUP($G20,Baseline!$G:$EN,135,FALSE))</f>
        <v/>
      </c>
      <c r="EL20" s="42" t="str">
        <f>IF(LEN(VLOOKUP($G20,Baseline!$G:$EN,136,FALSE))=0,"",VLOOKUP($G20,Baseline!$G:$EN,136,FALSE))</f>
        <v/>
      </c>
      <c r="EM20" s="42" t="str">
        <f>IF(LEN(VLOOKUP($G20,Baseline!$G:$EN,137,FALSE))=0,"",VLOOKUP($G20,Baseline!$G:$EN,137,FALSE))</f>
        <v/>
      </c>
      <c r="EN20" s="42" t="str">
        <f>IF(LEN(VLOOKUP($G20,Baseline!$G:$EN,138,FALSE))=0,"",VLOOKUP($G20,Baseline!$G:$EN,138,FALSE))</f>
        <v/>
      </c>
      <c r="EO20" s="42"/>
      <c r="EP20" s="42"/>
      <c r="EQ20" s="42"/>
      <c r="ER20" s="42"/>
      <c r="ES20" s="42" t="str">
        <f>IF(LEN(VLOOKUP($G20,Baseline!$G:$FP,143,FALSE))=0,"",VLOOKUP($G20,Baseline!$G:$FP,143,FALSE))</f>
        <v>Com'era l'umore nella tua famiglia?</v>
      </c>
      <c r="ET20" s="42" t="str">
        <f>IF(LEN(VLOOKUP($G20,Baseline!$G:$FP,144,FALSE))=0,"",VLOOKUP($G20,Baseline!$G:$FP,144,FALSE))</f>
        <v>1 = molto cattivo</v>
      </c>
      <c r="EU20" s="42" t="str">
        <f>IF(LEN(VLOOKUP($G20,Baseline!$G:$FP,145,FALSE))=0,"",VLOOKUP($G20,Baseline!$G:$FP,145,FALSE))</f>
        <v>2 = abbastanza cattivo</v>
      </c>
      <c r="EV20" s="42" t="str">
        <f>IF(LEN(VLOOKUP($G20,Baseline!$G:$FP,146,FALSE))=0,"",VLOOKUP($G20,Baseline!$G:$FP,146,FALSE))</f>
        <v>3 = così e così</v>
      </c>
      <c r="EW20" s="42" t="str">
        <f>IF(LEN(VLOOKUP($G20,Baseline!$G:$FP,147,FALSE))=0,"",VLOOKUP($G20,Baseline!$G:$FP,147,FALSE))</f>
        <v>4 = abbastanza buono</v>
      </c>
      <c r="EX20" s="42" t="str">
        <f>IF(LEN(VLOOKUP($G20,Baseline!$G:$FP,148,FALSE))=0,"",VLOOKUP($G20,Baseline!$G:$FP,148,FALSE))</f>
        <v>5 = molto buono</v>
      </c>
      <c r="EY20" s="42" t="str">
        <f>IF(LEN(VLOOKUP($G20,Baseline!$G:$FP,149,FALSE))=0,"",VLOOKUP($G20,Baseline!$G:$FP,149,FALSE))</f>
        <v/>
      </c>
      <c r="EZ20" s="42" t="str">
        <f>IF(LEN(VLOOKUP($G20,Baseline!$G:$FP,150,FALSE))=0,"",VLOOKUP($G20,Baseline!$G:$FP,150,FALSE))</f>
        <v/>
      </c>
      <c r="FA20" s="42" t="str">
        <f>IF(LEN(VLOOKUP($G20,Baseline!$G:$FP,151,FALSE))=0,"",VLOOKUP($G20,Baseline!$G:$FP,151,FALSE))</f>
        <v/>
      </c>
      <c r="FB20" s="42" t="str">
        <f>IF(LEN(VLOOKUP($G20,Baseline!$G:$FP,152,FALSE))=0,"",VLOOKUP($G20,Baseline!$G:$FP,152,FALSE))</f>
        <v/>
      </c>
      <c r="FC20" s="42" t="str">
        <f>IF(LEN(VLOOKUP($G20,Baseline!$G:$FP,153,FALSE))=0,"",VLOOKUP($G20,Baseline!$G:$FP,153,FALSE))</f>
        <v/>
      </c>
      <c r="FD20" s="42" t="str">
        <f>IF(LEN(VLOOKUP($G20,Baseline!$G:$FP,154,FALSE))=0,"",VLOOKUP($G20,Baseline!$G:$FP,154,FALSE))</f>
        <v/>
      </c>
      <c r="FE20" s="42" t="str">
        <f>IF(LEN(VLOOKUP($G20,Baseline!$G:$FP,155,FALSE))=0,"",VLOOKUP($G20,Baseline!$G:$FP,155,FALSE))</f>
        <v/>
      </c>
      <c r="FF20" s="42" t="str">
        <f>IF(LEN(VLOOKUP($G20,Baseline!$G:$FP,156,FALSE))=0,"",VLOOKUP($G20,Baseline!$G:$FP,156,FALSE))</f>
        <v/>
      </c>
      <c r="FG20" s="42" t="str">
        <f>IF(LEN(VLOOKUP($G20,Baseline!$G:$FP,157,FALSE))=0,"",VLOOKUP($G20,Baseline!$G:$FP,157,FALSE))</f>
        <v/>
      </c>
      <c r="FH20" s="42" t="str">
        <f>IF(LEN(VLOOKUP($G20,Baseline!$G:$FP,158,FALSE))=0,"",VLOOKUP($G20,Baseline!$G:$FP,158,FALSE))</f>
        <v/>
      </c>
      <c r="FI20" s="42" t="str">
        <f>IF(LEN(VLOOKUP($G20,Baseline!$G:$FP,159,FALSE))=0,"",VLOOKUP($G20,Baseline!$G:$FP,159,FALSE))</f>
        <v/>
      </c>
      <c r="FJ20" s="42" t="str">
        <f>IF(LEN(VLOOKUP($G20,Baseline!$G:$FP,160,FALSE))=0,"",VLOOKUP($G20,Baseline!$G:$FP,160,FALSE))</f>
        <v/>
      </c>
      <c r="FK20" s="42" t="str">
        <f>IF(LEN(VLOOKUP($G20,Baseline!$G:$FP,161,FALSE))=0,"",VLOOKUP($G20,Baseline!$G:$FP,161,FALSE))</f>
        <v/>
      </c>
      <c r="FL20" s="42" t="str">
        <f>IF(LEN(VLOOKUP($G20,Baseline!$G:$FP,162,FALSE))=0,"",VLOOKUP($G20,Baseline!$G:$FP,162,FALSE))</f>
        <v/>
      </c>
      <c r="FM20" s="42" t="str">
        <f>IF(LEN(VLOOKUP($G20,Baseline!$G:$FP,163,FALSE))=0,"",VLOOKUP($G20,Baseline!$G:$FP,163,FALSE))</f>
        <v/>
      </c>
      <c r="FN20" s="42" t="str">
        <f>IF(LEN(VLOOKUP($G20,Baseline!$G:$FP,164,FALSE))=0,"",VLOOKUP($G20,Baseline!$G:$FP,164,FALSE))</f>
        <v/>
      </c>
      <c r="FO20" s="42" t="str">
        <f>IF(LEN(VLOOKUP($G20,Baseline!$G:$FP,165,FALSE))=0,"",VLOOKUP($G20,Baseline!$G:$FP,165,FALSE))</f>
        <v/>
      </c>
      <c r="FP20" s="42" t="str">
        <f>IF(LEN(VLOOKUP($G20,Baseline!$G:$FP,166,FALSE))=0,"",VLOOKUP($G20,Baseline!$G:$FP,166,FALSE))</f>
        <v/>
      </c>
      <c r="FQ20" s="42"/>
      <c r="FR20" s="42"/>
      <c r="FS20" s="42"/>
      <c r="FT20" s="42"/>
      <c r="FU20" s="42" t="str">
        <f>IF(LEN(VLOOKUP($G20,Baseline!$G:$GR,171,FALSE))=0,"",VLOOKUP($G20,Baseline!$G:$GR,171,FALSE))</f>
        <v>Каким было настроение в твоей семье?</v>
      </c>
      <c r="FV20" s="42" t="str">
        <f>IF(LEN(VLOOKUP($G20,Baseline!$G:$GR,172,FALSE))=0,"",VLOOKUP($G20,Baseline!$G:$GR,172,FALSE))</f>
        <v>1 = очень плохое</v>
      </c>
      <c r="FW20" s="42" t="str">
        <f>IF(LEN(VLOOKUP($G20,Baseline!$G:$GR,173,FALSE))=0,"",VLOOKUP($G20,Baseline!$G:$GR,173,FALSE))</f>
        <v xml:space="preserve">2 = скорее плохое </v>
      </c>
      <c r="FX20" s="42" t="str">
        <f>IF(LEN(VLOOKUP($G20,Baseline!$G:$GR,174,FALSE))=0,"",VLOOKUP($G20,Baseline!$G:$GR,174,FALSE))</f>
        <v>3 = среднее</v>
      </c>
      <c r="FY20" s="42" t="str">
        <f>IF(LEN(VLOOKUP($G20,Baseline!$G:$GR,175,FALSE))=0,"",VLOOKUP($G20,Baseline!$G:$GR,175,FALSE))</f>
        <v>4 = скорее хорошее</v>
      </c>
      <c r="FZ20" s="42" t="str">
        <f>IF(LEN(VLOOKUP($G20,Baseline!$G:$GR,176,FALSE))=0,"",VLOOKUP($G20,Baseline!$G:$GR,176,FALSE))</f>
        <v>5 = очень хорошее</v>
      </c>
      <c r="GA20" s="42" t="str">
        <f>IF(LEN(VLOOKUP($G20,Baseline!$G:$GR,177,FALSE))=0,"",VLOOKUP($G20,Baseline!$G:$GR,177,FALSE))</f>
        <v/>
      </c>
      <c r="GB20" s="42" t="str">
        <f>IF(LEN(VLOOKUP($G20,Baseline!$G:$GR,178,FALSE))=0,"",VLOOKUP($G20,Baseline!$G:$GR,178,FALSE))</f>
        <v/>
      </c>
      <c r="GC20" s="42" t="str">
        <f>IF(LEN(VLOOKUP($G20,Baseline!$G:$GR,179,FALSE))=0,"",VLOOKUP($G20,Baseline!$G:$GR,179,FALSE))</f>
        <v/>
      </c>
      <c r="GD20" s="42" t="str">
        <f>IF(LEN(VLOOKUP($G20,Baseline!$G:$GR,180,FALSE))=0,"",VLOOKUP($G20,Baseline!$G:$GR,180,FALSE))</f>
        <v/>
      </c>
      <c r="GE20" s="42" t="str">
        <f>IF(LEN(VLOOKUP($G20,Baseline!$G:$GR,181,FALSE))=0,"",VLOOKUP($G20,Baseline!$G:$GR,181,FALSE))</f>
        <v/>
      </c>
      <c r="GF20" s="42" t="str">
        <f>IF(LEN(VLOOKUP($G20,Baseline!$G:$GR,182,FALSE))=0,"",VLOOKUP($G20,Baseline!$G:$GR,182,FALSE))</f>
        <v/>
      </c>
      <c r="GG20" s="42" t="str">
        <f>IF(LEN(VLOOKUP($G20,Baseline!$G:$GR,183,FALSE))=0,"",VLOOKUP($G20,Baseline!$G:$GR,183,FALSE))</f>
        <v/>
      </c>
      <c r="GH20" s="42" t="str">
        <f>IF(LEN(VLOOKUP($G20,Baseline!$G:$GR,184,FALSE))=0,"",VLOOKUP($G20,Baseline!$G:$GR,184,FALSE))</f>
        <v/>
      </c>
      <c r="GI20" s="42" t="str">
        <f>IF(LEN(VLOOKUP($G20,Baseline!$G:$GR,185,FALSE))=0,"",VLOOKUP($G20,Baseline!$G:$GR,185,FALSE))</f>
        <v/>
      </c>
      <c r="GJ20" s="42" t="str">
        <f>IF(LEN(VLOOKUP($G20,Baseline!$G:$GR,186,FALSE))=0,"",VLOOKUP($G20,Baseline!$G:$GR,186,FALSE))</f>
        <v/>
      </c>
      <c r="GK20" s="42" t="str">
        <f>IF(LEN(VLOOKUP($G20,Baseline!$G:$GR,187,FALSE))=0,"",VLOOKUP($G20,Baseline!$G:$GR,187,FALSE))</f>
        <v/>
      </c>
      <c r="GL20" s="42" t="str">
        <f>IF(LEN(VLOOKUP($G20,Baseline!$G:$GR,188,FALSE))=0,"",VLOOKUP($G20,Baseline!$G:$GR,188,FALSE))</f>
        <v/>
      </c>
      <c r="GM20" s="42" t="str">
        <f>IF(LEN(VLOOKUP($G20,Baseline!$G:$GR,189,FALSE))=0,"",VLOOKUP($G20,Baseline!$G:$GR,189,FALSE))</f>
        <v/>
      </c>
      <c r="GN20" s="42" t="str">
        <f>IF(LEN(VLOOKUP($G20,Baseline!$G:$GR,190,FALSE))=0,"",VLOOKUP($G20,Baseline!$G:$GR,190,FALSE))</f>
        <v/>
      </c>
      <c r="GO20" s="42" t="str">
        <f>IF(LEN(VLOOKUP($G20,Baseline!$G:$GR,191,FALSE))=0,"",VLOOKUP($G20,Baseline!$G:$GR,191,FALSE))</f>
        <v/>
      </c>
      <c r="GP20" s="42" t="str">
        <f>IF(LEN(VLOOKUP($G20,Baseline!$G:$GR,192,FALSE))=0,"",VLOOKUP($G20,Baseline!$G:$GR,192,FALSE))</f>
        <v/>
      </c>
      <c r="GQ20" s="42" t="str">
        <f>IF(LEN(VLOOKUP($G20,Baseline!$G:$GR,193,FALSE))=0,"",VLOOKUP($G20,Baseline!$G:$GR,193,FALSE))</f>
        <v/>
      </c>
      <c r="GR20" s="42" t="str">
        <f>IF(LEN(VLOOKUP($G20,Baseline!$G:$GR,194,FALSE))=0,"",VLOOKUP($G20,Baseline!$G:$GR,194,FALSE))</f>
        <v/>
      </c>
      <c r="GS20" s="42"/>
      <c r="GT20" s="42"/>
      <c r="GU20" s="42"/>
      <c r="GV20" s="42"/>
      <c r="GW20" s="42" t="str">
        <f>IF(LEN(VLOOKUP($G20,Baseline!$G:$HT,199,FALSE))=0,"",VLOOKUP($G20,Baseline!$G:$HT,199,FALSE))</f>
        <v>Kakvo je bilo raspoloženje u tvojoj porodici?</v>
      </c>
      <c r="GX20" s="42" t="str">
        <f>IF(LEN(VLOOKUP($G20,Baseline!$G:$HT,200,FALSE))=0,"",VLOOKUP($G20,Baseline!$G:$HT,200,FALSE))</f>
        <v>1 = veoma loše</v>
      </c>
      <c r="GY20" s="42" t="str">
        <f>IF(LEN(VLOOKUP($G20,Baseline!$G:$HT,201,FALSE))=0,"",VLOOKUP($G20,Baseline!$G:$HT,201,FALSE))</f>
        <v xml:space="preserve">2 = više loše nego dobro </v>
      </c>
      <c r="GZ20" s="42" t="str">
        <f>IF(LEN(VLOOKUP($G20,Baseline!$G:$HT,202,FALSE))=0,"",VLOOKUP($G20,Baseline!$G:$HT,202,FALSE))</f>
        <v>3 = osrednje</v>
      </c>
      <c r="HA20" s="42" t="str">
        <f>IF(LEN(VLOOKUP($G20,Baseline!$G:$HT,203,FALSE))=0,"",VLOOKUP($G20,Baseline!$G:$HT,203,FALSE))</f>
        <v>4 = prilično dobro</v>
      </c>
      <c r="HB20" s="42" t="str">
        <f>IF(LEN(VLOOKUP($G20,Baseline!$G:$HT,204,FALSE))=0,"",VLOOKUP($G20,Baseline!$G:$HT,204,FALSE))</f>
        <v>5 = odlično</v>
      </c>
      <c r="HC20" s="42" t="str">
        <f>IF(LEN(VLOOKUP($G20,Baseline!$G:$HT,205,FALSE))=0,"",VLOOKUP($G20,Baseline!$G:$HT,205,FALSE))</f>
        <v/>
      </c>
      <c r="HD20" s="42" t="str">
        <f>IF(LEN(VLOOKUP($G20,Baseline!$G:$HT,206,FALSE))=0,"",VLOOKUP($G20,Baseline!$G:$HT,206,FALSE))</f>
        <v/>
      </c>
      <c r="HE20" s="42" t="str">
        <f>IF(LEN(VLOOKUP($G20,Baseline!$G:$HT,207,FALSE))=0,"",VLOOKUP($G20,Baseline!$G:$HT,207,FALSE))</f>
        <v/>
      </c>
      <c r="HF20" s="42" t="str">
        <f>IF(LEN(VLOOKUP($G20,Baseline!$G:$HT,208,FALSE))=0,"",VLOOKUP($G20,Baseline!$G:$HT,208,FALSE))</f>
        <v/>
      </c>
      <c r="HG20" s="42" t="str">
        <f>IF(LEN(VLOOKUP($G20,Baseline!$G:$HT,209,FALSE))=0,"",VLOOKUP($G20,Baseline!$G:$HT,209,FALSE))</f>
        <v/>
      </c>
      <c r="HH20" s="42" t="str">
        <f>IF(LEN(VLOOKUP($G20,Baseline!$G:$HT,210,FALSE))=0,"",VLOOKUP($G20,Baseline!$G:$HT,210,FALSE))</f>
        <v/>
      </c>
      <c r="HI20" s="42" t="str">
        <f>IF(LEN(VLOOKUP($G20,Baseline!$G:$HT,211,FALSE))=0,"",VLOOKUP($G20,Baseline!$G:$HT,211,FALSE))</f>
        <v/>
      </c>
      <c r="HJ20" s="42" t="str">
        <f>IF(LEN(VLOOKUP($G20,Baseline!$G:$HT,212,FALSE))=0,"",VLOOKUP($G20,Baseline!$G:$HT,212,FALSE))</f>
        <v/>
      </c>
      <c r="HK20" s="42" t="str">
        <f>IF(LEN(VLOOKUP($G20,Baseline!$G:$HT,213,FALSE))=0,"",VLOOKUP($G20,Baseline!$G:$HT,213,FALSE))</f>
        <v/>
      </c>
      <c r="HL20" s="42" t="str">
        <f>IF(LEN(VLOOKUP($G20,Baseline!$G:$HT,214,FALSE))=0,"",VLOOKUP($G20,Baseline!$G:$HT,214,FALSE))</f>
        <v/>
      </c>
      <c r="HM20" s="42" t="str">
        <f>IF(LEN(VLOOKUP($G20,Baseline!$G:$HT,215,FALSE))=0,"",VLOOKUP($G20,Baseline!$G:$HT,215,FALSE))</f>
        <v/>
      </c>
      <c r="HN20" s="42" t="str">
        <f>IF(LEN(VLOOKUP($G20,Baseline!$G:$HT,216,FALSE))=0,"",VLOOKUP($G20,Baseline!$G:$HT,216,FALSE))</f>
        <v/>
      </c>
      <c r="HO20" s="42" t="str">
        <f>IF(LEN(VLOOKUP($G20,Baseline!$G:$HT,217,FALSE))=0,"",VLOOKUP($G20,Baseline!$G:$HT,217,FALSE))</f>
        <v/>
      </c>
      <c r="HP20" s="42" t="str">
        <f>IF(LEN(VLOOKUP($G20,Baseline!$G:$HT,218,FALSE))=0,"",VLOOKUP($G20,Baseline!$G:$HT,218,FALSE))</f>
        <v/>
      </c>
      <c r="HQ20" s="42" t="str">
        <f>IF(LEN(VLOOKUP($G20,Baseline!$G:$HT,219,FALSE))=0,"",VLOOKUP($G20,Baseline!$G:$HT,219,FALSE))</f>
        <v/>
      </c>
      <c r="HR20" s="42" t="str">
        <f>IF(LEN(VLOOKUP($G20,Baseline!$G:$HT,220,FALSE))=0,"",VLOOKUP($G20,Baseline!$G:$HT,220,FALSE))</f>
        <v/>
      </c>
      <c r="HS20" s="42" t="str">
        <f>IF(LEN(VLOOKUP($G20,Baseline!$G:$HT,221,FALSE))=0,"",VLOOKUP($G20,Baseline!$G:$HT,221,FALSE))</f>
        <v/>
      </c>
      <c r="HT20" s="42" t="str">
        <f>IF(LEN(VLOOKUP($G20,Baseline!$G:$HT,222,FALSE))=0,"",VLOOKUP($G20,Baseline!$G:$HT,222,FALSE))</f>
        <v/>
      </c>
      <c r="HU20" s="42"/>
      <c r="HV20" s="42"/>
      <c r="HW20" s="42"/>
      <c r="HX20" s="42"/>
    </row>
    <row r="21" spans="1:232" s="41" customFormat="1" ht="16.5" hidden="1" thickBot="1">
      <c r="A21" s="180" t="s">
        <v>109</v>
      </c>
      <c r="B21" s="178" t="s">
        <v>110</v>
      </c>
      <c r="C21" s="178"/>
      <c r="D21" s="178"/>
      <c r="E21" s="178"/>
      <c r="F21" s="178" t="s">
        <v>111</v>
      </c>
      <c r="G21" s="187" t="s">
        <v>478</v>
      </c>
      <c r="H21" s="185"/>
      <c r="I21" s="182" t="str">
        <f>IF(LEN(VLOOKUP($G21,Baseline!$G:$AF,3,FALSE))=0,"",VLOOKUP($G21,Baseline!$G:$AF,3,FALSE))</f>
        <v>Gab es bei euch zu Hause Streit?</v>
      </c>
      <c r="J21" s="187" t="str">
        <f>IF(LEN(VLOOKUP($G21,Baseline!$G:$AF,4,FALSE))=0,"",VLOOKUP($G21,Baseline!$G:$AF,4,FALSE))</f>
        <v>1 = Gar nicht</v>
      </c>
      <c r="K21" s="187" t="str">
        <f>IF(LEN(VLOOKUP($G21,Baseline!$G:$AF,5,FALSE))=0,"",VLOOKUP($G21,Baseline!$G:$AF,5,FALSE))</f>
        <v>2 = An 1-2 Tagen</v>
      </c>
      <c r="L21" s="187" t="str">
        <f>IF(LEN(VLOOKUP($G21,Baseline!$G:$AF,6,FALSE))=0,"",VLOOKUP($G21,Baseline!$G:$AF,6,FALSE))</f>
        <v>3 = An 3-4 Tagen</v>
      </c>
      <c r="M21" s="187" t="str">
        <f>IF(LEN(VLOOKUP($G21,Baseline!$G:$AF,7,FALSE))=0,"",VLOOKUP($G21,Baseline!$G:$AF,7,FALSE))</f>
        <v>4 = An 5-6 Tagen</v>
      </c>
      <c r="N21" s="187" t="str">
        <f>IF(LEN(VLOOKUP($G21,Baseline!$G:$AF,8,FALSE))=0,"",VLOOKUP($G21,Baseline!$G:$AF,8,FALSE))</f>
        <v>5 = Täglich</v>
      </c>
      <c r="O21" s="187" t="str">
        <f>IF(LEN(VLOOKUP($G21,Baseline!$G:$AF,9,FALSE))=0,"",VLOOKUP($G21,Baseline!$G:$AF,9,FALSE))</f>
        <v/>
      </c>
      <c r="P21" s="187" t="str">
        <f>IF(LEN(VLOOKUP($G21,Baseline!$G:$AF,10,FALSE))=0,"",VLOOKUP($G21,Baseline!$G:$AF,10,FALSE))</f>
        <v/>
      </c>
      <c r="Q21" s="187" t="str">
        <f>IF(LEN(VLOOKUP($G21,Baseline!$G:$AF,11,FALSE))=0,"",VLOOKUP($G21,Baseline!$G:$AF,11,FALSE))</f>
        <v/>
      </c>
      <c r="R21" s="187" t="str">
        <f>IF(LEN(VLOOKUP($G21,Baseline!$G:$AF,12,FALSE))=0,"",VLOOKUP($G21,Baseline!$G:$AF,12,FALSE))</f>
        <v/>
      </c>
      <c r="S21" s="187" t="str">
        <f>IF(LEN(VLOOKUP($G21,Baseline!$G:$AF,13,FALSE))=0,"",VLOOKUP($G21,Baseline!$G:$AF,13,FALSE))</f>
        <v/>
      </c>
      <c r="T21" s="187" t="str">
        <f>IF(LEN(VLOOKUP($G21,Baseline!$G:$AF,14,FALSE))=0,"",VLOOKUP($G21,Baseline!$G:$AF,14,FALSE))</f>
        <v/>
      </c>
      <c r="U21" s="187" t="str">
        <f>IF(LEN(VLOOKUP($G21,Baseline!$G:$AF,15,FALSE))=0,"",VLOOKUP($G21,Baseline!$G:$AF,15,FALSE))</f>
        <v/>
      </c>
      <c r="V21" s="187" t="str">
        <f>IF(LEN(VLOOKUP($G21,Baseline!$G:$AF,16,FALSE))=0,"",VLOOKUP($G21,Baseline!$G:$AF,16,FALSE))</f>
        <v/>
      </c>
      <c r="W21" s="187" t="str">
        <f>IF(LEN(VLOOKUP($G21,Baseline!$G:$AF,17,FALSE))=0,"",VLOOKUP($G21,Baseline!$G:$AF,17,FALSE))</f>
        <v/>
      </c>
      <c r="X21" s="187" t="str">
        <f>IF(LEN(VLOOKUP($G21,Baseline!$G:$AF,18,FALSE))=0,"",VLOOKUP($G21,Baseline!$G:$AF,18,FALSE))</f>
        <v/>
      </c>
      <c r="Y21" s="187" t="str">
        <f>IF(LEN(VLOOKUP($G21,Baseline!$G:$AF,19,FALSE))=0,"",VLOOKUP($G21,Baseline!$G:$AF,19,FALSE))</f>
        <v/>
      </c>
      <c r="Z21" s="187" t="str">
        <f>IF(LEN(VLOOKUP($G21,Baseline!$G:$AF,20,FALSE))=0,"",VLOOKUP($G21,Baseline!$G:$AF,20,FALSE))</f>
        <v/>
      </c>
      <c r="AA21" s="187" t="str">
        <f>IF(LEN(VLOOKUP($G21,Baseline!$G:$AF,21,FALSE))=0,"",VLOOKUP($G21,Baseline!$G:$AF,21,FALSE))</f>
        <v/>
      </c>
      <c r="AB21" s="187" t="str">
        <f>IF(LEN(VLOOKUP($G21,Baseline!$G:$AF,22,FALSE))=0,"",VLOOKUP($G21,Baseline!$G:$AF,22,FALSE))</f>
        <v/>
      </c>
      <c r="AC21" s="187" t="str">
        <f>IF(LEN(VLOOKUP($G21,Baseline!$G:$AF,23,FALSE))=0,"",VLOOKUP($G21,Baseline!$G:$AF,23,FALSE))</f>
        <v/>
      </c>
      <c r="AD21" s="187" t="str">
        <f>IF(LEN(VLOOKUP($G21,Baseline!$G:$AF,24,FALSE))=0,"",VLOOKUP($G21,Baseline!$G:$AF,24,FALSE))</f>
        <v/>
      </c>
      <c r="AE21" s="187" t="str">
        <f>IF(LEN(VLOOKUP($G21,Baseline!$G:$AF,25,FALSE))=0,"",VLOOKUP($G21,Baseline!$G:$AF,25,FALSE))</f>
        <v/>
      </c>
      <c r="AF21" s="187" t="str">
        <f>IF(LEN(VLOOKUP($G21,Baseline!$G:$AF,26,FALSE))=0,"",VLOOKUP($G21,Baseline!$G:$AF,26,FALSE))</f>
        <v/>
      </c>
      <c r="AG21" s="178"/>
      <c r="AH21" s="178" t="s">
        <v>107</v>
      </c>
      <c r="AI21" s="178"/>
      <c r="AJ21" s="186"/>
      <c r="AK21" s="182" t="str">
        <f>IF(LEN(VLOOKUP($G21,Baseline!$G:$BH,31,FALSE))=0,"",VLOOKUP($G21,Baseline!$G:$BH,31,FALSE))</f>
        <v>Have there been fights in your family ?</v>
      </c>
      <c r="AL21" s="187" t="str">
        <f>IF(LEN(VLOOKUP($G21,Baseline!$G:$BH,32,FALSE))=0,"",VLOOKUP($G21,Baseline!$G:$BH,32,FALSE))</f>
        <v>1 = Not at all</v>
      </c>
      <c r="AM21" s="187" t="str">
        <f>IF(LEN(VLOOKUP($G21,Baseline!$G:$BH,33,FALSE))=0,"",VLOOKUP($G21,Baseline!$G:$BH,33,FALSE))</f>
        <v>2 = On 1 or 2 days</v>
      </c>
      <c r="AN21" s="187" t="str">
        <f>IF(LEN(VLOOKUP($G21,Baseline!$G:$BH,34,FALSE))=0,"",VLOOKUP($G21,Baseline!$G:$BH,34,FALSE))</f>
        <v xml:space="preserve">3 = On 3 or 4 days </v>
      </c>
      <c r="AO21" s="187" t="str">
        <f>IF(LEN(VLOOKUP($G21,Baseline!$G:$BH,35,FALSE))=0,"",VLOOKUP($G21,Baseline!$G:$BH,35,FALSE))</f>
        <v xml:space="preserve">4 = On 5 or 6 days </v>
      </c>
      <c r="AP21" s="187" t="str">
        <f>IF(LEN(VLOOKUP($G21,Baseline!$G:$BH,36,FALSE))=0,"",VLOOKUP($G21,Baseline!$G:$BH,36,FALSE))</f>
        <v>5 = Every day</v>
      </c>
      <c r="AQ21" s="187" t="str">
        <f>IF(LEN(VLOOKUP($G21,Baseline!$G:$BH,37,FALSE))=0,"",VLOOKUP($G21,Baseline!$G:$BH,37,FALSE))</f>
        <v/>
      </c>
      <c r="AR21" s="187" t="str">
        <f>IF(LEN(VLOOKUP($G21,Baseline!$G:$BH,38,FALSE))=0,"",VLOOKUP($G21,Baseline!$G:$BH,38,FALSE))</f>
        <v/>
      </c>
      <c r="AS21" s="187" t="str">
        <f>IF(LEN(VLOOKUP($G21,Baseline!$G:$BH,39,FALSE))=0,"",VLOOKUP($G21,Baseline!$G:$BH,39,FALSE))</f>
        <v/>
      </c>
      <c r="AT21" s="187" t="str">
        <f>IF(LEN(VLOOKUP($G21,Baseline!$G:$BH,40,FALSE))=0,"",VLOOKUP($G21,Baseline!$G:$BH,40,FALSE))</f>
        <v/>
      </c>
      <c r="AU21" s="187" t="str">
        <f>IF(LEN(VLOOKUP($G21,Baseline!$G:$BH,41,FALSE))=0,"",VLOOKUP($G21,Baseline!$G:$BH,41,FALSE))</f>
        <v/>
      </c>
      <c r="AV21" s="187" t="str">
        <f>IF(LEN(VLOOKUP($G21,Baseline!$G:$BH,42,FALSE))=0,"",VLOOKUP($G21,Baseline!$G:$BH,42,FALSE))</f>
        <v/>
      </c>
      <c r="AW21" s="187" t="str">
        <f>IF(LEN(VLOOKUP($G21,Baseline!$G:$BH,43,FALSE))=0,"",VLOOKUP($G21,Baseline!$G:$BH,43,FALSE))</f>
        <v/>
      </c>
      <c r="AX21" s="187" t="str">
        <f>IF(LEN(VLOOKUP($G21,Baseline!$G:$BH,44,FALSE))=0,"",VLOOKUP($G21,Baseline!$G:$BH,44,FALSE))</f>
        <v/>
      </c>
      <c r="AY21" s="187" t="str">
        <f>IF(LEN(VLOOKUP($G21,Baseline!$G:$BH,45,FALSE))=0,"",VLOOKUP($G21,Baseline!$G:$BH,45,FALSE))</f>
        <v/>
      </c>
      <c r="AZ21" s="187" t="str">
        <f>IF(LEN(VLOOKUP($G21,Baseline!$G:$BH,46,FALSE))=0,"",VLOOKUP($G21,Baseline!$G:$BH,46,FALSE))</f>
        <v/>
      </c>
      <c r="BA21" s="187" t="str">
        <f>IF(LEN(VLOOKUP($G21,Baseline!$G:$BH,47,FALSE))=0,"",VLOOKUP($G21,Baseline!$G:$BH,47,FALSE))</f>
        <v/>
      </c>
      <c r="BB21" s="187" t="str">
        <f>IF(LEN(VLOOKUP($G21,Baseline!$G:$BH,48,FALSE))=0,"",VLOOKUP($G21,Baseline!$G:$BH,48,FALSE))</f>
        <v/>
      </c>
      <c r="BC21" s="187" t="str">
        <f>IF(LEN(VLOOKUP($G21,Baseline!$G:$BH,49,FALSE))=0,"",VLOOKUP($G21,Baseline!$G:$BH,49,FALSE))</f>
        <v/>
      </c>
      <c r="BD21" s="187" t="str">
        <f>IF(LEN(VLOOKUP($G21,Baseline!$G:$BH,50,FALSE))=0,"",VLOOKUP($G21,Baseline!$G:$BH,50,FALSE))</f>
        <v/>
      </c>
      <c r="BE21" s="187" t="str">
        <f>IF(LEN(VLOOKUP($G21,Baseline!$G:$BH,51,FALSE))=0,"",VLOOKUP($G21,Baseline!$G:$BH,51,FALSE))</f>
        <v/>
      </c>
      <c r="BF21" s="187" t="str">
        <f>IF(LEN(VLOOKUP($G21,Baseline!$G:$BH,52,FALSE))=0,"",VLOOKUP($G21,Baseline!$G:$BH,52,FALSE))</f>
        <v/>
      </c>
      <c r="BG21" s="187" t="str">
        <f>IF(LEN(VLOOKUP($G21,Baseline!$G:$BH,53,FALSE))=0,"",VLOOKUP($G21,Baseline!$G:$BH,53,FALSE))</f>
        <v/>
      </c>
      <c r="BH21" s="187" t="str">
        <f>IF(LEN(VLOOKUP($G21,Baseline!$G:$BH,54,FALSE))=0,"",VLOOKUP($G21,Baseline!$G:$BH,54,FALSE))</f>
        <v/>
      </c>
      <c r="BI21" s="178"/>
      <c r="BJ21" s="178"/>
      <c r="BK21" s="178"/>
      <c r="BL21" s="186"/>
      <c r="BM21" s="182" t="str">
        <f>IF(LEN(VLOOKUP($G21,Baseline!$G:$CJ,59,FALSE))=0,"",VLOOKUP($G21,Baseline!$G:$CJ,59,FALSE))</f>
        <v>¿Hubo peleas en tu casa?</v>
      </c>
      <c r="BN21" s="187" t="str">
        <f>IF(LEN(VLOOKUP($G21,Baseline!$G:$CJ,60,FALSE))=0,"",VLOOKUP($G21,Baseline!$G:$CJ,60,FALSE))</f>
        <v>1 = no en absoluto</v>
      </c>
      <c r="BO21" s="187" t="str">
        <f>IF(LEN(VLOOKUP($G21,Baseline!$G:$CJ,61,FALSE))=0,"",VLOOKUP($G21,Baseline!$G:$CJ,61,FALSE))</f>
        <v>2 = 1-2 días</v>
      </c>
      <c r="BP21" s="188" t="str">
        <f>IF(LEN(VLOOKUP($G21,Baseline!$G:$CJ,62,FALSE))=0,"",VLOOKUP($G21,Baseline!$G:$CJ,62,FALSE))</f>
        <v>3 = 3-4 días</v>
      </c>
      <c r="BQ21" s="178" t="str">
        <f>IF(LEN(VLOOKUP($G21,Baseline!$G:$CJ,63,FALSE))=0,"",VLOOKUP($G21,Baseline!$G:$CJ,63,FALSE))</f>
        <v>4 = 5-6 días</v>
      </c>
      <c r="BR21" s="178" t="str">
        <f>IF(LEN(VLOOKUP($G21,Baseline!$G:$CJ,64,FALSE))=0,"",VLOOKUP($G21,Baseline!$G:$CJ,64,FALSE))</f>
        <v>5 = diariamente</v>
      </c>
      <c r="BS21" s="178" t="str">
        <f>IF(LEN(VLOOKUP($G21,Baseline!$G:$CJ,65,FALSE))=0,"",VLOOKUP($G21,Baseline!$G:$CJ,65,FALSE))</f>
        <v/>
      </c>
      <c r="BT21" s="178" t="str">
        <f>IF(LEN(VLOOKUP($G21,Baseline!$G:$CJ,66,FALSE))=0,"",VLOOKUP($G21,Baseline!$G:$CJ,66,FALSE))</f>
        <v/>
      </c>
      <c r="BU21" s="178" t="str">
        <f>IF(LEN(VLOOKUP($G21,Baseline!$G:$CJ,67,FALSE))=0,"",VLOOKUP($G21,Baseline!$G:$CJ,67,FALSE))</f>
        <v/>
      </c>
      <c r="BV21" s="178" t="str">
        <f>IF(LEN(VLOOKUP($G21,Baseline!$G:$CJ,68,FALSE))=0,"",VLOOKUP($G21,Baseline!$G:$CJ,68,FALSE))</f>
        <v/>
      </c>
      <c r="BW21" s="178" t="str">
        <f>IF(LEN(VLOOKUP($G21,Baseline!$G:$CJ,69,FALSE))=0,"",VLOOKUP($G21,Baseline!$G:$CJ,69,FALSE))</f>
        <v/>
      </c>
      <c r="BX21" s="178" t="str">
        <f>IF(LEN(VLOOKUP($G21,Baseline!$G:$CJ,70,FALSE))=0,"",VLOOKUP($G21,Baseline!$G:$CJ,70,FALSE))</f>
        <v/>
      </c>
      <c r="BY21" s="178" t="str">
        <f>IF(LEN(VLOOKUP($G21,Baseline!$G:$CJ,71,FALSE))=0,"",VLOOKUP($G21,Baseline!$G:$CJ,71,FALSE))</f>
        <v/>
      </c>
      <c r="BZ21" s="178" t="str">
        <f>IF(LEN(VLOOKUP($G21,Baseline!$G:$CJ,72,FALSE))=0,"",VLOOKUP($G21,Baseline!$G:$CJ,72,FALSE))</f>
        <v/>
      </c>
      <c r="CA21" s="178" t="str">
        <f>IF(LEN(VLOOKUP($G21,Baseline!$G:$CJ,73,FALSE))=0,"",VLOOKUP($G21,Baseline!$G:$CJ,73,FALSE))</f>
        <v/>
      </c>
      <c r="CB21" s="178" t="str">
        <f>IF(LEN(VLOOKUP($G21,Baseline!$G:$CJ,74,FALSE))=0,"",VLOOKUP($G21,Baseline!$G:$CJ,74,FALSE))</f>
        <v/>
      </c>
      <c r="CC21" s="178" t="str">
        <f>IF(LEN(VLOOKUP($G21,Baseline!$G:$CJ,75,FALSE))=0,"",VLOOKUP($G21,Baseline!$G:$CJ,75,FALSE))</f>
        <v/>
      </c>
      <c r="CD21" s="178" t="str">
        <f>IF(LEN(VLOOKUP($G21,Baseline!$G:$CJ,76,FALSE))=0,"",VLOOKUP($G21,Baseline!$G:$CJ,76,FALSE))</f>
        <v/>
      </c>
      <c r="CE21" s="178" t="str">
        <f>IF(LEN(VLOOKUP($G21,Baseline!$G:$CJ,77,FALSE))=0,"",VLOOKUP($G21,Baseline!$G:$CJ,77,FALSE))</f>
        <v/>
      </c>
      <c r="CF21" s="178" t="str">
        <f>IF(LEN(VLOOKUP($G21,Baseline!$G:$CJ,78,FALSE))=0,"",VLOOKUP($G21,Baseline!$G:$CJ,78,FALSE))</f>
        <v/>
      </c>
      <c r="CG21" s="178" t="str">
        <f>IF(LEN(VLOOKUP($G21,Baseline!$G:$CJ,79,FALSE))=0,"",VLOOKUP($G21,Baseline!$G:$CJ,79,FALSE))</f>
        <v/>
      </c>
      <c r="CH21" s="178" t="str">
        <f>IF(LEN(VLOOKUP($G21,Baseline!$G:$CJ,80,FALSE))=0,"",VLOOKUP($G21,Baseline!$G:$CJ,80,FALSE))</f>
        <v/>
      </c>
      <c r="CI21" s="178" t="str">
        <f>IF(LEN(VLOOKUP($G21,Baseline!$G:$CJ,81,FALSE))=0,"",VLOOKUP($G21,Baseline!$G:$CJ,81,FALSE))</f>
        <v/>
      </c>
      <c r="CJ21" s="178" t="str">
        <f>IF(LEN(VLOOKUP($G21,Baseline!$G:$CJ,82,FALSE))=0,"",VLOOKUP($G21,Baseline!$G:$CJ,82,FALSE))</f>
        <v/>
      </c>
      <c r="CK21" s="178"/>
      <c r="CL21" s="178"/>
      <c r="CM21" s="178"/>
      <c r="CN21" s="189"/>
      <c r="CO21" s="182" t="str">
        <f>IF(LEN(VLOOKUP($G21,Baseline!$G:$DL,87,FALSE))=0,"",VLOOKUP($G21,Baseline!$G:$DL,87,FALSE))</f>
        <v>Vous êtes-vous disputés à la maison ?</v>
      </c>
      <c r="CP21" s="178" t="str">
        <f>IF(LEN(VLOOKUP($G21,Baseline!$G:$DL,88,FALSE))=0,"",VLOOKUP($G21,Baseline!$G:$DL,88,FALSE))</f>
        <v>1 = pas du tout</v>
      </c>
      <c r="CQ21" s="178" t="str">
        <f>IF(LEN(VLOOKUP($G21,Baseline!$G:$DL,89,FALSE))=0,"",VLOOKUP($G21,Baseline!$G:$DL,89,FALSE))</f>
        <v>2 = au cours d'1-2 jours</v>
      </c>
      <c r="CR21" s="178" t="str">
        <f>IF(LEN(VLOOKUP($G21,Baseline!$G:$DL,90,FALSE))=0,"",VLOOKUP($G21,Baseline!$G:$DL,90,FALSE))</f>
        <v>3 = au cours de 3-4 jours</v>
      </c>
      <c r="CS21" s="178" t="str">
        <f>IF(LEN(VLOOKUP($G21,Baseline!$G:$DL,91,FALSE))=0,"",VLOOKUP($G21,Baseline!$G:$DL,91,FALSE))</f>
        <v>4 = au cours de 5-6 jours</v>
      </c>
      <c r="CT21" s="178" t="str">
        <f>IF(LEN(VLOOKUP($G21,Baseline!$G:$DL,92,FALSE))=0,"",VLOOKUP($G21,Baseline!$G:$DL,92,FALSE))</f>
        <v>5 = tous les jours</v>
      </c>
      <c r="CU21" s="178" t="str">
        <f>IF(LEN(VLOOKUP($G21,Baseline!$G:$DL,93,FALSE))=0,"",VLOOKUP($G21,Baseline!$G:$DL,93,FALSE))</f>
        <v/>
      </c>
      <c r="CV21" s="178" t="str">
        <f>IF(LEN(VLOOKUP($G21,Baseline!$G:$DL,94,FALSE))=0,"",VLOOKUP($G21,Baseline!$G:$DL,94,FALSE))</f>
        <v/>
      </c>
      <c r="CW21" s="178" t="str">
        <f>IF(LEN(VLOOKUP($G21,Baseline!$G:$DL,95,FALSE))=0,"",VLOOKUP($G21,Baseline!$G:$DL,95,FALSE))</f>
        <v/>
      </c>
      <c r="CX21" s="178" t="str">
        <f>IF(LEN(VLOOKUP($G21,Baseline!$G:$DL,96,FALSE))=0,"",VLOOKUP($G21,Baseline!$G:$DL,96,FALSE))</f>
        <v/>
      </c>
      <c r="CY21" s="178" t="str">
        <f>IF(LEN(VLOOKUP($G21,Baseline!$G:$DL,97,FALSE))=0,"",VLOOKUP($G21,Baseline!$G:$DL,97,FALSE))</f>
        <v/>
      </c>
      <c r="CZ21" s="178" t="str">
        <f>IF(LEN(VLOOKUP($G21,Baseline!$G:$DL,98,FALSE))=0,"",VLOOKUP($G21,Baseline!$G:$DL,98,FALSE))</f>
        <v/>
      </c>
      <c r="DA21" s="178" t="str">
        <f>IF(LEN(VLOOKUP($G21,Baseline!$G:$DL,99,FALSE))=0,"",VLOOKUP($G21,Baseline!$G:$DL,99,FALSE))</f>
        <v/>
      </c>
      <c r="DB21" s="178" t="str">
        <f>IF(LEN(VLOOKUP($G21,Baseline!$G:$DL,100,FALSE))=0,"",VLOOKUP($G21,Baseline!$G:$DL,100,FALSE))</f>
        <v/>
      </c>
      <c r="DC21" s="178" t="str">
        <f>IF(LEN(VLOOKUP($G21,Baseline!$G:$DL,101,FALSE))=0,"",VLOOKUP($G21,Baseline!$G:$DL,101,FALSE))</f>
        <v/>
      </c>
      <c r="DD21" s="178" t="str">
        <f>IF(LEN(VLOOKUP($G21,Baseline!$G:$DL,102,FALSE))=0,"",VLOOKUP($G21,Baseline!$G:$DL,102,FALSE))</f>
        <v/>
      </c>
      <c r="DE21" s="178" t="str">
        <f>IF(LEN(VLOOKUP($G21,Baseline!$G:$DL,103,FALSE))=0,"",VLOOKUP($G21,Baseline!$G:$DL,103,FALSE))</f>
        <v/>
      </c>
      <c r="DF21" s="178" t="str">
        <f>IF(LEN(VLOOKUP($G21,Baseline!$G:$DL,104,FALSE))=0,"",VLOOKUP($G21,Baseline!$G:$DL,104,FALSE))</f>
        <v/>
      </c>
      <c r="DG21" s="178" t="str">
        <f>IF(LEN(VLOOKUP($G21,Baseline!$G:$DL,105,FALSE))=0,"",VLOOKUP($G21,Baseline!$G:$DL,105,FALSE))</f>
        <v/>
      </c>
      <c r="DH21" s="178" t="str">
        <f>IF(LEN(VLOOKUP($G21,Baseline!$G:$DL,106,FALSE))=0,"",VLOOKUP($G21,Baseline!$G:$DL,106,FALSE))</f>
        <v/>
      </c>
      <c r="DI21" s="178" t="str">
        <f>IF(LEN(VLOOKUP($G21,Baseline!$G:$DL,107,FALSE))=0,"",VLOOKUP($G21,Baseline!$G:$DL,107,FALSE))</f>
        <v/>
      </c>
      <c r="DJ21" s="178" t="str">
        <f>IF(LEN(VLOOKUP($G21,Baseline!$G:$DL,108,FALSE))=0,"",VLOOKUP($G21,Baseline!$G:$DL,108,FALSE))</f>
        <v/>
      </c>
      <c r="DK21" s="178" t="str">
        <f>IF(LEN(VLOOKUP($G21,Baseline!$G:$DL,109,FALSE))=0,"",VLOOKUP($G21,Baseline!$G:$DL,109,FALSE))</f>
        <v/>
      </c>
      <c r="DL21" s="178" t="str">
        <f>IF(LEN(VLOOKUP($G21,Baseline!$G:$DL,110,FALSE))=0,"",VLOOKUP($G21,Baseline!$G:$DL,110,FALSE))</f>
        <v/>
      </c>
      <c r="DM21" s="178"/>
      <c r="DN21" s="178"/>
      <c r="DO21" s="178"/>
      <c r="DP21" s="178"/>
      <c r="DQ21" s="178" t="str">
        <f>IF(LEN(VLOOKUP($G21,Baseline!$G:$EN,115,FALSE))=0,"",VLOOKUP($G21,Baseline!$G:$EN,115,FALSE))</f>
        <v>Volt nálatok otthon veszekedés?</v>
      </c>
      <c r="DR21" s="178" t="str">
        <f>IF(LEN(VLOOKUP($G21,Baseline!$G:$EN,116,FALSE))=0,"",VLOOKUP($G21,Baseline!$G:$EN,116,FALSE))</f>
        <v>1 = egyáltalán nem</v>
      </c>
      <c r="DS21" s="178" t="str">
        <f>IF(LEN(VLOOKUP($G21,Baseline!$G:$EN,117,FALSE))=0,"",VLOOKUP($G21,Baseline!$G:$EN,117,FALSE))</f>
        <v>2 = 1-2 napon</v>
      </c>
      <c r="DT21" s="178" t="str">
        <f>IF(LEN(VLOOKUP($G21,Baseline!$G:$EN,118,FALSE))=0,"",VLOOKUP($G21,Baseline!$G:$EN,118,FALSE))</f>
        <v>3 = 3-4 napon</v>
      </c>
      <c r="DU21" s="178" t="str">
        <f>IF(LEN(VLOOKUP($G21,Baseline!$G:$EN,119,FALSE))=0,"",VLOOKUP($G21,Baseline!$G:$EN,119,FALSE))</f>
        <v>4 = 5-6 napon</v>
      </c>
      <c r="DV21" s="178" t="str">
        <f>IF(LEN(VLOOKUP($G21,Baseline!$G:$EN,120,FALSE))=0,"",VLOOKUP($G21,Baseline!$G:$EN,120,FALSE))</f>
        <v>5 = naponta</v>
      </c>
      <c r="DW21" s="178" t="str">
        <f>IF(LEN(VLOOKUP($G21,Baseline!$G:$EN,121,FALSE))=0,"",VLOOKUP($G21,Baseline!$G:$EN,121,FALSE))</f>
        <v/>
      </c>
      <c r="DX21" s="178" t="str">
        <f>IF(LEN(VLOOKUP($G21,Baseline!$G:$EN,122,FALSE))=0,"",VLOOKUP($G21,Baseline!$G:$EN,122,FALSE))</f>
        <v/>
      </c>
      <c r="DY21" s="178" t="str">
        <f>IF(LEN(VLOOKUP($G21,Baseline!$G:$EN,123,FALSE))=0,"",VLOOKUP($G21,Baseline!$G:$EN,123,FALSE))</f>
        <v/>
      </c>
      <c r="DZ21" s="178" t="str">
        <f>IF(LEN(VLOOKUP($G21,Baseline!$G:$EN,124,FALSE))=0,"",VLOOKUP($G21,Baseline!$G:$EN,124,FALSE))</f>
        <v/>
      </c>
      <c r="EA21" s="178" t="str">
        <f>IF(LEN(VLOOKUP($G21,Baseline!$G:$EN,125,FALSE))=0,"",VLOOKUP($G21,Baseline!$G:$EN,125,FALSE))</f>
        <v/>
      </c>
      <c r="EB21" s="178" t="str">
        <f>IF(LEN(VLOOKUP($G21,Baseline!$G:$EN,126,FALSE))=0,"",VLOOKUP($G21,Baseline!$G:$EN,126,FALSE))</f>
        <v/>
      </c>
      <c r="EC21" s="178" t="str">
        <f>IF(LEN(VLOOKUP($G21,Baseline!$G:$EN,127,FALSE))=0,"",VLOOKUP($G21,Baseline!$G:$EN,127,FALSE))</f>
        <v/>
      </c>
      <c r="ED21" s="178" t="str">
        <f>IF(LEN(VLOOKUP($G21,Baseline!$G:$EN,128,FALSE))=0,"",VLOOKUP($G21,Baseline!$G:$EN,128,FALSE))</f>
        <v/>
      </c>
      <c r="EE21" s="178" t="str">
        <f>IF(LEN(VLOOKUP($G21,Baseline!$G:$EN,129,FALSE))=0,"",VLOOKUP($G21,Baseline!$G:$EN,129,FALSE))</f>
        <v/>
      </c>
      <c r="EF21" s="178" t="str">
        <f>IF(LEN(VLOOKUP($G21,Baseline!$G:$EN,130,FALSE))=0,"",VLOOKUP($G21,Baseline!$G:$EN,130,FALSE))</f>
        <v/>
      </c>
      <c r="EG21" s="178" t="str">
        <f>IF(LEN(VLOOKUP($G21,Baseline!$G:$EN,131,FALSE))=0,"",VLOOKUP($G21,Baseline!$G:$EN,131,FALSE))</f>
        <v/>
      </c>
      <c r="EH21" s="178" t="str">
        <f>IF(LEN(VLOOKUP($G21,Baseline!$G:$EN,132,FALSE))=0,"",VLOOKUP($G21,Baseline!$G:$EN,132,FALSE))</f>
        <v/>
      </c>
      <c r="EI21" s="178" t="str">
        <f>IF(LEN(VLOOKUP($G21,Baseline!$G:$EN,133,FALSE))=0,"",VLOOKUP($G21,Baseline!$G:$EN,133,FALSE))</f>
        <v/>
      </c>
      <c r="EJ21" s="178" t="str">
        <f>IF(LEN(VLOOKUP($G21,Baseline!$G:$EN,134,FALSE))=0,"",VLOOKUP($G21,Baseline!$G:$EN,134,FALSE))</f>
        <v/>
      </c>
      <c r="EK21" s="178" t="str">
        <f>IF(LEN(VLOOKUP($G21,Baseline!$G:$EN,135,FALSE))=0,"",VLOOKUP($G21,Baseline!$G:$EN,135,FALSE))</f>
        <v/>
      </c>
      <c r="EL21" s="178" t="str">
        <f>IF(LEN(VLOOKUP($G21,Baseline!$G:$EN,136,FALSE))=0,"",VLOOKUP($G21,Baseline!$G:$EN,136,FALSE))</f>
        <v/>
      </c>
      <c r="EM21" s="178" t="str">
        <f>IF(LEN(VLOOKUP($G21,Baseline!$G:$EN,137,FALSE))=0,"",VLOOKUP($G21,Baseline!$G:$EN,137,FALSE))</f>
        <v/>
      </c>
      <c r="EN21" s="178" t="str">
        <f>IF(LEN(VLOOKUP($G21,Baseline!$G:$EN,138,FALSE))=0,"",VLOOKUP($G21,Baseline!$G:$EN,138,FALSE))</f>
        <v/>
      </c>
      <c r="EO21" s="178"/>
      <c r="EP21" s="178"/>
      <c r="EQ21" s="178"/>
      <c r="ER21" s="178"/>
      <c r="ES21" s="178" t="str">
        <f>IF(LEN(VLOOKUP($G21,Baseline!$G:$FP,143,FALSE))=0,"",VLOOKUP($G21,Baseline!$G:$FP,143,FALSE))</f>
        <v>Ci sono molti litigi nella tua famiglia?</v>
      </c>
      <c r="ET21" s="178" t="str">
        <f>IF(LEN(VLOOKUP($G21,Baseline!$G:$FP,144,FALSE))=0,"",VLOOKUP($G21,Baseline!$G:$FP,144,FALSE))</f>
        <v xml:space="preserve">1 = per niente </v>
      </c>
      <c r="EU21" s="178" t="str">
        <f>IF(LEN(VLOOKUP($G21,Baseline!$G:$FP,145,FALSE))=0,"",VLOOKUP($G21,Baseline!$G:$FP,145,FALSE))</f>
        <v>2 = in 1-2 giorni</v>
      </c>
      <c r="EV21" s="178" t="str">
        <f>IF(LEN(VLOOKUP($G21,Baseline!$G:$FP,146,FALSE))=0,"",VLOOKUP($G21,Baseline!$G:$FP,146,FALSE))</f>
        <v>3 = in 3-4 giorni</v>
      </c>
      <c r="EW21" s="178" t="str">
        <f>IF(LEN(VLOOKUP($G21,Baseline!$G:$FP,147,FALSE))=0,"",VLOOKUP($G21,Baseline!$G:$FP,147,FALSE))</f>
        <v>4 = in 5-6 giorni</v>
      </c>
      <c r="EX21" s="178" t="str">
        <f>IF(LEN(VLOOKUP($G21,Baseline!$G:$FP,148,FALSE))=0,"",VLOOKUP($G21,Baseline!$G:$FP,148,FALSE))</f>
        <v>5 = tutti i giorni</v>
      </c>
      <c r="EY21" s="178" t="str">
        <f>IF(LEN(VLOOKUP($G21,Baseline!$G:$FP,149,FALSE))=0,"",VLOOKUP($G21,Baseline!$G:$FP,149,FALSE))</f>
        <v/>
      </c>
      <c r="EZ21" s="178" t="str">
        <f>IF(LEN(VLOOKUP($G21,Baseline!$G:$FP,150,FALSE))=0,"",VLOOKUP($G21,Baseline!$G:$FP,150,FALSE))</f>
        <v/>
      </c>
      <c r="FA21" s="178" t="str">
        <f>IF(LEN(VLOOKUP($G21,Baseline!$G:$FP,151,FALSE))=0,"",VLOOKUP($G21,Baseline!$G:$FP,151,FALSE))</f>
        <v/>
      </c>
      <c r="FB21" s="178" t="str">
        <f>IF(LEN(VLOOKUP($G21,Baseline!$G:$FP,152,FALSE))=0,"",VLOOKUP($G21,Baseline!$G:$FP,152,FALSE))</f>
        <v/>
      </c>
      <c r="FC21" s="178" t="str">
        <f>IF(LEN(VLOOKUP($G21,Baseline!$G:$FP,153,FALSE))=0,"",VLOOKUP($G21,Baseline!$G:$FP,153,FALSE))</f>
        <v/>
      </c>
      <c r="FD21" s="178" t="str">
        <f>IF(LEN(VLOOKUP($G21,Baseline!$G:$FP,154,FALSE))=0,"",VLOOKUP($G21,Baseline!$G:$FP,154,FALSE))</f>
        <v/>
      </c>
      <c r="FE21" s="178" t="str">
        <f>IF(LEN(VLOOKUP($G21,Baseline!$G:$FP,155,FALSE))=0,"",VLOOKUP($G21,Baseline!$G:$FP,155,FALSE))</f>
        <v/>
      </c>
      <c r="FF21" s="178" t="str">
        <f>IF(LEN(VLOOKUP($G21,Baseline!$G:$FP,156,FALSE))=0,"",VLOOKUP($G21,Baseline!$G:$FP,156,FALSE))</f>
        <v/>
      </c>
      <c r="FG21" s="178" t="str">
        <f>IF(LEN(VLOOKUP($G21,Baseline!$G:$FP,157,FALSE))=0,"",VLOOKUP($G21,Baseline!$G:$FP,157,FALSE))</f>
        <v/>
      </c>
      <c r="FH21" s="178" t="str">
        <f>IF(LEN(VLOOKUP($G21,Baseline!$G:$FP,158,FALSE))=0,"",VLOOKUP($G21,Baseline!$G:$FP,158,FALSE))</f>
        <v/>
      </c>
      <c r="FI21" s="178" t="str">
        <f>IF(LEN(VLOOKUP($G21,Baseline!$G:$FP,159,FALSE))=0,"",VLOOKUP($G21,Baseline!$G:$FP,159,FALSE))</f>
        <v/>
      </c>
      <c r="FJ21" s="178" t="str">
        <f>IF(LEN(VLOOKUP($G21,Baseline!$G:$FP,160,FALSE))=0,"",VLOOKUP($G21,Baseline!$G:$FP,160,FALSE))</f>
        <v/>
      </c>
      <c r="FK21" s="178" t="str">
        <f>IF(LEN(VLOOKUP($G21,Baseline!$G:$FP,161,FALSE))=0,"",VLOOKUP($G21,Baseline!$G:$FP,161,FALSE))</f>
        <v/>
      </c>
      <c r="FL21" s="178" t="str">
        <f>IF(LEN(VLOOKUP($G21,Baseline!$G:$FP,162,FALSE))=0,"",VLOOKUP($G21,Baseline!$G:$FP,162,FALSE))</f>
        <v/>
      </c>
      <c r="FM21" s="178" t="str">
        <f>IF(LEN(VLOOKUP($G21,Baseline!$G:$FP,163,FALSE))=0,"",VLOOKUP($G21,Baseline!$G:$FP,163,FALSE))</f>
        <v/>
      </c>
      <c r="FN21" s="178" t="str">
        <f>IF(LEN(VLOOKUP($G21,Baseline!$G:$FP,164,FALSE))=0,"",VLOOKUP($G21,Baseline!$G:$FP,164,FALSE))</f>
        <v/>
      </c>
      <c r="FO21" s="178" t="str">
        <f>IF(LEN(VLOOKUP($G21,Baseline!$G:$FP,165,FALSE))=0,"",VLOOKUP($G21,Baseline!$G:$FP,165,FALSE))</f>
        <v/>
      </c>
      <c r="FP21" s="178" t="str">
        <f>IF(LEN(VLOOKUP($G21,Baseline!$G:$FP,166,FALSE))=0,"",VLOOKUP($G21,Baseline!$G:$FP,166,FALSE))</f>
        <v/>
      </c>
      <c r="FQ21" s="178"/>
      <c r="FR21" s="178"/>
      <c r="FS21" s="178"/>
      <c r="FT21" s="178"/>
      <c r="FU21" s="178" t="str">
        <f>IF(LEN(VLOOKUP($G21,Baseline!$G:$GR,171,FALSE))=0,"",VLOOKUP($G21,Baseline!$G:$GR,171,FALSE))</f>
        <v>Вы спорили дома?</v>
      </c>
      <c r="FV21" s="178" t="str">
        <f>IF(LEN(VLOOKUP($G21,Baseline!$G:$GR,172,FALSE))=0,"",VLOOKUP($G21,Baseline!$G:$GR,172,FALSE))</f>
        <v>1 = нет</v>
      </c>
      <c r="FW21" s="178" t="str">
        <f>IF(LEN(VLOOKUP($G21,Baseline!$G:$GR,173,FALSE))=0,"",VLOOKUP($G21,Baseline!$G:$GR,173,FALSE))</f>
        <v>2 = 1-2 дня</v>
      </c>
      <c r="FX21" s="178" t="str">
        <f>IF(LEN(VLOOKUP($G21,Baseline!$G:$GR,174,FALSE))=0,"",VLOOKUP($G21,Baseline!$G:$GR,174,FALSE))</f>
        <v>3 = 3-4 дня</v>
      </c>
      <c r="FY21" s="178" t="str">
        <f>IF(LEN(VLOOKUP($G21,Baseline!$G:$GR,175,FALSE))=0,"",VLOOKUP($G21,Baseline!$G:$GR,175,FALSE))</f>
        <v>4 = 5-6 дней</v>
      </c>
      <c r="FZ21" s="178" t="str">
        <f>IF(LEN(VLOOKUP($G21,Baseline!$G:$GR,176,FALSE))=0,"",VLOOKUP($G21,Baseline!$G:$GR,176,FALSE))</f>
        <v>5 = каждый день</v>
      </c>
      <c r="GA21" s="178" t="str">
        <f>IF(LEN(VLOOKUP($G21,Baseline!$G:$GR,177,FALSE))=0,"",VLOOKUP($G21,Baseline!$G:$GR,177,FALSE))</f>
        <v/>
      </c>
      <c r="GB21" s="178" t="str">
        <f>IF(LEN(VLOOKUP($G21,Baseline!$G:$GR,178,FALSE))=0,"",VLOOKUP($G21,Baseline!$G:$GR,178,FALSE))</f>
        <v/>
      </c>
      <c r="GC21" s="178" t="str">
        <f>IF(LEN(VLOOKUP($G21,Baseline!$G:$GR,179,FALSE))=0,"",VLOOKUP($G21,Baseline!$G:$GR,179,FALSE))</f>
        <v/>
      </c>
      <c r="GD21" s="178" t="str">
        <f>IF(LEN(VLOOKUP($G21,Baseline!$G:$GR,180,FALSE))=0,"",VLOOKUP($G21,Baseline!$G:$GR,180,FALSE))</f>
        <v/>
      </c>
      <c r="GE21" s="178" t="str">
        <f>IF(LEN(VLOOKUP($G21,Baseline!$G:$GR,181,FALSE))=0,"",VLOOKUP($G21,Baseline!$G:$GR,181,FALSE))</f>
        <v/>
      </c>
      <c r="GF21" s="178" t="str">
        <f>IF(LEN(VLOOKUP($G21,Baseline!$G:$GR,182,FALSE))=0,"",VLOOKUP($G21,Baseline!$G:$GR,182,FALSE))</f>
        <v/>
      </c>
      <c r="GG21" s="178" t="str">
        <f>IF(LEN(VLOOKUP($G21,Baseline!$G:$GR,183,FALSE))=0,"",VLOOKUP($G21,Baseline!$G:$GR,183,FALSE))</f>
        <v/>
      </c>
      <c r="GH21" s="178" t="str">
        <f>IF(LEN(VLOOKUP($G21,Baseline!$G:$GR,184,FALSE))=0,"",VLOOKUP($G21,Baseline!$G:$GR,184,FALSE))</f>
        <v/>
      </c>
      <c r="GI21" s="178" t="str">
        <f>IF(LEN(VLOOKUP($G21,Baseline!$G:$GR,185,FALSE))=0,"",VLOOKUP($G21,Baseline!$G:$GR,185,FALSE))</f>
        <v/>
      </c>
      <c r="GJ21" s="178" t="str">
        <f>IF(LEN(VLOOKUP($G21,Baseline!$G:$GR,186,FALSE))=0,"",VLOOKUP($G21,Baseline!$G:$GR,186,FALSE))</f>
        <v/>
      </c>
      <c r="GK21" s="178" t="str">
        <f>IF(LEN(VLOOKUP($G21,Baseline!$G:$GR,187,FALSE))=0,"",VLOOKUP($G21,Baseline!$G:$GR,187,FALSE))</f>
        <v/>
      </c>
      <c r="GL21" s="178" t="str">
        <f>IF(LEN(VLOOKUP($G21,Baseline!$G:$GR,188,FALSE))=0,"",VLOOKUP($G21,Baseline!$G:$GR,188,FALSE))</f>
        <v/>
      </c>
      <c r="GM21" s="178" t="str">
        <f>IF(LEN(VLOOKUP($G21,Baseline!$G:$GR,189,FALSE))=0,"",VLOOKUP($G21,Baseline!$G:$GR,189,FALSE))</f>
        <v/>
      </c>
      <c r="GN21" s="178" t="str">
        <f>IF(LEN(VLOOKUP($G21,Baseline!$G:$GR,190,FALSE))=0,"",VLOOKUP($G21,Baseline!$G:$GR,190,FALSE))</f>
        <v/>
      </c>
      <c r="GO21" s="178" t="str">
        <f>IF(LEN(VLOOKUP($G21,Baseline!$G:$GR,191,FALSE))=0,"",VLOOKUP($G21,Baseline!$G:$GR,191,FALSE))</f>
        <v/>
      </c>
      <c r="GP21" s="178" t="str">
        <f>IF(LEN(VLOOKUP($G21,Baseline!$G:$GR,192,FALSE))=0,"",VLOOKUP($G21,Baseline!$G:$GR,192,FALSE))</f>
        <v/>
      </c>
      <c r="GQ21" s="178" t="str">
        <f>IF(LEN(VLOOKUP($G21,Baseline!$G:$GR,193,FALSE))=0,"",VLOOKUP($G21,Baseline!$G:$GR,193,FALSE))</f>
        <v/>
      </c>
      <c r="GR21" s="178" t="str">
        <f>IF(LEN(VLOOKUP($G21,Baseline!$G:$GR,194,FALSE))=0,"",VLOOKUP($G21,Baseline!$G:$GR,194,FALSE))</f>
        <v/>
      </c>
      <c r="GS21" s="178"/>
      <c r="GT21" s="178"/>
      <c r="GU21" s="178"/>
      <c r="GV21" s="178"/>
      <c r="GW21" s="178" t="str">
        <f>IF(LEN(VLOOKUP($G21,Baseline!$G:$HT,199,FALSE))=0,"",VLOOKUP($G21,Baseline!$G:$HT,199,FALSE))</f>
        <v>Da li je bilo svađe kod kuće?</v>
      </c>
      <c r="GX21" s="178" t="str">
        <f>IF(LEN(VLOOKUP($G21,Baseline!$G:$HT,200,FALSE))=0,"",VLOOKUP($G21,Baseline!$G:$HT,200,FALSE))</f>
        <v>1 = uopšte ne</v>
      </c>
      <c r="GY21" s="178" t="str">
        <f>IF(LEN(VLOOKUP($G21,Baseline!$G:$HT,201,FALSE))=0,"",VLOOKUP($G21,Baseline!$G:$HT,201,FALSE))</f>
        <v>2 = 1-2 dana</v>
      </c>
      <c r="GZ21" s="178" t="str">
        <f>IF(LEN(VLOOKUP($G21,Baseline!$G:$HT,202,FALSE))=0,"",VLOOKUP($G21,Baseline!$G:$HT,202,FALSE))</f>
        <v>3 = 3-4 dana</v>
      </c>
      <c r="HA21" s="178" t="str">
        <f>IF(LEN(VLOOKUP($G21,Baseline!$G:$HT,203,FALSE))=0,"",VLOOKUP($G21,Baseline!$G:$HT,203,FALSE))</f>
        <v>4 = 5-6 dana</v>
      </c>
      <c r="HB21" s="178" t="str">
        <f>IF(LEN(VLOOKUP($G21,Baseline!$G:$HT,204,FALSE))=0,"",VLOOKUP($G21,Baseline!$G:$HT,204,FALSE))</f>
        <v>5 = svakodnevno</v>
      </c>
      <c r="HC21" s="178" t="str">
        <f>IF(LEN(VLOOKUP($G21,Baseline!$G:$HT,205,FALSE))=0,"",VLOOKUP($G21,Baseline!$G:$HT,205,FALSE))</f>
        <v/>
      </c>
      <c r="HD21" s="178" t="str">
        <f>IF(LEN(VLOOKUP($G21,Baseline!$G:$HT,206,FALSE))=0,"",VLOOKUP($G21,Baseline!$G:$HT,206,FALSE))</f>
        <v/>
      </c>
      <c r="HE21" s="178" t="str">
        <f>IF(LEN(VLOOKUP($G21,Baseline!$G:$HT,207,FALSE))=0,"",VLOOKUP($G21,Baseline!$G:$HT,207,FALSE))</f>
        <v/>
      </c>
      <c r="HF21" s="178" t="str">
        <f>IF(LEN(VLOOKUP($G21,Baseline!$G:$HT,208,FALSE))=0,"",VLOOKUP($G21,Baseline!$G:$HT,208,FALSE))</f>
        <v/>
      </c>
      <c r="HG21" s="178" t="str">
        <f>IF(LEN(VLOOKUP($G21,Baseline!$G:$HT,209,FALSE))=0,"",VLOOKUP($G21,Baseline!$G:$HT,209,FALSE))</f>
        <v/>
      </c>
      <c r="HH21" s="178" t="str">
        <f>IF(LEN(VLOOKUP($G21,Baseline!$G:$HT,210,FALSE))=0,"",VLOOKUP($G21,Baseline!$G:$HT,210,FALSE))</f>
        <v/>
      </c>
      <c r="HI21" s="178" t="str">
        <f>IF(LEN(VLOOKUP($G21,Baseline!$G:$HT,211,FALSE))=0,"",VLOOKUP($G21,Baseline!$G:$HT,211,FALSE))</f>
        <v/>
      </c>
      <c r="HJ21" s="178" t="str">
        <f>IF(LEN(VLOOKUP($G21,Baseline!$G:$HT,212,FALSE))=0,"",VLOOKUP($G21,Baseline!$G:$HT,212,FALSE))</f>
        <v/>
      </c>
      <c r="HK21" s="178" t="str">
        <f>IF(LEN(VLOOKUP($G21,Baseline!$G:$HT,213,FALSE))=0,"",VLOOKUP($G21,Baseline!$G:$HT,213,FALSE))</f>
        <v/>
      </c>
      <c r="HL21" s="178" t="str">
        <f>IF(LEN(VLOOKUP($G21,Baseline!$G:$HT,214,FALSE))=0,"",VLOOKUP($G21,Baseline!$G:$HT,214,FALSE))</f>
        <v/>
      </c>
      <c r="HM21" s="178" t="str">
        <f>IF(LEN(VLOOKUP($G21,Baseline!$G:$HT,215,FALSE))=0,"",VLOOKUP($G21,Baseline!$G:$HT,215,FALSE))</f>
        <v/>
      </c>
      <c r="HN21" s="178" t="str">
        <f>IF(LEN(VLOOKUP($G21,Baseline!$G:$HT,216,FALSE))=0,"",VLOOKUP($G21,Baseline!$G:$HT,216,FALSE))</f>
        <v/>
      </c>
      <c r="HO21" s="178" t="str">
        <f>IF(LEN(VLOOKUP($G21,Baseline!$G:$HT,217,FALSE))=0,"",VLOOKUP($G21,Baseline!$G:$HT,217,FALSE))</f>
        <v/>
      </c>
      <c r="HP21" s="178" t="str">
        <f>IF(LEN(VLOOKUP($G21,Baseline!$G:$HT,218,FALSE))=0,"",VLOOKUP($G21,Baseline!$G:$HT,218,FALSE))</f>
        <v/>
      </c>
      <c r="HQ21" s="178" t="str">
        <f>IF(LEN(VLOOKUP($G21,Baseline!$G:$HT,219,FALSE))=0,"",VLOOKUP($G21,Baseline!$G:$HT,219,FALSE))</f>
        <v/>
      </c>
      <c r="HR21" s="178" t="str">
        <f>IF(LEN(VLOOKUP($G21,Baseline!$G:$HT,220,FALSE))=0,"",VLOOKUP($G21,Baseline!$G:$HT,220,FALSE))</f>
        <v/>
      </c>
      <c r="HS21" s="178" t="str">
        <f>IF(LEN(VLOOKUP($G21,Baseline!$G:$HT,221,FALSE))=0,"",VLOOKUP($G21,Baseline!$G:$HT,221,FALSE))</f>
        <v/>
      </c>
      <c r="HT21" s="178" t="str">
        <f>IF(LEN(VLOOKUP($G21,Baseline!$G:$HT,222,FALSE))=0,"",VLOOKUP($G21,Baseline!$G:$HT,222,FALSE))</f>
        <v/>
      </c>
      <c r="HU21" s="178"/>
      <c r="HV21" s="178"/>
      <c r="HW21" s="178"/>
      <c r="HX21" s="178"/>
    </row>
    <row r="22" spans="1:232" s="41" customFormat="1" ht="32.25" hidden="1" thickBot="1">
      <c r="A22" s="180" t="s">
        <v>109</v>
      </c>
      <c r="B22" s="178" t="s">
        <v>110</v>
      </c>
      <c r="C22" s="178"/>
      <c r="D22" s="178"/>
      <c r="E22" s="178"/>
      <c r="F22" s="178" t="s">
        <v>111</v>
      </c>
      <c r="G22" s="187" t="s">
        <v>488</v>
      </c>
      <c r="H22" s="185" t="s">
        <v>489</v>
      </c>
      <c r="I22" s="182" t="str">
        <f>IF(LEN(VLOOKUP($G22,Baseline!$G:$AF,3,FALSE))=0,"",VLOOKUP($G22,Baseline!$G:$AF,3,FALSE))</f>
        <v>Hast Du selbst oder jemand anderes in deiner Familie körperliche Gewalt erlebt?</v>
      </c>
      <c r="J22" s="187" t="str">
        <f>IF(LEN(VLOOKUP($G22,Baseline!$G:$AF,4,FALSE))=0,"",VLOOKUP($G22,Baseline!$G:$AF,4,FALSE))</f>
        <v>1 = Gar nicht</v>
      </c>
      <c r="K22" s="187" t="str">
        <f>IF(LEN(VLOOKUP($G22,Baseline!$G:$AF,5,FALSE))=0,"",VLOOKUP($G22,Baseline!$G:$AF,5,FALSE))</f>
        <v>2 = An 1-2 Tagen</v>
      </c>
      <c r="L22" s="187" t="str">
        <f>IF(LEN(VLOOKUP($G22,Baseline!$G:$AF,6,FALSE))=0,"",VLOOKUP($G22,Baseline!$G:$AF,6,FALSE))</f>
        <v>3 = An 3-4 Tagen</v>
      </c>
      <c r="M22" s="187" t="str">
        <f>IF(LEN(VLOOKUP($G22,Baseline!$G:$AF,7,FALSE))=0,"",VLOOKUP($G22,Baseline!$G:$AF,7,FALSE))</f>
        <v>4 = An 5-6 Tagen</v>
      </c>
      <c r="N22" s="187" t="str">
        <f>IF(LEN(VLOOKUP($G22,Baseline!$G:$AF,8,FALSE))=0,"",VLOOKUP($G22,Baseline!$G:$AF,8,FALSE))</f>
        <v>5 = Täglich</v>
      </c>
      <c r="O22" s="187" t="str">
        <f>IF(LEN(VLOOKUP($G22,Baseline!$G:$AF,9,FALSE))=0,"",VLOOKUP($G22,Baseline!$G:$AF,9,FALSE))</f>
        <v/>
      </c>
      <c r="P22" s="187" t="str">
        <f>IF(LEN(VLOOKUP($G22,Baseline!$G:$AF,10,FALSE))=0,"",VLOOKUP($G22,Baseline!$G:$AF,10,FALSE))</f>
        <v/>
      </c>
      <c r="Q22" s="187" t="str">
        <f>IF(LEN(VLOOKUP($G22,Baseline!$G:$AF,11,FALSE))=0,"",VLOOKUP($G22,Baseline!$G:$AF,11,FALSE))</f>
        <v/>
      </c>
      <c r="R22" s="187" t="str">
        <f>IF(LEN(VLOOKUP($G22,Baseline!$G:$AF,12,FALSE))=0,"",VLOOKUP($G22,Baseline!$G:$AF,12,FALSE))</f>
        <v/>
      </c>
      <c r="S22" s="187" t="str">
        <f>IF(LEN(VLOOKUP($G22,Baseline!$G:$AF,13,FALSE))=0,"",VLOOKUP($G22,Baseline!$G:$AF,13,FALSE))</f>
        <v/>
      </c>
      <c r="T22" s="187" t="str">
        <f>IF(LEN(VLOOKUP($G22,Baseline!$G:$AF,14,FALSE))=0,"",VLOOKUP($G22,Baseline!$G:$AF,14,FALSE))</f>
        <v/>
      </c>
      <c r="U22" s="187" t="str">
        <f>IF(LEN(VLOOKUP($G22,Baseline!$G:$AF,15,FALSE))=0,"",VLOOKUP($G22,Baseline!$G:$AF,15,FALSE))</f>
        <v/>
      </c>
      <c r="V22" s="187" t="str">
        <f>IF(LEN(VLOOKUP($G22,Baseline!$G:$AF,16,FALSE))=0,"",VLOOKUP($G22,Baseline!$G:$AF,16,FALSE))</f>
        <v/>
      </c>
      <c r="W22" s="187" t="str">
        <f>IF(LEN(VLOOKUP($G22,Baseline!$G:$AF,17,FALSE))=0,"",VLOOKUP($G22,Baseline!$G:$AF,17,FALSE))</f>
        <v/>
      </c>
      <c r="X22" s="187" t="str">
        <f>IF(LEN(VLOOKUP($G22,Baseline!$G:$AF,18,FALSE))=0,"",VLOOKUP($G22,Baseline!$G:$AF,18,FALSE))</f>
        <v/>
      </c>
      <c r="Y22" s="187" t="str">
        <f>IF(LEN(VLOOKUP($G22,Baseline!$G:$AF,19,FALSE))=0,"",VLOOKUP($G22,Baseline!$G:$AF,19,FALSE))</f>
        <v/>
      </c>
      <c r="Z22" s="187" t="str">
        <f>IF(LEN(VLOOKUP($G22,Baseline!$G:$AF,20,FALSE))=0,"",VLOOKUP($G22,Baseline!$G:$AF,20,FALSE))</f>
        <v/>
      </c>
      <c r="AA22" s="187" t="str">
        <f>IF(LEN(VLOOKUP($G22,Baseline!$G:$AF,21,FALSE))=0,"",VLOOKUP($G22,Baseline!$G:$AF,21,FALSE))</f>
        <v/>
      </c>
      <c r="AB22" s="187" t="str">
        <f>IF(LEN(VLOOKUP($G22,Baseline!$G:$AF,22,FALSE))=0,"",VLOOKUP($G22,Baseline!$G:$AF,22,FALSE))</f>
        <v/>
      </c>
      <c r="AC22" s="187" t="str">
        <f>IF(LEN(VLOOKUP($G22,Baseline!$G:$AF,23,FALSE))=0,"",VLOOKUP($G22,Baseline!$G:$AF,23,FALSE))</f>
        <v/>
      </c>
      <c r="AD22" s="187" t="str">
        <f>IF(LEN(VLOOKUP($G22,Baseline!$G:$AF,24,FALSE))=0,"",VLOOKUP($G22,Baseline!$G:$AF,24,FALSE))</f>
        <v/>
      </c>
      <c r="AE22" s="187" t="str">
        <f>IF(LEN(VLOOKUP($G22,Baseline!$G:$AF,25,FALSE))=0,"",VLOOKUP($G22,Baseline!$G:$AF,25,FALSE))</f>
        <v/>
      </c>
      <c r="AF22" s="187" t="str">
        <f>IF(LEN(VLOOKUP($G22,Baseline!$G:$AF,26,FALSE))=0,"",VLOOKUP($G22,Baseline!$G:$AF,26,FALSE))</f>
        <v/>
      </c>
      <c r="AG22" s="178"/>
      <c r="AH22" s="178" t="s">
        <v>107</v>
      </c>
      <c r="AI22" s="178"/>
      <c r="AJ22" s="186"/>
      <c r="AK22" s="182" t="str">
        <f>IF(LEN(VLOOKUP($G22,Baseline!$G:$BH,31,FALSE))=0,"",VLOOKUP($G22,Baseline!$G:$BH,31,FALSE))</f>
        <v>Have you or somebody in your family experienced physical violence ?</v>
      </c>
      <c r="AL22" s="187" t="str">
        <f>IF(LEN(VLOOKUP($G22,Baseline!$G:$BH,32,FALSE))=0,"",VLOOKUP($G22,Baseline!$G:$BH,32,FALSE))</f>
        <v>1 = Not at all</v>
      </c>
      <c r="AM22" s="187" t="str">
        <f>IF(LEN(VLOOKUP($G22,Baseline!$G:$BH,33,FALSE))=0,"",VLOOKUP($G22,Baseline!$G:$BH,33,FALSE))</f>
        <v>2 = On 1 or 2 days</v>
      </c>
      <c r="AN22" s="187" t="str">
        <f>IF(LEN(VLOOKUP($G22,Baseline!$G:$BH,34,FALSE))=0,"",VLOOKUP($G22,Baseline!$G:$BH,34,FALSE))</f>
        <v xml:space="preserve">3 = On 3 or 4 days </v>
      </c>
      <c r="AO22" s="187" t="str">
        <f>IF(LEN(VLOOKUP($G22,Baseline!$G:$BH,35,FALSE))=0,"",VLOOKUP($G22,Baseline!$G:$BH,35,FALSE))</f>
        <v xml:space="preserve">4 = On 5 or 6 days </v>
      </c>
      <c r="AP22" s="187" t="str">
        <f>IF(LEN(VLOOKUP($G22,Baseline!$G:$BH,36,FALSE))=0,"",VLOOKUP($G22,Baseline!$G:$BH,36,FALSE))</f>
        <v>5 = Every day</v>
      </c>
      <c r="AQ22" s="187" t="str">
        <f>IF(LEN(VLOOKUP($G22,Baseline!$G:$BH,37,FALSE))=0,"",VLOOKUP($G22,Baseline!$G:$BH,37,FALSE))</f>
        <v/>
      </c>
      <c r="AR22" s="187" t="str">
        <f>IF(LEN(VLOOKUP($G22,Baseline!$G:$BH,38,FALSE))=0,"",VLOOKUP($G22,Baseline!$G:$BH,38,FALSE))</f>
        <v/>
      </c>
      <c r="AS22" s="187" t="str">
        <f>IF(LEN(VLOOKUP($G22,Baseline!$G:$BH,39,FALSE))=0,"",VLOOKUP($G22,Baseline!$G:$BH,39,FALSE))</f>
        <v/>
      </c>
      <c r="AT22" s="187" t="str">
        <f>IF(LEN(VLOOKUP($G22,Baseline!$G:$BH,40,FALSE))=0,"",VLOOKUP($G22,Baseline!$G:$BH,40,FALSE))</f>
        <v/>
      </c>
      <c r="AU22" s="187" t="str">
        <f>IF(LEN(VLOOKUP($G22,Baseline!$G:$BH,41,FALSE))=0,"",VLOOKUP($G22,Baseline!$G:$BH,41,FALSE))</f>
        <v/>
      </c>
      <c r="AV22" s="187" t="str">
        <f>IF(LEN(VLOOKUP($G22,Baseline!$G:$BH,42,FALSE))=0,"",VLOOKUP($G22,Baseline!$G:$BH,42,FALSE))</f>
        <v/>
      </c>
      <c r="AW22" s="187" t="str">
        <f>IF(LEN(VLOOKUP($G22,Baseline!$G:$BH,43,FALSE))=0,"",VLOOKUP($G22,Baseline!$G:$BH,43,FALSE))</f>
        <v/>
      </c>
      <c r="AX22" s="187" t="str">
        <f>IF(LEN(VLOOKUP($G22,Baseline!$G:$BH,44,FALSE))=0,"",VLOOKUP($G22,Baseline!$G:$BH,44,FALSE))</f>
        <v/>
      </c>
      <c r="AY22" s="187" t="str">
        <f>IF(LEN(VLOOKUP($G22,Baseline!$G:$BH,45,FALSE))=0,"",VLOOKUP($G22,Baseline!$G:$BH,45,FALSE))</f>
        <v/>
      </c>
      <c r="AZ22" s="187" t="str">
        <f>IF(LEN(VLOOKUP($G22,Baseline!$G:$BH,46,FALSE))=0,"",VLOOKUP($G22,Baseline!$G:$BH,46,FALSE))</f>
        <v/>
      </c>
      <c r="BA22" s="187" t="str">
        <f>IF(LEN(VLOOKUP($G22,Baseline!$G:$BH,47,FALSE))=0,"",VLOOKUP($G22,Baseline!$G:$BH,47,FALSE))</f>
        <v/>
      </c>
      <c r="BB22" s="187" t="str">
        <f>IF(LEN(VLOOKUP($G22,Baseline!$G:$BH,48,FALSE))=0,"",VLOOKUP($G22,Baseline!$G:$BH,48,FALSE))</f>
        <v/>
      </c>
      <c r="BC22" s="187" t="str">
        <f>IF(LEN(VLOOKUP($G22,Baseline!$G:$BH,49,FALSE))=0,"",VLOOKUP($G22,Baseline!$G:$BH,49,FALSE))</f>
        <v/>
      </c>
      <c r="BD22" s="187" t="str">
        <f>IF(LEN(VLOOKUP($G22,Baseline!$G:$BH,50,FALSE))=0,"",VLOOKUP($G22,Baseline!$G:$BH,50,FALSE))</f>
        <v/>
      </c>
      <c r="BE22" s="187" t="str">
        <f>IF(LEN(VLOOKUP($G22,Baseline!$G:$BH,51,FALSE))=0,"",VLOOKUP($G22,Baseline!$G:$BH,51,FALSE))</f>
        <v/>
      </c>
      <c r="BF22" s="187" t="str">
        <f>IF(LEN(VLOOKUP($G22,Baseline!$G:$BH,52,FALSE))=0,"",VLOOKUP($G22,Baseline!$G:$BH,52,FALSE))</f>
        <v/>
      </c>
      <c r="BG22" s="187" t="str">
        <f>IF(LEN(VLOOKUP($G22,Baseline!$G:$BH,53,FALSE))=0,"",VLOOKUP($G22,Baseline!$G:$BH,53,FALSE))</f>
        <v/>
      </c>
      <c r="BH22" s="187" t="str">
        <f>IF(LEN(VLOOKUP($G22,Baseline!$G:$BH,54,FALSE))=0,"",VLOOKUP($G22,Baseline!$G:$BH,54,FALSE))</f>
        <v/>
      </c>
      <c r="BI22" s="178"/>
      <c r="BJ22" s="178"/>
      <c r="BK22" s="178"/>
      <c r="BL22" s="186"/>
      <c r="BM22" s="182" t="str">
        <f>IF(LEN(VLOOKUP($G22,Baseline!$G:$CJ,59,FALSE))=0,"",VLOOKUP($G22,Baseline!$G:$CJ,59,FALSE))</f>
        <v>¿Tú mismo o alguien de tu familia experimentó violencia física?</v>
      </c>
      <c r="BN22" s="187" t="str">
        <f>IF(LEN(VLOOKUP($G22,Baseline!$G:$CJ,60,FALSE))=0,"",VLOOKUP($G22,Baseline!$G:$CJ,60,FALSE))</f>
        <v>2 = no en absoluto</v>
      </c>
      <c r="BO22" s="187" t="str">
        <f>IF(LEN(VLOOKUP($G22,Baseline!$G:$CJ,61,FALSE))=0,"",VLOOKUP($G22,Baseline!$G:$CJ,61,FALSE))</f>
        <v>2 = 1-2 días</v>
      </c>
      <c r="BP22" s="188" t="str">
        <f>IF(LEN(VLOOKUP($G22,Baseline!$G:$CJ,62,FALSE))=0,"",VLOOKUP($G22,Baseline!$G:$CJ,62,FALSE))</f>
        <v>3 = 3-4 días</v>
      </c>
      <c r="BQ22" s="178" t="str">
        <f>IF(LEN(VLOOKUP($G22,Baseline!$G:$CJ,63,FALSE))=0,"",VLOOKUP($G22,Baseline!$G:$CJ,63,FALSE))</f>
        <v>4 = 5-6 días</v>
      </c>
      <c r="BR22" s="178" t="str">
        <f>IF(LEN(VLOOKUP($G22,Baseline!$G:$CJ,64,FALSE))=0,"",VLOOKUP($G22,Baseline!$G:$CJ,64,FALSE))</f>
        <v>5 = diariamente</v>
      </c>
      <c r="BS22" s="178" t="str">
        <f>IF(LEN(VLOOKUP($G22,Baseline!$G:$CJ,65,FALSE))=0,"",VLOOKUP($G22,Baseline!$G:$CJ,65,FALSE))</f>
        <v/>
      </c>
      <c r="BT22" s="178" t="str">
        <f>IF(LEN(VLOOKUP($G22,Baseline!$G:$CJ,66,FALSE))=0,"",VLOOKUP($G22,Baseline!$G:$CJ,66,FALSE))</f>
        <v/>
      </c>
      <c r="BU22" s="178" t="str">
        <f>IF(LEN(VLOOKUP($G22,Baseline!$G:$CJ,67,FALSE))=0,"",VLOOKUP($G22,Baseline!$G:$CJ,67,FALSE))</f>
        <v/>
      </c>
      <c r="BV22" s="178" t="str">
        <f>IF(LEN(VLOOKUP($G22,Baseline!$G:$CJ,68,FALSE))=0,"",VLOOKUP($G22,Baseline!$G:$CJ,68,FALSE))</f>
        <v/>
      </c>
      <c r="BW22" s="178" t="str">
        <f>IF(LEN(VLOOKUP($G22,Baseline!$G:$CJ,69,FALSE))=0,"",VLOOKUP($G22,Baseline!$G:$CJ,69,FALSE))</f>
        <v/>
      </c>
      <c r="BX22" s="178" t="str">
        <f>IF(LEN(VLOOKUP($G22,Baseline!$G:$CJ,70,FALSE))=0,"",VLOOKUP($G22,Baseline!$G:$CJ,70,FALSE))</f>
        <v/>
      </c>
      <c r="BY22" s="178" t="str">
        <f>IF(LEN(VLOOKUP($G22,Baseline!$G:$CJ,71,FALSE))=0,"",VLOOKUP($G22,Baseline!$G:$CJ,71,FALSE))</f>
        <v/>
      </c>
      <c r="BZ22" s="178" t="str">
        <f>IF(LEN(VLOOKUP($G22,Baseline!$G:$CJ,72,FALSE))=0,"",VLOOKUP($G22,Baseline!$G:$CJ,72,FALSE))</f>
        <v/>
      </c>
      <c r="CA22" s="178" t="str">
        <f>IF(LEN(VLOOKUP($G22,Baseline!$G:$CJ,73,FALSE))=0,"",VLOOKUP($G22,Baseline!$G:$CJ,73,FALSE))</f>
        <v/>
      </c>
      <c r="CB22" s="178" t="str">
        <f>IF(LEN(VLOOKUP($G22,Baseline!$G:$CJ,74,FALSE))=0,"",VLOOKUP($G22,Baseline!$G:$CJ,74,FALSE))</f>
        <v/>
      </c>
      <c r="CC22" s="178" t="str">
        <f>IF(LEN(VLOOKUP($G22,Baseline!$G:$CJ,75,FALSE))=0,"",VLOOKUP($G22,Baseline!$G:$CJ,75,FALSE))</f>
        <v/>
      </c>
      <c r="CD22" s="178" t="str">
        <f>IF(LEN(VLOOKUP($G22,Baseline!$G:$CJ,76,FALSE))=0,"",VLOOKUP($G22,Baseline!$G:$CJ,76,FALSE))</f>
        <v/>
      </c>
      <c r="CE22" s="178" t="str">
        <f>IF(LEN(VLOOKUP($G22,Baseline!$G:$CJ,77,FALSE))=0,"",VLOOKUP($G22,Baseline!$G:$CJ,77,FALSE))</f>
        <v/>
      </c>
      <c r="CF22" s="178" t="str">
        <f>IF(LEN(VLOOKUP($G22,Baseline!$G:$CJ,78,FALSE))=0,"",VLOOKUP($G22,Baseline!$G:$CJ,78,FALSE))</f>
        <v/>
      </c>
      <c r="CG22" s="178" t="str">
        <f>IF(LEN(VLOOKUP($G22,Baseline!$G:$CJ,79,FALSE))=0,"",VLOOKUP($G22,Baseline!$G:$CJ,79,FALSE))</f>
        <v/>
      </c>
      <c r="CH22" s="178" t="str">
        <f>IF(LEN(VLOOKUP($G22,Baseline!$G:$CJ,80,FALSE))=0,"",VLOOKUP($G22,Baseline!$G:$CJ,80,FALSE))</f>
        <v/>
      </c>
      <c r="CI22" s="178" t="str">
        <f>IF(LEN(VLOOKUP($G22,Baseline!$G:$CJ,81,FALSE))=0,"",VLOOKUP($G22,Baseline!$G:$CJ,81,FALSE))</f>
        <v/>
      </c>
      <c r="CJ22" s="178" t="str">
        <f>IF(LEN(VLOOKUP($G22,Baseline!$G:$CJ,82,FALSE))=0,"",VLOOKUP($G22,Baseline!$G:$CJ,82,FALSE))</f>
        <v/>
      </c>
      <c r="CK22" s="178"/>
      <c r="CL22" s="178"/>
      <c r="CM22" s="178"/>
      <c r="CN22" s="189"/>
      <c r="CO22" s="182" t="str">
        <f>IF(LEN(VLOOKUP($G22,Baseline!$G:$DL,87,FALSE))=0,"",VLOOKUP($G22,Baseline!$G:$DL,87,FALSE))</f>
        <v>Toi-même ou une autre personne de ta famille avez-vous subi des violences physiques ?</v>
      </c>
      <c r="CP22" s="178" t="str">
        <f>IF(LEN(VLOOKUP($G22,Baseline!$G:$DL,88,FALSE))=0,"",VLOOKUP($G22,Baseline!$G:$DL,88,FALSE))</f>
        <v>2 = pas du tout</v>
      </c>
      <c r="CQ22" s="178" t="str">
        <f>IF(LEN(VLOOKUP($G22,Baseline!$G:$DL,89,FALSE))=0,"",VLOOKUP($G22,Baseline!$G:$DL,89,FALSE))</f>
        <v>2 = au cours d'1-2 jours</v>
      </c>
      <c r="CR22" s="178" t="str">
        <f>IF(LEN(VLOOKUP($G22,Baseline!$G:$DL,90,FALSE))=0,"",VLOOKUP($G22,Baseline!$G:$DL,90,FALSE))</f>
        <v>3 = au cours de 3-4 jours</v>
      </c>
      <c r="CS22" s="178" t="str">
        <f>IF(LEN(VLOOKUP($G22,Baseline!$G:$DL,91,FALSE))=0,"",VLOOKUP($G22,Baseline!$G:$DL,91,FALSE))</f>
        <v>4 = au cours de 5-6 jours</v>
      </c>
      <c r="CT22" s="178" t="str">
        <f>IF(LEN(VLOOKUP($G22,Baseline!$G:$DL,92,FALSE))=0,"",VLOOKUP($G22,Baseline!$G:$DL,92,FALSE))</f>
        <v>5 = tous les jours</v>
      </c>
      <c r="CU22" s="178" t="str">
        <f>IF(LEN(VLOOKUP($G22,Baseline!$G:$DL,93,FALSE))=0,"",VLOOKUP($G22,Baseline!$G:$DL,93,FALSE))</f>
        <v/>
      </c>
      <c r="CV22" s="178" t="str">
        <f>IF(LEN(VLOOKUP($G22,Baseline!$G:$DL,94,FALSE))=0,"",VLOOKUP($G22,Baseline!$G:$DL,94,FALSE))</f>
        <v/>
      </c>
      <c r="CW22" s="178" t="str">
        <f>IF(LEN(VLOOKUP($G22,Baseline!$G:$DL,95,FALSE))=0,"",VLOOKUP($G22,Baseline!$G:$DL,95,FALSE))</f>
        <v/>
      </c>
      <c r="CX22" s="178" t="str">
        <f>IF(LEN(VLOOKUP($G22,Baseline!$G:$DL,96,FALSE))=0,"",VLOOKUP($G22,Baseline!$G:$DL,96,FALSE))</f>
        <v/>
      </c>
      <c r="CY22" s="178" t="str">
        <f>IF(LEN(VLOOKUP($G22,Baseline!$G:$DL,97,FALSE))=0,"",VLOOKUP($G22,Baseline!$G:$DL,97,FALSE))</f>
        <v/>
      </c>
      <c r="CZ22" s="178" t="str">
        <f>IF(LEN(VLOOKUP($G22,Baseline!$G:$DL,98,FALSE))=0,"",VLOOKUP($G22,Baseline!$G:$DL,98,FALSE))</f>
        <v/>
      </c>
      <c r="DA22" s="178" t="str">
        <f>IF(LEN(VLOOKUP($G22,Baseline!$G:$DL,99,FALSE))=0,"",VLOOKUP($G22,Baseline!$G:$DL,99,FALSE))</f>
        <v/>
      </c>
      <c r="DB22" s="178" t="str">
        <f>IF(LEN(VLOOKUP($G22,Baseline!$G:$DL,100,FALSE))=0,"",VLOOKUP($G22,Baseline!$G:$DL,100,FALSE))</f>
        <v/>
      </c>
      <c r="DC22" s="178" t="str">
        <f>IF(LEN(VLOOKUP($G22,Baseline!$G:$DL,101,FALSE))=0,"",VLOOKUP($G22,Baseline!$G:$DL,101,FALSE))</f>
        <v/>
      </c>
      <c r="DD22" s="178" t="str">
        <f>IF(LEN(VLOOKUP($G22,Baseline!$G:$DL,102,FALSE))=0,"",VLOOKUP($G22,Baseline!$G:$DL,102,FALSE))</f>
        <v/>
      </c>
      <c r="DE22" s="178" t="str">
        <f>IF(LEN(VLOOKUP($G22,Baseline!$G:$DL,103,FALSE))=0,"",VLOOKUP($G22,Baseline!$G:$DL,103,FALSE))</f>
        <v/>
      </c>
      <c r="DF22" s="178" t="str">
        <f>IF(LEN(VLOOKUP($G22,Baseline!$G:$DL,104,FALSE))=0,"",VLOOKUP($G22,Baseline!$G:$DL,104,FALSE))</f>
        <v/>
      </c>
      <c r="DG22" s="178" t="str">
        <f>IF(LEN(VLOOKUP($G22,Baseline!$G:$DL,105,FALSE))=0,"",VLOOKUP($G22,Baseline!$G:$DL,105,FALSE))</f>
        <v/>
      </c>
      <c r="DH22" s="178" t="str">
        <f>IF(LEN(VLOOKUP($G22,Baseline!$G:$DL,106,FALSE))=0,"",VLOOKUP($G22,Baseline!$G:$DL,106,FALSE))</f>
        <v/>
      </c>
      <c r="DI22" s="178" t="str">
        <f>IF(LEN(VLOOKUP($G22,Baseline!$G:$DL,107,FALSE))=0,"",VLOOKUP($G22,Baseline!$G:$DL,107,FALSE))</f>
        <v/>
      </c>
      <c r="DJ22" s="178" t="str">
        <f>IF(LEN(VLOOKUP($G22,Baseline!$G:$DL,108,FALSE))=0,"",VLOOKUP($G22,Baseline!$G:$DL,108,FALSE))</f>
        <v/>
      </c>
      <c r="DK22" s="178" t="str">
        <f>IF(LEN(VLOOKUP($G22,Baseline!$G:$DL,109,FALSE))=0,"",VLOOKUP($G22,Baseline!$G:$DL,109,FALSE))</f>
        <v/>
      </c>
      <c r="DL22" s="178" t="str">
        <f>IF(LEN(VLOOKUP($G22,Baseline!$G:$DL,110,FALSE))=0,"",VLOOKUP($G22,Baseline!$G:$DL,110,FALSE))</f>
        <v/>
      </c>
      <c r="DM22" s="178"/>
      <c r="DN22" s="178"/>
      <c r="DO22" s="178"/>
      <c r="DP22" s="178"/>
      <c r="DQ22" s="178" t="str">
        <f>IF(LEN(VLOOKUP($G22,Baseline!$G:$EN,115,FALSE))=0,"",VLOOKUP($G22,Baseline!$G:$EN,115,FALSE))</f>
        <v>Te magad, vagy a családod egy másik tagja átélt valamikor fizikai erőszakot?</v>
      </c>
      <c r="DR22" s="178" t="str">
        <f>IF(LEN(VLOOKUP($G22,Baseline!$G:$EN,116,FALSE))=0,"",VLOOKUP($G22,Baseline!$G:$EN,116,FALSE))</f>
        <v>2 = egyáltalán nem</v>
      </c>
      <c r="DS22" s="178" t="str">
        <f>IF(LEN(VLOOKUP($G22,Baseline!$G:$EN,117,FALSE))=0,"",VLOOKUP($G22,Baseline!$G:$EN,117,FALSE))</f>
        <v>2 = 1-2 napon</v>
      </c>
      <c r="DT22" s="178" t="str">
        <f>IF(LEN(VLOOKUP($G22,Baseline!$G:$EN,118,FALSE))=0,"",VLOOKUP($G22,Baseline!$G:$EN,118,FALSE))</f>
        <v>3 = 3-4 napon</v>
      </c>
      <c r="DU22" s="178" t="str">
        <f>IF(LEN(VLOOKUP($G22,Baseline!$G:$EN,119,FALSE))=0,"",VLOOKUP($G22,Baseline!$G:$EN,119,FALSE))</f>
        <v>4 = 5-6 napon</v>
      </c>
      <c r="DV22" s="178" t="str">
        <f>IF(LEN(VLOOKUP($G22,Baseline!$G:$EN,120,FALSE))=0,"",VLOOKUP($G22,Baseline!$G:$EN,120,FALSE))</f>
        <v>5 = naponta</v>
      </c>
      <c r="DW22" s="178" t="str">
        <f>IF(LEN(VLOOKUP($G22,Baseline!$G:$EN,121,FALSE))=0,"",VLOOKUP($G22,Baseline!$G:$EN,121,FALSE))</f>
        <v/>
      </c>
      <c r="DX22" s="178" t="str">
        <f>IF(LEN(VLOOKUP($G22,Baseline!$G:$EN,122,FALSE))=0,"",VLOOKUP($G22,Baseline!$G:$EN,122,FALSE))</f>
        <v/>
      </c>
      <c r="DY22" s="178" t="str">
        <f>IF(LEN(VLOOKUP($G22,Baseline!$G:$EN,123,FALSE))=0,"",VLOOKUP($G22,Baseline!$G:$EN,123,FALSE))</f>
        <v/>
      </c>
      <c r="DZ22" s="178" t="str">
        <f>IF(LEN(VLOOKUP($G22,Baseline!$G:$EN,124,FALSE))=0,"",VLOOKUP($G22,Baseline!$G:$EN,124,FALSE))</f>
        <v/>
      </c>
      <c r="EA22" s="178" t="str">
        <f>IF(LEN(VLOOKUP($G22,Baseline!$G:$EN,125,FALSE))=0,"",VLOOKUP($G22,Baseline!$G:$EN,125,FALSE))</f>
        <v/>
      </c>
      <c r="EB22" s="178" t="str">
        <f>IF(LEN(VLOOKUP($G22,Baseline!$G:$EN,126,FALSE))=0,"",VLOOKUP($G22,Baseline!$G:$EN,126,FALSE))</f>
        <v/>
      </c>
      <c r="EC22" s="178" t="str">
        <f>IF(LEN(VLOOKUP($G22,Baseline!$G:$EN,127,FALSE))=0,"",VLOOKUP($G22,Baseline!$G:$EN,127,FALSE))</f>
        <v/>
      </c>
      <c r="ED22" s="178" t="str">
        <f>IF(LEN(VLOOKUP($G22,Baseline!$G:$EN,128,FALSE))=0,"",VLOOKUP($G22,Baseline!$G:$EN,128,FALSE))</f>
        <v/>
      </c>
      <c r="EE22" s="178" t="str">
        <f>IF(LEN(VLOOKUP($G22,Baseline!$G:$EN,129,FALSE))=0,"",VLOOKUP($G22,Baseline!$G:$EN,129,FALSE))</f>
        <v/>
      </c>
      <c r="EF22" s="178" t="str">
        <f>IF(LEN(VLOOKUP($G22,Baseline!$G:$EN,130,FALSE))=0,"",VLOOKUP($G22,Baseline!$G:$EN,130,FALSE))</f>
        <v/>
      </c>
      <c r="EG22" s="178" t="str">
        <f>IF(LEN(VLOOKUP($G22,Baseline!$G:$EN,131,FALSE))=0,"",VLOOKUP($G22,Baseline!$G:$EN,131,FALSE))</f>
        <v/>
      </c>
      <c r="EH22" s="178" t="str">
        <f>IF(LEN(VLOOKUP($G22,Baseline!$G:$EN,132,FALSE))=0,"",VLOOKUP($G22,Baseline!$G:$EN,132,FALSE))</f>
        <v/>
      </c>
      <c r="EI22" s="178" t="str">
        <f>IF(LEN(VLOOKUP($G22,Baseline!$G:$EN,133,FALSE))=0,"",VLOOKUP($G22,Baseline!$G:$EN,133,FALSE))</f>
        <v/>
      </c>
      <c r="EJ22" s="178" t="str">
        <f>IF(LEN(VLOOKUP($G22,Baseline!$G:$EN,134,FALSE))=0,"",VLOOKUP($G22,Baseline!$G:$EN,134,FALSE))</f>
        <v/>
      </c>
      <c r="EK22" s="178" t="str">
        <f>IF(LEN(VLOOKUP($G22,Baseline!$G:$EN,135,FALSE))=0,"",VLOOKUP($G22,Baseline!$G:$EN,135,FALSE))</f>
        <v/>
      </c>
      <c r="EL22" s="178" t="str">
        <f>IF(LEN(VLOOKUP($G22,Baseline!$G:$EN,136,FALSE))=0,"",VLOOKUP($G22,Baseline!$G:$EN,136,FALSE))</f>
        <v/>
      </c>
      <c r="EM22" s="178" t="str">
        <f>IF(LEN(VLOOKUP($G22,Baseline!$G:$EN,137,FALSE))=0,"",VLOOKUP($G22,Baseline!$G:$EN,137,FALSE))</f>
        <v/>
      </c>
      <c r="EN22" s="178" t="str">
        <f>IF(LEN(VLOOKUP($G22,Baseline!$G:$EN,138,FALSE))=0,"",VLOOKUP($G22,Baseline!$G:$EN,138,FALSE))</f>
        <v/>
      </c>
      <c r="EO22" s="178"/>
      <c r="EP22" s="178"/>
      <c r="EQ22" s="178"/>
      <c r="ER22" s="178"/>
      <c r="ES22" s="178" t="str">
        <f>IF(LEN(VLOOKUP($G22,Baseline!$G:$FP,143,FALSE))=0,"",VLOOKUP($G22,Baseline!$G:$FP,143,FALSE))</f>
        <v>Hai mai assistito a episodi di violenza fisica nei tuoi confronti o nei confronti di altri membri della tua famiglia?</v>
      </c>
      <c r="ET22" s="178" t="str">
        <f>IF(LEN(VLOOKUP($G22,Baseline!$G:$FP,144,FALSE))=0,"",VLOOKUP($G22,Baseline!$G:$FP,144,FALSE))</f>
        <v>2 = mai</v>
      </c>
      <c r="EU22" s="178" t="str">
        <f>IF(LEN(VLOOKUP($G22,Baseline!$G:$FP,145,FALSE))=0,"",VLOOKUP($G22,Baseline!$G:$FP,145,FALSE))</f>
        <v>2 = in 1-2 giorni</v>
      </c>
      <c r="EV22" s="178" t="str">
        <f>IF(LEN(VLOOKUP($G22,Baseline!$G:$FP,146,FALSE))=0,"",VLOOKUP($G22,Baseline!$G:$FP,146,FALSE))</f>
        <v>3 = in 3-4 giorni</v>
      </c>
      <c r="EW22" s="178" t="str">
        <f>IF(LEN(VLOOKUP($G22,Baseline!$G:$FP,147,FALSE))=0,"",VLOOKUP($G22,Baseline!$G:$FP,147,FALSE))</f>
        <v>4 = in 5-6 giorni</v>
      </c>
      <c r="EX22" s="178" t="str">
        <f>IF(LEN(VLOOKUP($G22,Baseline!$G:$FP,148,FALSE))=0,"",VLOOKUP($G22,Baseline!$G:$FP,148,FALSE))</f>
        <v>5 = tutti i giorni</v>
      </c>
      <c r="EY22" s="178" t="str">
        <f>IF(LEN(VLOOKUP($G22,Baseline!$G:$FP,149,FALSE))=0,"",VLOOKUP($G22,Baseline!$G:$FP,149,FALSE))</f>
        <v/>
      </c>
      <c r="EZ22" s="178" t="str">
        <f>IF(LEN(VLOOKUP($G22,Baseline!$G:$FP,150,FALSE))=0,"",VLOOKUP($G22,Baseline!$G:$FP,150,FALSE))</f>
        <v/>
      </c>
      <c r="FA22" s="178" t="str">
        <f>IF(LEN(VLOOKUP($G22,Baseline!$G:$FP,151,FALSE))=0,"",VLOOKUP($G22,Baseline!$G:$FP,151,FALSE))</f>
        <v/>
      </c>
      <c r="FB22" s="178" t="str">
        <f>IF(LEN(VLOOKUP($G22,Baseline!$G:$FP,152,FALSE))=0,"",VLOOKUP($G22,Baseline!$G:$FP,152,FALSE))</f>
        <v/>
      </c>
      <c r="FC22" s="178" t="str">
        <f>IF(LEN(VLOOKUP($G22,Baseline!$G:$FP,153,FALSE))=0,"",VLOOKUP($G22,Baseline!$G:$FP,153,FALSE))</f>
        <v/>
      </c>
      <c r="FD22" s="178" t="str">
        <f>IF(LEN(VLOOKUP($G22,Baseline!$G:$FP,154,FALSE))=0,"",VLOOKUP($G22,Baseline!$G:$FP,154,FALSE))</f>
        <v/>
      </c>
      <c r="FE22" s="178" t="str">
        <f>IF(LEN(VLOOKUP($G22,Baseline!$G:$FP,155,FALSE))=0,"",VLOOKUP($G22,Baseline!$G:$FP,155,FALSE))</f>
        <v/>
      </c>
      <c r="FF22" s="178" t="str">
        <f>IF(LEN(VLOOKUP($G22,Baseline!$G:$FP,156,FALSE))=0,"",VLOOKUP($G22,Baseline!$G:$FP,156,FALSE))</f>
        <v/>
      </c>
      <c r="FG22" s="178" t="str">
        <f>IF(LEN(VLOOKUP($G22,Baseline!$G:$FP,157,FALSE))=0,"",VLOOKUP($G22,Baseline!$G:$FP,157,FALSE))</f>
        <v/>
      </c>
      <c r="FH22" s="178" t="str">
        <f>IF(LEN(VLOOKUP($G22,Baseline!$G:$FP,158,FALSE))=0,"",VLOOKUP($G22,Baseline!$G:$FP,158,FALSE))</f>
        <v/>
      </c>
      <c r="FI22" s="178" t="str">
        <f>IF(LEN(VLOOKUP($G22,Baseline!$G:$FP,159,FALSE))=0,"",VLOOKUP($G22,Baseline!$G:$FP,159,FALSE))</f>
        <v/>
      </c>
      <c r="FJ22" s="178" t="str">
        <f>IF(LEN(VLOOKUP($G22,Baseline!$G:$FP,160,FALSE))=0,"",VLOOKUP($G22,Baseline!$G:$FP,160,FALSE))</f>
        <v/>
      </c>
      <c r="FK22" s="178" t="str">
        <f>IF(LEN(VLOOKUP($G22,Baseline!$G:$FP,161,FALSE))=0,"",VLOOKUP($G22,Baseline!$G:$FP,161,FALSE))</f>
        <v/>
      </c>
      <c r="FL22" s="178" t="str">
        <f>IF(LEN(VLOOKUP($G22,Baseline!$G:$FP,162,FALSE))=0,"",VLOOKUP($G22,Baseline!$G:$FP,162,FALSE))</f>
        <v/>
      </c>
      <c r="FM22" s="178" t="str">
        <f>IF(LEN(VLOOKUP($G22,Baseline!$G:$FP,163,FALSE))=0,"",VLOOKUP($G22,Baseline!$G:$FP,163,FALSE))</f>
        <v/>
      </c>
      <c r="FN22" s="178" t="str">
        <f>IF(LEN(VLOOKUP($G22,Baseline!$G:$FP,164,FALSE))=0,"",VLOOKUP($G22,Baseline!$G:$FP,164,FALSE))</f>
        <v/>
      </c>
      <c r="FO22" s="178" t="str">
        <f>IF(LEN(VLOOKUP($G22,Baseline!$G:$FP,165,FALSE))=0,"",VLOOKUP($G22,Baseline!$G:$FP,165,FALSE))</f>
        <v/>
      </c>
      <c r="FP22" s="178" t="str">
        <f>IF(LEN(VLOOKUP($G22,Baseline!$G:$FP,166,FALSE))=0,"",VLOOKUP($G22,Baseline!$G:$FP,166,FALSE))</f>
        <v/>
      </c>
      <c r="FQ22" s="178"/>
      <c r="FR22" s="178"/>
      <c r="FS22" s="178"/>
      <c r="FT22" s="178"/>
      <c r="FU22" s="178" t="str">
        <f>IF(LEN(VLOOKUP($G22,Baseline!$G:$GR,171,FALSE))=0,"",VLOOKUP($G22,Baseline!$G:$GR,171,FALSE))</f>
        <v>Ты или кто-то в твоей семье сталкивался с физическим насилием?</v>
      </c>
      <c r="FV22" s="178" t="str">
        <f>IF(LEN(VLOOKUP($G22,Baseline!$G:$GR,172,FALSE))=0,"",VLOOKUP($G22,Baseline!$G:$GR,172,FALSE))</f>
        <v>2 = нет</v>
      </c>
      <c r="FW22" s="178" t="str">
        <f>IF(LEN(VLOOKUP($G22,Baseline!$G:$GR,173,FALSE))=0,"",VLOOKUP($G22,Baseline!$G:$GR,173,FALSE))</f>
        <v>2 = 1-2 дня</v>
      </c>
      <c r="FX22" s="178" t="str">
        <f>IF(LEN(VLOOKUP($G22,Baseline!$G:$GR,174,FALSE))=0,"",VLOOKUP($G22,Baseline!$G:$GR,174,FALSE))</f>
        <v>3 = 3-4 дня</v>
      </c>
      <c r="FY22" s="178" t="str">
        <f>IF(LEN(VLOOKUP($G22,Baseline!$G:$GR,175,FALSE))=0,"",VLOOKUP($G22,Baseline!$G:$GR,175,FALSE))</f>
        <v>4 = 5-6 дней</v>
      </c>
      <c r="FZ22" s="178" t="str">
        <f>IF(LEN(VLOOKUP($G22,Baseline!$G:$GR,176,FALSE))=0,"",VLOOKUP($G22,Baseline!$G:$GR,176,FALSE))</f>
        <v>5 = каждый день</v>
      </c>
      <c r="GA22" s="178" t="str">
        <f>IF(LEN(VLOOKUP($G22,Baseline!$G:$GR,177,FALSE))=0,"",VLOOKUP($G22,Baseline!$G:$GR,177,FALSE))</f>
        <v/>
      </c>
      <c r="GB22" s="178" t="str">
        <f>IF(LEN(VLOOKUP($G22,Baseline!$G:$GR,178,FALSE))=0,"",VLOOKUP($G22,Baseline!$G:$GR,178,FALSE))</f>
        <v/>
      </c>
      <c r="GC22" s="178" t="str">
        <f>IF(LEN(VLOOKUP($G22,Baseline!$G:$GR,179,FALSE))=0,"",VLOOKUP($G22,Baseline!$G:$GR,179,FALSE))</f>
        <v/>
      </c>
      <c r="GD22" s="178" t="str">
        <f>IF(LEN(VLOOKUP($G22,Baseline!$G:$GR,180,FALSE))=0,"",VLOOKUP($G22,Baseline!$G:$GR,180,FALSE))</f>
        <v/>
      </c>
      <c r="GE22" s="178" t="str">
        <f>IF(LEN(VLOOKUP($G22,Baseline!$G:$GR,181,FALSE))=0,"",VLOOKUP($G22,Baseline!$G:$GR,181,FALSE))</f>
        <v/>
      </c>
      <c r="GF22" s="178" t="str">
        <f>IF(LEN(VLOOKUP($G22,Baseline!$G:$GR,182,FALSE))=0,"",VLOOKUP($G22,Baseline!$G:$GR,182,FALSE))</f>
        <v/>
      </c>
      <c r="GG22" s="178" t="str">
        <f>IF(LEN(VLOOKUP($G22,Baseline!$G:$GR,183,FALSE))=0,"",VLOOKUP($G22,Baseline!$G:$GR,183,FALSE))</f>
        <v/>
      </c>
      <c r="GH22" s="178" t="str">
        <f>IF(LEN(VLOOKUP($G22,Baseline!$G:$GR,184,FALSE))=0,"",VLOOKUP($G22,Baseline!$G:$GR,184,FALSE))</f>
        <v/>
      </c>
      <c r="GI22" s="178" t="str">
        <f>IF(LEN(VLOOKUP($G22,Baseline!$G:$GR,185,FALSE))=0,"",VLOOKUP($G22,Baseline!$G:$GR,185,FALSE))</f>
        <v/>
      </c>
      <c r="GJ22" s="178" t="str">
        <f>IF(LEN(VLOOKUP($G22,Baseline!$G:$GR,186,FALSE))=0,"",VLOOKUP($G22,Baseline!$G:$GR,186,FALSE))</f>
        <v/>
      </c>
      <c r="GK22" s="178" t="str">
        <f>IF(LEN(VLOOKUP($G22,Baseline!$G:$GR,187,FALSE))=0,"",VLOOKUP($G22,Baseline!$G:$GR,187,FALSE))</f>
        <v/>
      </c>
      <c r="GL22" s="178" t="str">
        <f>IF(LEN(VLOOKUP($G22,Baseline!$G:$GR,188,FALSE))=0,"",VLOOKUP($G22,Baseline!$G:$GR,188,FALSE))</f>
        <v/>
      </c>
      <c r="GM22" s="178" t="str">
        <f>IF(LEN(VLOOKUP($G22,Baseline!$G:$GR,189,FALSE))=0,"",VLOOKUP($G22,Baseline!$G:$GR,189,FALSE))</f>
        <v/>
      </c>
      <c r="GN22" s="178" t="str">
        <f>IF(LEN(VLOOKUP($G22,Baseline!$G:$GR,190,FALSE))=0,"",VLOOKUP($G22,Baseline!$G:$GR,190,FALSE))</f>
        <v/>
      </c>
      <c r="GO22" s="178" t="str">
        <f>IF(LEN(VLOOKUP($G22,Baseline!$G:$GR,191,FALSE))=0,"",VLOOKUP($G22,Baseline!$G:$GR,191,FALSE))</f>
        <v/>
      </c>
      <c r="GP22" s="178" t="str">
        <f>IF(LEN(VLOOKUP($G22,Baseline!$G:$GR,192,FALSE))=0,"",VLOOKUP($G22,Baseline!$G:$GR,192,FALSE))</f>
        <v/>
      </c>
      <c r="GQ22" s="178" t="str">
        <f>IF(LEN(VLOOKUP($G22,Baseline!$G:$GR,193,FALSE))=0,"",VLOOKUP($G22,Baseline!$G:$GR,193,FALSE))</f>
        <v/>
      </c>
      <c r="GR22" s="178" t="str">
        <f>IF(LEN(VLOOKUP($G22,Baseline!$G:$GR,194,FALSE))=0,"",VLOOKUP($G22,Baseline!$G:$GR,194,FALSE))</f>
        <v/>
      </c>
      <c r="GS22" s="178"/>
      <c r="GT22" s="178"/>
      <c r="GU22" s="178"/>
      <c r="GV22" s="178"/>
      <c r="GW22" s="178" t="str">
        <f>IF(LEN(VLOOKUP($G22,Baseline!$G:$HT,199,FALSE))=0,"",VLOOKUP($G22,Baseline!$G:$HT,199,FALSE))</f>
        <v>Da li si ti ili neko drugi u tvojoj porodici doživeo fizičko nasilje?</v>
      </c>
      <c r="GX22" s="178" t="str">
        <f>IF(LEN(VLOOKUP($G22,Baseline!$G:$HT,200,FALSE))=0,"",VLOOKUP($G22,Baseline!$G:$HT,200,FALSE))</f>
        <v>2 = uopšte ne</v>
      </c>
      <c r="GY22" s="178" t="str">
        <f>IF(LEN(VLOOKUP($G22,Baseline!$G:$HT,201,FALSE))=0,"",VLOOKUP($G22,Baseline!$G:$HT,201,FALSE))</f>
        <v>2 = 1-2 dana</v>
      </c>
      <c r="GZ22" s="178" t="str">
        <f>IF(LEN(VLOOKUP($G22,Baseline!$G:$HT,202,FALSE))=0,"",VLOOKUP($G22,Baseline!$G:$HT,202,FALSE))</f>
        <v>3 = 3-4 dana</v>
      </c>
      <c r="HA22" s="178" t="str">
        <f>IF(LEN(VLOOKUP($G22,Baseline!$G:$HT,203,FALSE))=0,"",VLOOKUP($G22,Baseline!$G:$HT,203,FALSE))</f>
        <v>4 = 5-6 dana</v>
      </c>
      <c r="HB22" s="178" t="str">
        <f>IF(LEN(VLOOKUP($G22,Baseline!$G:$HT,204,FALSE))=0,"",VLOOKUP($G22,Baseline!$G:$HT,204,FALSE))</f>
        <v>5 = svakodnevno</v>
      </c>
      <c r="HC22" s="178" t="str">
        <f>IF(LEN(VLOOKUP($G22,Baseline!$G:$HT,205,FALSE))=0,"",VLOOKUP($G22,Baseline!$G:$HT,205,FALSE))</f>
        <v/>
      </c>
      <c r="HD22" s="178" t="str">
        <f>IF(LEN(VLOOKUP($G22,Baseline!$G:$HT,206,FALSE))=0,"",VLOOKUP($G22,Baseline!$G:$HT,206,FALSE))</f>
        <v/>
      </c>
      <c r="HE22" s="178" t="str">
        <f>IF(LEN(VLOOKUP($G22,Baseline!$G:$HT,207,FALSE))=0,"",VLOOKUP($G22,Baseline!$G:$HT,207,FALSE))</f>
        <v/>
      </c>
      <c r="HF22" s="178" t="str">
        <f>IF(LEN(VLOOKUP($G22,Baseline!$G:$HT,208,FALSE))=0,"",VLOOKUP($G22,Baseline!$G:$HT,208,FALSE))</f>
        <v/>
      </c>
      <c r="HG22" s="178" t="str">
        <f>IF(LEN(VLOOKUP($G22,Baseline!$G:$HT,209,FALSE))=0,"",VLOOKUP($G22,Baseline!$G:$HT,209,FALSE))</f>
        <v/>
      </c>
      <c r="HH22" s="178" t="str">
        <f>IF(LEN(VLOOKUP($G22,Baseline!$G:$HT,210,FALSE))=0,"",VLOOKUP($G22,Baseline!$G:$HT,210,FALSE))</f>
        <v/>
      </c>
      <c r="HI22" s="178" t="str">
        <f>IF(LEN(VLOOKUP($G22,Baseline!$G:$HT,211,FALSE))=0,"",VLOOKUP($G22,Baseline!$G:$HT,211,FALSE))</f>
        <v/>
      </c>
      <c r="HJ22" s="178" t="str">
        <f>IF(LEN(VLOOKUP($G22,Baseline!$G:$HT,212,FALSE))=0,"",VLOOKUP($G22,Baseline!$G:$HT,212,FALSE))</f>
        <v/>
      </c>
      <c r="HK22" s="178" t="str">
        <f>IF(LEN(VLOOKUP($G22,Baseline!$G:$HT,213,FALSE))=0,"",VLOOKUP($G22,Baseline!$G:$HT,213,FALSE))</f>
        <v/>
      </c>
      <c r="HL22" s="178" t="str">
        <f>IF(LEN(VLOOKUP($G22,Baseline!$G:$HT,214,FALSE))=0,"",VLOOKUP($G22,Baseline!$G:$HT,214,FALSE))</f>
        <v/>
      </c>
      <c r="HM22" s="178" t="str">
        <f>IF(LEN(VLOOKUP($G22,Baseline!$G:$HT,215,FALSE))=0,"",VLOOKUP($G22,Baseline!$G:$HT,215,FALSE))</f>
        <v/>
      </c>
      <c r="HN22" s="178" t="str">
        <f>IF(LEN(VLOOKUP($G22,Baseline!$G:$HT,216,FALSE))=0,"",VLOOKUP($G22,Baseline!$G:$HT,216,FALSE))</f>
        <v/>
      </c>
      <c r="HO22" s="178" t="str">
        <f>IF(LEN(VLOOKUP($G22,Baseline!$G:$HT,217,FALSE))=0,"",VLOOKUP($G22,Baseline!$G:$HT,217,FALSE))</f>
        <v/>
      </c>
      <c r="HP22" s="178" t="str">
        <f>IF(LEN(VLOOKUP($G22,Baseline!$G:$HT,218,FALSE))=0,"",VLOOKUP($G22,Baseline!$G:$HT,218,FALSE))</f>
        <v/>
      </c>
      <c r="HQ22" s="178" t="str">
        <f>IF(LEN(VLOOKUP($G22,Baseline!$G:$HT,219,FALSE))=0,"",VLOOKUP($G22,Baseline!$G:$HT,219,FALSE))</f>
        <v/>
      </c>
      <c r="HR22" s="178" t="str">
        <f>IF(LEN(VLOOKUP($G22,Baseline!$G:$HT,220,FALSE))=0,"",VLOOKUP($G22,Baseline!$G:$HT,220,FALSE))</f>
        <v/>
      </c>
      <c r="HS22" s="178" t="str">
        <f>IF(LEN(VLOOKUP($G22,Baseline!$G:$HT,221,FALSE))=0,"",VLOOKUP($G22,Baseline!$G:$HT,221,FALSE))</f>
        <v/>
      </c>
      <c r="HT22" s="178" t="str">
        <f>IF(LEN(VLOOKUP($G22,Baseline!$G:$HT,222,FALSE))=0,"",VLOOKUP($G22,Baseline!$G:$HT,222,FALSE))</f>
        <v/>
      </c>
      <c r="HU22" s="178"/>
      <c r="HV22" s="178"/>
      <c r="HW22" s="178"/>
      <c r="HX22" s="178"/>
    </row>
    <row r="23" spans="1:232" s="41" customFormat="1" ht="16.5" hidden="1" thickBot="1">
      <c r="A23" s="180" t="s">
        <v>109</v>
      </c>
      <c r="B23" s="178" t="s">
        <v>110</v>
      </c>
      <c r="C23" s="178"/>
      <c r="D23" s="178"/>
      <c r="E23" s="178"/>
      <c r="F23" s="178" t="s">
        <v>111</v>
      </c>
      <c r="G23" s="188" t="s">
        <v>492</v>
      </c>
      <c r="H23" s="185"/>
      <c r="I23" s="182" t="str">
        <f>IF(LEN(VLOOKUP($G23,Baseline!$G:$AF,3,FALSE))=0,"",VLOOKUP($G23,Baseline!$G:$AF,3,FALSE))</f>
        <v>Hast Du Dir Sorgen gemacht, dass du dich am Coronavirus anstecken könntest?</v>
      </c>
      <c r="J23" s="187" t="str">
        <f>IF(LEN(VLOOKUP($G23,Baseline!$G:$AF,4,FALSE))=0,"",VLOOKUP($G23,Baseline!$G:$AF,4,FALSE))</f>
        <v>0 = Überhaupt nicht</v>
      </c>
      <c r="K23" s="187" t="str">
        <f>IF(LEN(VLOOKUP($G23,Baseline!$G:$AF,5,FALSE))=0,"",VLOOKUP($G23,Baseline!$G:$AF,5,FALSE))</f>
        <v>1 = Ein wenig</v>
      </c>
      <c r="L23" s="187" t="str">
        <f>IF(LEN(VLOOKUP($G23,Baseline!$G:$AF,6,FALSE))=0,"",VLOOKUP($G23,Baseline!$G:$AF,6,FALSE))</f>
        <v>2 = Mittelmäßig</v>
      </c>
      <c r="M23" s="187" t="str">
        <f>IF(LEN(VLOOKUP($G23,Baseline!$G:$AF,7,FALSE))=0,"",VLOOKUP($G23,Baseline!$G:$AF,7,FALSE))</f>
        <v>3 = Ziemlich</v>
      </c>
      <c r="N23" s="187" t="str">
        <f>IF(LEN(VLOOKUP($G23,Baseline!$G:$AF,8,FALSE))=0,"",VLOOKUP($G23,Baseline!$G:$AF,8,FALSE))</f>
        <v>4 = Sehr</v>
      </c>
      <c r="O23" s="187" t="str">
        <f>IF(LEN(VLOOKUP($G23,Baseline!$G:$AF,9,FALSE))=0,"",VLOOKUP($G23,Baseline!$G:$AF,9,FALSE))</f>
        <v/>
      </c>
      <c r="P23" s="187" t="str">
        <f>IF(LEN(VLOOKUP($G23,Baseline!$G:$AF,10,FALSE))=0,"",VLOOKUP($G23,Baseline!$G:$AF,10,FALSE))</f>
        <v/>
      </c>
      <c r="Q23" s="187" t="str">
        <f>IF(LEN(VLOOKUP($G23,Baseline!$G:$AF,11,FALSE))=0,"",VLOOKUP($G23,Baseline!$G:$AF,11,FALSE))</f>
        <v/>
      </c>
      <c r="R23" s="187" t="str">
        <f>IF(LEN(VLOOKUP($G23,Baseline!$G:$AF,12,FALSE))=0,"",VLOOKUP($G23,Baseline!$G:$AF,12,FALSE))</f>
        <v/>
      </c>
      <c r="S23" s="187" t="str">
        <f>IF(LEN(VLOOKUP($G23,Baseline!$G:$AF,13,FALSE))=0,"",VLOOKUP($G23,Baseline!$G:$AF,13,FALSE))</f>
        <v/>
      </c>
      <c r="T23" s="187" t="str">
        <f>IF(LEN(VLOOKUP($G23,Baseline!$G:$AF,14,FALSE))=0,"",VLOOKUP($G23,Baseline!$G:$AF,14,FALSE))</f>
        <v/>
      </c>
      <c r="U23" s="187" t="str">
        <f>IF(LEN(VLOOKUP($G23,Baseline!$G:$AF,15,FALSE))=0,"",VLOOKUP($G23,Baseline!$G:$AF,15,FALSE))</f>
        <v/>
      </c>
      <c r="V23" s="187" t="str">
        <f>IF(LEN(VLOOKUP($G23,Baseline!$G:$AF,16,FALSE))=0,"",VLOOKUP($G23,Baseline!$G:$AF,16,FALSE))</f>
        <v/>
      </c>
      <c r="W23" s="187" t="str">
        <f>IF(LEN(VLOOKUP($G23,Baseline!$G:$AF,17,FALSE))=0,"",VLOOKUP($G23,Baseline!$G:$AF,17,FALSE))</f>
        <v/>
      </c>
      <c r="X23" s="187" t="str">
        <f>IF(LEN(VLOOKUP($G23,Baseline!$G:$AF,18,FALSE))=0,"",VLOOKUP($G23,Baseline!$G:$AF,18,FALSE))</f>
        <v/>
      </c>
      <c r="Y23" s="187" t="str">
        <f>IF(LEN(VLOOKUP($G23,Baseline!$G:$AF,19,FALSE))=0,"",VLOOKUP($G23,Baseline!$G:$AF,19,FALSE))</f>
        <v/>
      </c>
      <c r="Z23" s="187" t="str">
        <f>IF(LEN(VLOOKUP($G23,Baseline!$G:$AF,20,FALSE))=0,"",VLOOKUP($G23,Baseline!$G:$AF,20,FALSE))</f>
        <v/>
      </c>
      <c r="AA23" s="187" t="str">
        <f>IF(LEN(VLOOKUP($G23,Baseline!$G:$AF,21,FALSE))=0,"",VLOOKUP($G23,Baseline!$G:$AF,21,FALSE))</f>
        <v/>
      </c>
      <c r="AB23" s="187" t="str">
        <f>IF(LEN(VLOOKUP($G23,Baseline!$G:$AF,22,FALSE))=0,"",VLOOKUP($G23,Baseline!$G:$AF,22,FALSE))</f>
        <v/>
      </c>
      <c r="AC23" s="187" t="str">
        <f>IF(LEN(VLOOKUP($G23,Baseline!$G:$AF,23,FALSE))=0,"",VLOOKUP($G23,Baseline!$G:$AF,23,FALSE))</f>
        <v/>
      </c>
      <c r="AD23" s="187" t="str">
        <f>IF(LEN(VLOOKUP($G23,Baseline!$G:$AF,24,FALSE))=0,"",VLOOKUP($G23,Baseline!$G:$AF,24,FALSE))</f>
        <v/>
      </c>
      <c r="AE23" s="187" t="str">
        <f>IF(LEN(VLOOKUP($G23,Baseline!$G:$AF,25,FALSE))=0,"",VLOOKUP($G23,Baseline!$G:$AF,25,FALSE))</f>
        <v/>
      </c>
      <c r="AF23" s="187" t="str">
        <f>IF(LEN(VLOOKUP($G23,Baseline!$G:$AF,26,FALSE))=0,"",VLOOKUP($G23,Baseline!$G:$AF,26,FALSE))</f>
        <v/>
      </c>
      <c r="AG23" s="178"/>
      <c r="AH23" s="178" t="s">
        <v>107</v>
      </c>
      <c r="AI23" s="178"/>
      <c r="AJ23" s="186"/>
      <c r="AK23" s="182" t="str">
        <f>IF(LEN(VLOOKUP($G23,Baseline!$G:$BH,31,FALSE))=0,"",VLOOKUP($G23,Baseline!$G:$BH,31,FALSE))</f>
        <v>Have you worried about catching the coronavirus.</v>
      </c>
      <c r="AL23" s="187" t="str">
        <f>IF(LEN(VLOOKUP($G23,Baseline!$G:$BH,32,FALSE))=0,"",VLOOKUP($G23,Baseline!$G:$BH,32,FALSE))</f>
        <v>0 = Never</v>
      </c>
      <c r="AM23" s="187" t="str">
        <f>IF(LEN(VLOOKUP($G23,Baseline!$G:$BH,33,FALSE))=0,"",VLOOKUP($G23,Baseline!$G:$BH,33,FALSE))</f>
        <v>1 = Sometimes</v>
      </c>
      <c r="AN23" s="187" t="str">
        <f>IF(LEN(VLOOKUP($G23,Baseline!$G:$BH,34,FALSE))=0,"",VLOOKUP($G23,Baseline!$G:$BH,34,FALSE))</f>
        <v>2 = Often</v>
      </c>
      <c r="AO23" s="187" t="str">
        <f>IF(LEN(VLOOKUP($G23,Baseline!$G:$BH,35,FALSE))=0,"",VLOOKUP($G23,Baseline!$G:$BH,35,FALSE))</f>
        <v>3 = Most of the time</v>
      </c>
      <c r="AP23" s="187" t="str">
        <f>IF(LEN(VLOOKUP($G23,Baseline!$G:$BH,36,FALSE))=0,"",VLOOKUP($G23,Baseline!$G:$BH,36,FALSE))</f>
        <v>4 = Always</v>
      </c>
      <c r="AQ23" s="187" t="str">
        <f>IF(LEN(VLOOKUP($G23,Baseline!$G:$BH,37,FALSE))=0,"",VLOOKUP($G23,Baseline!$G:$BH,37,FALSE))</f>
        <v/>
      </c>
      <c r="AR23" s="187" t="str">
        <f>IF(LEN(VLOOKUP($G23,Baseline!$G:$BH,38,FALSE))=0,"",VLOOKUP($G23,Baseline!$G:$BH,38,FALSE))</f>
        <v/>
      </c>
      <c r="AS23" s="187" t="str">
        <f>IF(LEN(VLOOKUP($G23,Baseline!$G:$BH,39,FALSE))=0,"",VLOOKUP($G23,Baseline!$G:$BH,39,FALSE))</f>
        <v/>
      </c>
      <c r="AT23" s="187" t="str">
        <f>IF(LEN(VLOOKUP($G23,Baseline!$G:$BH,40,FALSE))=0,"",VLOOKUP($G23,Baseline!$G:$BH,40,FALSE))</f>
        <v/>
      </c>
      <c r="AU23" s="187" t="str">
        <f>IF(LEN(VLOOKUP($G23,Baseline!$G:$BH,41,FALSE))=0,"",VLOOKUP($G23,Baseline!$G:$BH,41,FALSE))</f>
        <v/>
      </c>
      <c r="AV23" s="187" t="str">
        <f>IF(LEN(VLOOKUP($G23,Baseline!$G:$BH,42,FALSE))=0,"",VLOOKUP($G23,Baseline!$G:$BH,42,FALSE))</f>
        <v/>
      </c>
      <c r="AW23" s="187" t="str">
        <f>IF(LEN(VLOOKUP($G23,Baseline!$G:$BH,43,FALSE))=0,"",VLOOKUP($G23,Baseline!$G:$BH,43,FALSE))</f>
        <v/>
      </c>
      <c r="AX23" s="187" t="str">
        <f>IF(LEN(VLOOKUP($G23,Baseline!$G:$BH,44,FALSE))=0,"",VLOOKUP($G23,Baseline!$G:$BH,44,FALSE))</f>
        <v/>
      </c>
      <c r="AY23" s="187" t="str">
        <f>IF(LEN(VLOOKUP($G23,Baseline!$G:$BH,45,FALSE))=0,"",VLOOKUP($G23,Baseline!$G:$BH,45,FALSE))</f>
        <v/>
      </c>
      <c r="AZ23" s="187" t="str">
        <f>IF(LEN(VLOOKUP($G23,Baseline!$G:$BH,46,FALSE))=0,"",VLOOKUP($G23,Baseline!$G:$BH,46,FALSE))</f>
        <v/>
      </c>
      <c r="BA23" s="187" t="str">
        <f>IF(LEN(VLOOKUP($G23,Baseline!$G:$BH,47,FALSE))=0,"",VLOOKUP($G23,Baseline!$G:$BH,47,FALSE))</f>
        <v/>
      </c>
      <c r="BB23" s="187" t="str">
        <f>IF(LEN(VLOOKUP($G23,Baseline!$G:$BH,48,FALSE))=0,"",VLOOKUP($G23,Baseline!$G:$BH,48,FALSE))</f>
        <v/>
      </c>
      <c r="BC23" s="187" t="str">
        <f>IF(LEN(VLOOKUP($G23,Baseline!$G:$BH,49,FALSE))=0,"",VLOOKUP($G23,Baseline!$G:$BH,49,FALSE))</f>
        <v/>
      </c>
      <c r="BD23" s="187" t="str">
        <f>IF(LEN(VLOOKUP($G23,Baseline!$G:$BH,50,FALSE))=0,"",VLOOKUP($G23,Baseline!$G:$BH,50,FALSE))</f>
        <v/>
      </c>
      <c r="BE23" s="187" t="str">
        <f>IF(LEN(VLOOKUP($G23,Baseline!$G:$BH,51,FALSE))=0,"",VLOOKUP($G23,Baseline!$G:$BH,51,FALSE))</f>
        <v/>
      </c>
      <c r="BF23" s="187" t="str">
        <f>IF(LEN(VLOOKUP($G23,Baseline!$G:$BH,52,FALSE))=0,"",VLOOKUP($G23,Baseline!$G:$BH,52,FALSE))</f>
        <v/>
      </c>
      <c r="BG23" s="187" t="str">
        <f>IF(LEN(VLOOKUP($G23,Baseline!$G:$BH,53,FALSE))=0,"",VLOOKUP($G23,Baseline!$G:$BH,53,FALSE))</f>
        <v/>
      </c>
      <c r="BH23" s="187" t="str">
        <f>IF(LEN(VLOOKUP($G23,Baseline!$G:$BH,54,FALSE))=0,"",VLOOKUP($G23,Baseline!$G:$BH,54,FALSE))</f>
        <v/>
      </c>
      <c r="BI23" s="178"/>
      <c r="BJ23" s="178"/>
      <c r="BK23" s="178"/>
      <c r="BL23" s="186"/>
      <c r="BM23" s="182" t="str">
        <f>IF(LEN(VLOOKUP($G23,Baseline!$G:$CJ,59,FALSE))=0,"",VLOOKUP($G23,Baseline!$G:$CJ,59,FALSE))</f>
        <v>¿Te preocupó pensar que podrías contagiarte de coronavirus?</v>
      </c>
      <c r="BN23" s="187" t="str">
        <f>IF(LEN(VLOOKUP($G23,Baseline!$G:$CJ,60,FALSE))=0,"",VLOOKUP($G23,Baseline!$G:$CJ,60,FALSE))</f>
        <v>0 = no en absoluto</v>
      </c>
      <c r="BO23" s="187" t="str">
        <f>IF(LEN(VLOOKUP($G23,Baseline!$G:$CJ,61,FALSE))=0,"",VLOOKUP($G23,Baseline!$G:$CJ,61,FALSE))</f>
        <v>1 = un poco</v>
      </c>
      <c r="BP23" s="188" t="str">
        <f>IF(LEN(VLOOKUP($G23,Baseline!$G:$CJ,62,FALSE))=0,"",VLOOKUP($G23,Baseline!$G:$CJ,62,FALSE))</f>
        <v>2 = medianamente</v>
      </c>
      <c r="BQ23" s="178" t="str">
        <f>IF(LEN(VLOOKUP($G23,Baseline!$G:$CJ,63,FALSE))=0,"",VLOOKUP($G23,Baseline!$G:$CJ,63,FALSE))</f>
        <v>3 = bastante</v>
      </c>
      <c r="BR23" s="178" t="str">
        <f>IF(LEN(VLOOKUP($G23,Baseline!$G:$CJ,64,FALSE))=0,"",VLOOKUP($G23,Baseline!$G:$CJ,64,FALSE))</f>
        <v>4 = mucho</v>
      </c>
      <c r="BS23" s="178" t="str">
        <f>IF(LEN(VLOOKUP($G23,Baseline!$G:$CJ,65,FALSE))=0,"",VLOOKUP($G23,Baseline!$G:$CJ,65,FALSE))</f>
        <v/>
      </c>
      <c r="BT23" s="178" t="str">
        <f>IF(LEN(VLOOKUP($G23,Baseline!$G:$CJ,66,FALSE))=0,"",VLOOKUP($G23,Baseline!$G:$CJ,66,FALSE))</f>
        <v/>
      </c>
      <c r="BU23" s="178" t="str">
        <f>IF(LEN(VLOOKUP($G23,Baseline!$G:$CJ,67,FALSE))=0,"",VLOOKUP($G23,Baseline!$G:$CJ,67,FALSE))</f>
        <v/>
      </c>
      <c r="BV23" s="178" t="str">
        <f>IF(LEN(VLOOKUP($G23,Baseline!$G:$CJ,68,FALSE))=0,"",VLOOKUP($G23,Baseline!$G:$CJ,68,FALSE))</f>
        <v/>
      </c>
      <c r="BW23" s="178" t="str">
        <f>IF(LEN(VLOOKUP($G23,Baseline!$G:$CJ,69,FALSE))=0,"",VLOOKUP($G23,Baseline!$G:$CJ,69,FALSE))</f>
        <v/>
      </c>
      <c r="BX23" s="178" t="str">
        <f>IF(LEN(VLOOKUP($G23,Baseline!$G:$CJ,70,FALSE))=0,"",VLOOKUP($G23,Baseline!$G:$CJ,70,FALSE))</f>
        <v/>
      </c>
      <c r="BY23" s="178" t="str">
        <f>IF(LEN(VLOOKUP($G23,Baseline!$G:$CJ,71,FALSE))=0,"",VLOOKUP($G23,Baseline!$G:$CJ,71,FALSE))</f>
        <v/>
      </c>
      <c r="BZ23" s="178" t="str">
        <f>IF(LEN(VLOOKUP($G23,Baseline!$G:$CJ,72,FALSE))=0,"",VLOOKUP($G23,Baseline!$G:$CJ,72,FALSE))</f>
        <v/>
      </c>
      <c r="CA23" s="178" t="str">
        <f>IF(LEN(VLOOKUP($G23,Baseline!$G:$CJ,73,FALSE))=0,"",VLOOKUP($G23,Baseline!$G:$CJ,73,FALSE))</f>
        <v/>
      </c>
      <c r="CB23" s="178" t="str">
        <f>IF(LEN(VLOOKUP($G23,Baseline!$G:$CJ,74,FALSE))=0,"",VLOOKUP($G23,Baseline!$G:$CJ,74,FALSE))</f>
        <v/>
      </c>
      <c r="CC23" s="178" t="str">
        <f>IF(LEN(VLOOKUP($G23,Baseline!$G:$CJ,75,FALSE))=0,"",VLOOKUP($G23,Baseline!$G:$CJ,75,FALSE))</f>
        <v/>
      </c>
      <c r="CD23" s="178" t="str">
        <f>IF(LEN(VLOOKUP($G23,Baseline!$G:$CJ,76,FALSE))=0,"",VLOOKUP($G23,Baseline!$G:$CJ,76,FALSE))</f>
        <v/>
      </c>
      <c r="CE23" s="178" t="str">
        <f>IF(LEN(VLOOKUP($G23,Baseline!$G:$CJ,77,FALSE))=0,"",VLOOKUP($G23,Baseline!$G:$CJ,77,FALSE))</f>
        <v/>
      </c>
      <c r="CF23" s="178" t="str">
        <f>IF(LEN(VLOOKUP($G23,Baseline!$G:$CJ,78,FALSE))=0,"",VLOOKUP($G23,Baseline!$G:$CJ,78,FALSE))</f>
        <v/>
      </c>
      <c r="CG23" s="178" t="str">
        <f>IF(LEN(VLOOKUP($G23,Baseline!$G:$CJ,79,FALSE))=0,"",VLOOKUP($G23,Baseline!$G:$CJ,79,FALSE))</f>
        <v/>
      </c>
      <c r="CH23" s="178" t="str">
        <f>IF(LEN(VLOOKUP($G23,Baseline!$G:$CJ,80,FALSE))=0,"",VLOOKUP($G23,Baseline!$G:$CJ,80,FALSE))</f>
        <v/>
      </c>
      <c r="CI23" s="178" t="str">
        <f>IF(LEN(VLOOKUP($G23,Baseline!$G:$CJ,81,FALSE))=0,"",VLOOKUP($G23,Baseline!$G:$CJ,81,FALSE))</f>
        <v/>
      </c>
      <c r="CJ23" s="178" t="str">
        <f>IF(LEN(VLOOKUP($G23,Baseline!$G:$CJ,82,FALSE))=0,"",VLOOKUP($G23,Baseline!$G:$CJ,82,FALSE))</f>
        <v/>
      </c>
      <c r="CK23" s="178"/>
      <c r="CL23" s="178"/>
      <c r="CM23" s="178"/>
      <c r="CN23" s="189"/>
      <c r="CO23" s="182" t="str">
        <f>IF(LEN(VLOOKUP($G23,Baseline!$G:$DL,87,FALSE))=0,"",VLOOKUP($G23,Baseline!$G:$DL,87,FALSE))</f>
        <v>As-tu été inquiet·ète d'attraper le coronavirus ?</v>
      </c>
      <c r="CP23" s="178" t="str">
        <f>IF(LEN(VLOOKUP($G23,Baseline!$G:$DL,88,FALSE))=0,"",VLOOKUP($G23,Baseline!$G:$DL,88,FALSE))</f>
        <v>0 = pas du tout</v>
      </c>
      <c r="CQ23" s="178" t="str">
        <f>IF(LEN(VLOOKUP($G23,Baseline!$G:$DL,89,FALSE))=0,"",VLOOKUP($G23,Baseline!$G:$DL,89,FALSE))</f>
        <v>1 = un peu</v>
      </c>
      <c r="CR23" s="178" t="str">
        <f>IF(LEN(VLOOKUP($G23,Baseline!$G:$DL,90,FALSE))=0,"",VLOOKUP($G23,Baseline!$G:$DL,90,FALSE))</f>
        <v>2 = moyennement</v>
      </c>
      <c r="CS23" s="178" t="str">
        <f>IF(LEN(VLOOKUP($G23,Baseline!$G:$DL,91,FALSE))=0,"",VLOOKUP($G23,Baseline!$G:$DL,91,FALSE))</f>
        <v>3 = plutôt</v>
      </c>
      <c r="CT23" s="178" t="str">
        <f>IF(LEN(VLOOKUP($G23,Baseline!$G:$DL,92,FALSE))=0,"",VLOOKUP($G23,Baseline!$G:$DL,92,FALSE))</f>
        <v>4 = très</v>
      </c>
      <c r="CU23" s="178" t="str">
        <f>IF(LEN(VLOOKUP($G23,Baseline!$G:$DL,93,FALSE))=0,"",VLOOKUP($G23,Baseline!$G:$DL,93,FALSE))</f>
        <v/>
      </c>
      <c r="CV23" s="178" t="str">
        <f>IF(LEN(VLOOKUP($G23,Baseline!$G:$DL,94,FALSE))=0,"",VLOOKUP($G23,Baseline!$G:$DL,94,FALSE))</f>
        <v/>
      </c>
      <c r="CW23" s="178" t="str">
        <f>IF(LEN(VLOOKUP($G23,Baseline!$G:$DL,95,FALSE))=0,"",VLOOKUP($G23,Baseline!$G:$DL,95,FALSE))</f>
        <v/>
      </c>
      <c r="CX23" s="178" t="str">
        <f>IF(LEN(VLOOKUP($G23,Baseline!$G:$DL,96,FALSE))=0,"",VLOOKUP($G23,Baseline!$G:$DL,96,FALSE))</f>
        <v/>
      </c>
      <c r="CY23" s="178" t="str">
        <f>IF(LEN(VLOOKUP($G23,Baseline!$G:$DL,97,FALSE))=0,"",VLOOKUP($G23,Baseline!$G:$DL,97,FALSE))</f>
        <v/>
      </c>
      <c r="CZ23" s="178" t="str">
        <f>IF(LEN(VLOOKUP($G23,Baseline!$G:$DL,98,FALSE))=0,"",VLOOKUP($G23,Baseline!$G:$DL,98,FALSE))</f>
        <v/>
      </c>
      <c r="DA23" s="178" t="str">
        <f>IF(LEN(VLOOKUP($G23,Baseline!$G:$DL,99,FALSE))=0,"",VLOOKUP($G23,Baseline!$G:$DL,99,FALSE))</f>
        <v/>
      </c>
      <c r="DB23" s="178" t="str">
        <f>IF(LEN(VLOOKUP($G23,Baseline!$G:$DL,100,FALSE))=0,"",VLOOKUP($G23,Baseline!$G:$DL,100,FALSE))</f>
        <v/>
      </c>
      <c r="DC23" s="178" t="str">
        <f>IF(LEN(VLOOKUP($G23,Baseline!$G:$DL,101,FALSE))=0,"",VLOOKUP($G23,Baseline!$G:$DL,101,FALSE))</f>
        <v/>
      </c>
      <c r="DD23" s="178" t="str">
        <f>IF(LEN(VLOOKUP($G23,Baseline!$G:$DL,102,FALSE))=0,"",VLOOKUP($G23,Baseline!$G:$DL,102,FALSE))</f>
        <v/>
      </c>
      <c r="DE23" s="178" t="str">
        <f>IF(LEN(VLOOKUP($G23,Baseline!$G:$DL,103,FALSE))=0,"",VLOOKUP($G23,Baseline!$G:$DL,103,FALSE))</f>
        <v/>
      </c>
      <c r="DF23" s="178" t="str">
        <f>IF(LEN(VLOOKUP($G23,Baseline!$G:$DL,104,FALSE))=0,"",VLOOKUP($G23,Baseline!$G:$DL,104,FALSE))</f>
        <v/>
      </c>
      <c r="DG23" s="178" t="str">
        <f>IF(LEN(VLOOKUP($G23,Baseline!$G:$DL,105,FALSE))=0,"",VLOOKUP($G23,Baseline!$G:$DL,105,FALSE))</f>
        <v/>
      </c>
      <c r="DH23" s="178" t="str">
        <f>IF(LEN(VLOOKUP($G23,Baseline!$G:$DL,106,FALSE))=0,"",VLOOKUP($G23,Baseline!$G:$DL,106,FALSE))</f>
        <v/>
      </c>
      <c r="DI23" s="178" t="str">
        <f>IF(LEN(VLOOKUP($G23,Baseline!$G:$DL,107,FALSE))=0,"",VLOOKUP($G23,Baseline!$G:$DL,107,FALSE))</f>
        <v/>
      </c>
      <c r="DJ23" s="178" t="str">
        <f>IF(LEN(VLOOKUP($G23,Baseline!$G:$DL,108,FALSE))=0,"",VLOOKUP($G23,Baseline!$G:$DL,108,FALSE))</f>
        <v/>
      </c>
      <c r="DK23" s="178" t="str">
        <f>IF(LEN(VLOOKUP($G23,Baseline!$G:$DL,109,FALSE))=0,"",VLOOKUP($G23,Baseline!$G:$DL,109,FALSE))</f>
        <v/>
      </c>
      <c r="DL23" s="178" t="str">
        <f>IF(LEN(VLOOKUP($G23,Baseline!$G:$DL,110,FALSE))=0,"",VLOOKUP($G23,Baseline!$G:$DL,110,FALSE))</f>
        <v/>
      </c>
      <c r="DM23" s="178"/>
      <c r="DN23" s="178"/>
      <c r="DO23" s="178"/>
      <c r="DP23" s="178"/>
      <c r="DQ23" s="178" t="str">
        <f>IF(LEN(VLOOKUP($G23,Baseline!$G:$EN,115,FALSE))=0,"",VLOOKUP($G23,Baseline!$G:$EN,115,FALSE))</f>
        <v>Aggódtál, hogy megfertőződhetsz a coronavírussal?</v>
      </c>
      <c r="DR23" s="178" t="str">
        <f>IF(LEN(VLOOKUP($G23,Baseline!$G:$EN,116,FALSE))=0,"",VLOOKUP($G23,Baseline!$G:$EN,116,FALSE))</f>
        <v>0 = egyáltalán nem</v>
      </c>
      <c r="DS23" s="178" t="str">
        <f>IF(LEN(VLOOKUP($G23,Baseline!$G:$EN,117,FALSE))=0,"",VLOOKUP($G23,Baseline!$G:$EN,117,FALSE))</f>
        <v>1 = egy kicsit</v>
      </c>
      <c r="DT23" s="178" t="str">
        <f>IF(LEN(VLOOKUP($G23,Baseline!$G:$EN,118,FALSE))=0,"",VLOOKUP($G23,Baseline!$G:$EN,118,FALSE))</f>
        <v>2 = közepesen</v>
      </c>
      <c r="DU23" s="178" t="str">
        <f>IF(LEN(VLOOKUP($G23,Baseline!$G:$EN,119,FALSE))=0,"",VLOOKUP($G23,Baseline!$G:$EN,119,FALSE))</f>
        <v>3 = eléggé</v>
      </c>
      <c r="DV23" s="178" t="str">
        <f>IF(LEN(VLOOKUP($G23,Baseline!$G:$EN,120,FALSE))=0,"",VLOOKUP($G23,Baseline!$G:$EN,120,FALSE))</f>
        <v>4 = nagyon</v>
      </c>
      <c r="DW23" s="178" t="str">
        <f>IF(LEN(VLOOKUP($G23,Baseline!$G:$EN,121,FALSE))=0,"",VLOOKUP($G23,Baseline!$G:$EN,121,FALSE))</f>
        <v/>
      </c>
      <c r="DX23" s="178" t="str">
        <f>IF(LEN(VLOOKUP($G23,Baseline!$G:$EN,122,FALSE))=0,"",VLOOKUP($G23,Baseline!$G:$EN,122,FALSE))</f>
        <v/>
      </c>
      <c r="DY23" s="178" t="str">
        <f>IF(LEN(VLOOKUP($G23,Baseline!$G:$EN,123,FALSE))=0,"",VLOOKUP($G23,Baseline!$G:$EN,123,FALSE))</f>
        <v/>
      </c>
      <c r="DZ23" s="178" t="str">
        <f>IF(LEN(VLOOKUP($G23,Baseline!$G:$EN,124,FALSE))=0,"",VLOOKUP($G23,Baseline!$G:$EN,124,FALSE))</f>
        <v/>
      </c>
      <c r="EA23" s="178" t="str">
        <f>IF(LEN(VLOOKUP($G23,Baseline!$G:$EN,125,FALSE))=0,"",VLOOKUP($G23,Baseline!$G:$EN,125,FALSE))</f>
        <v/>
      </c>
      <c r="EB23" s="178" t="str">
        <f>IF(LEN(VLOOKUP($G23,Baseline!$G:$EN,126,FALSE))=0,"",VLOOKUP($G23,Baseline!$G:$EN,126,FALSE))</f>
        <v/>
      </c>
      <c r="EC23" s="178" t="str">
        <f>IF(LEN(VLOOKUP($G23,Baseline!$G:$EN,127,FALSE))=0,"",VLOOKUP($G23,Baseline!$G:$EN,127,FALSE))</f>
        <v/>
      </c>
      <c r="ED23" s="178" t="str">
        <f>IF(LEN(VLOOKUP($G23,Baseline!$G:$EN,128,FALSE))=0,"",VLOOKUP($G23,Baseline!$G:$EN,128,FALSE))</f>
        <v/>
      </c>
      <c r="EE23" s="178" t="str">
        <f>IF(LEN(VLOOKUP($G23,Baseline!$G:$EN,129,FALSE))=0,"",VLOOKUP($G23,Baseline!$G:$EN,129,FALSE))</f>
        <v/>
      </c>
      <c r="EF23" s="178" t="str">
        <f>IF(LEN(VLOOKUP($G23,Baseline!$G:$EN,130,FALSE))=0,"",VLOOKUP($G23,Baseline!$G:$EN,130,FALSE))</f>
        <v/>
      </c>
      <c r="EG23" s="178" t="str">
        <f>IF(LEN(VLOOKUP($G23,Baseline!$G:$EN,131,FALSE))=0,"",VLOOKUP($G23,Baseline!$G:$EN,131,FALSE))</f>
        <v/>
      </c>
      <c r="EH23" s="178" t="str">
        <f>IF(LEN(VLOOKUP($G23,Baseline!$G:$EN,132,FALSE))=0,"",VLOOKUP($G23,Baseline!$G:$EN,132,FALSE))</f>
        <v/>
      </c>
      <c r="EI23" s="178" t="str">
        <f>IF(LEN(VLOOKUP($G23,Baseline!$G:$EN,133,FALSE))=0,"",VLOOKUP($G23,Baseline!$G:$EN,133,FALSE))</f>
        <v/>
      </c>
      <c r="EJ23" s="178" t="str">
        <f>IF(LEN(VLOOKUP($G23,Baseline!$G:$EN,134,FALSE))=0,"",VLOOKUP($G23,Baseline!$G:$EN,134,FALSE))</f>
        <v/>
      </c>
      <c r="EK23" s="178" t="str">
        <f>IF(LEN(VLOOKUP($G23,Baseline!$G:$EN,135,FALSE))=0,"",VLOOKUP($G23,Baseline!$G:$EN,135,FALSE))</f>
        <v/>
      </c>
      <c r="EL23" s="178" t="str">
        <f>IF(LEN(VLOOKUP($G23,Baseline!$G:$EN,136,FALSE))=0,"",VLOOKUP($G23,Baseline!$G:$EN,136,FALSE))</f>
        <v/>
      </c>
      <c r="EM23" s="178" t="str">
        <f>IF(LEN(VLOOKUP($G23,Baseline!$G:$EN,137,FALSE))=0,"",VLOOKUP($G23,Baseline!$G:$EN,137,FALSE))</f>
        <v/>
      </c>
      <c r="EN23" s="178" t="str">
        <f>IF(LEN(VLOOKUP($G23,Baseline!$G:$EN,138,FALSE))=0,"",VLOOKUP($G23,Baseline!$G:$EN,138,FALSE))</f>
        <v/>
      </c>
      <c r="EO23" s="178"/>
      <c r="EP23" s="178"/>
      <c r="EQ23" s="178"/>
      <c r="ER23" s="178"/>
      <c r="ES23" s="178" t="str">
        <f>IF(LEN(VLOOKUP($G23,Baseline!$G:$FP,143,FALSE))=0,"",VLOOKUP($G23,Baseline!$G:$FP,143,FALSE))</f>
        <v>Hai avuto paura di poterti contagiare con il coronavirus?</v>
      </c>
      <c r="ET23" s="178" t="str">
        <f>IF(LEN(VLOOKUP($G23,Baseline!$G:$FP,144,FALSE))=0,"",VLOOKUP($G23,Baseline!$G:$FP,144,FALSE))</f>
        <v>0 = per niente</v>
      </c>
      <c r="EU23" s="178" t="str">
        <f>IF(LEN(VLOOKUP($G23,Baseline!$G:$FP,145,FALSE))=0,"",VLOOKUP($G23,Baseline!$G:$FP,145,FALSE))</f>
        <v>1 = un po'</v>
      </c>
      <c r="EV23" s="178" t="str">
        <f>IF(LEN(VLOOKUP($G23,Baseline!$G:$FP,146,FALSE))=0,"",VLOOKUP($G23,Baseline!$G:$FP,146,FALSE))</f>
        <v>2 = così così</v>
      </c>
      <c r="EW23" s="178" t="str">
        <f>IF(LEN(VLOOKUP($G23,Baseline!$G:$FP,147,FALSE))=0,"",VLOOKUP($G23,Baseline!$G:$FP,147,FALSE))</f>
        <v>3 = abbastanza</v>
      </c>
      <c r="EX23" s="178" t="str">
        <f>IF(LEN(VLOOKUP($G23,Baseline!$G:$FP,148,FALSE))=0,"",VLOOKUP($G23,Baseline!$G:$FP,148,FALSE))</f>
        <v>4 = molto</v>
      </c>
      <c r="EY23" s="178" t="str">
        <f>IF(LEN(VLOOKUP($G23,Baseline!$G:$FP,149,FALSE))=0,"",VLOOKUP($G23,Baseline!$G:$FP,149,FALSE))</f>
        <v/>
      </c>
      <c r="EZ23" s="178" t="str">
        <f>IF(LEN(VLOOKUP($G23,Baseline!$G:$FP,150,FALSE))=0,"",VLOOKUP($G23,Baseline!$G:$FP,150,FALSE))</f>
        <v/>
      </c>
      <c r="FA23" s="178" t="str">
        <f>IF(LEN(VLOOKUP($G23,Baseline!$G:$FP,151,FALSE))=0,"",VLOOKUP($G23,Baseline!$G:$FP,151,FALSE))</f>
        <v/>
      </c>
      <c r="FB23" s="178" t="str">
        <f>IF(LEN(VLOOKUP($G23,Baseline!$G:$FP,152,FALSE))=0,"",VLOOKUP($G23,Baseline!$G:$FP,152,FALSE))</f>
        <v/>
      </c>
      <c r="FC23" s="178" t="str">
        <f>IF(LEN(VLOOKUP($G23,Baseline!$G:$FP,153,FALSE))=0,"",VLOOKUP($G23,Baseline!$G:$FP,153,FALSE))</f>
        <v/>
      </c>
      <c r="FD23" s="178" t="str">
        <f>IF(LEN(VLOOKUP($G23,Baseline!$G:$FP,154,FALSE))=0,"",VLOOKUP($G23,Baseline!$G:$FP,154,FALSE))</f>
        <v/>
      </c>
      <c r="FE23" s="178" t="str">
        <f>IF(LEN(VLOOKUP($G23,Baseline!$G:$FP,155,FALSE))=0,"",VLOOKUP($G23,Baseline!$G:$FP,155,FALSE))</f>
        <v/>
      </c>
      <c r="FF23" s="178" t="str">
        <f>IF(LEN(VLOOKUP($G23,Baseline!$G:$FP,156,FALSE))=0,"",VLOOKUP($G23,Baseline!$G:$FP,156,FALSE))</f>
        <v/>
      </c>
      <c r="FG23" s="178" t="str">
        <f>IF(LEN(VLOOKUP($G23,Baseline!$G:$FP,157,FALSE))=0,"",VLOOKUP($G23,Baseline!$G:$FP,157,FALSE))</f>
        <v/>
      </c>
      <c r="FH23" s="178" t="str">
        <f>IF(LEN(VLOOKUP($G23,Baseline!$G:$FP,158,FALSE))=0,"",VLOOKUP($G23,Baseline!$G:$FP,158,FALSE))</f>
        <v/>
      </c>
      <c r="FI23" s="178" t="str">
        <f>IF(LEN(VLOOKUP($G23,Baseline!$G:$FP,159,FALSE))=0,"",VLOOKUP($G23,Baseline!$G:$FP,159,FALSE))</f>
        <v/>
      </c>
      <c r="FJ23" s="178" t="str">
        <f>IF(LEN(VLOOKUP($G23,Baseline!$G:$FP,160,FALSE))=0,"",VLOOKUP($G23,Baseline!$G:$FP,160,FALSE))</f>
        <v/>
      </c>
      <c r="FK23" s="178" t="str">
        <f>IF(LEN(VLOOKUP($G23,Baseline!$G:$FP,161,FALSE))=0,"",VLOOKUP($G23,Baseline!$G:$FP,161,FALSE))</f>
        <v/>
      </c>
      <c r="FL23" s="178" t="str">
        <f>IF(LEN(VLOOKUP($G23,Baseline!$G:$FP,162,FALSE))=0,"",VLOOKUP($G23,Baseline!$G:$FP,162,FALSE))</f>
        <v/>
      </c>
      <c r="FM23" s="178" t="str">
        <f>IF(LEN(VLOOKUP($G23,Baseline!$G:$FP,163,FALSE))=0,"",VLOOKUP($G23,Baseline!$G:$FP,163,FALSE))</f>
        <v/>
      </c>
      <c r="FN23" s="178" t="str">
        <f>IF(LEN(VLOOKUP($G23,Baseline!$G:$FP,164,FALSE))=0,"",VLOOKUP($G23,Baseline!$G:$FP,164,FALSE))</f>
        <v/>
      </c>
      <c r="FO23" s="178" t="str">
        <f>IF(LEN(VLOOKUP($G23,Baseline!$G:$FP,165,FALSE))=0,"",VLOOKUP($G23,Baseline!$G:$FP,165,FALSE))</f>
        <v/>
      </c>
      <c r="FP23" s="178" t="str">
        <f>IF(LEN(VLOOKUP($G23,Baseline!$G:$FP,166,FALSE))=0,"",VLOOKUP($G23,Baseline!$G:$FP,166,FALSE))</f>
        <v/>
      </c>
      <c r="FQ23" s="178"/>
      <c r="FR23" s="178"/>
      <c r="FS23" s="178"/>
      <c r="FT23" s="178"/>
      <c r="FU23" s="178" t="str">
        <f>IF(LEN(VLOOKUP($G23,Baseline!$G:$GR,171,FALSE))=0,"",VLOOKUP($G23,Baseline!$G:$GR,171,FALSE))</f>
        <v>Ты беспокоишься о том, что можешь заразиться коронавирусом?</v>
      </c>
      <c r="FV23" s="178" t="str">
        <f>IF(LEN(VLOOKUP($G23,Baseline!$G:$GR,172,FALSE))=0,"",VLOOKUP($G23,Baseline!$G:$GR,172,FALSE))</f>
        <v>0 = совсем нет</v>
      </c>
      <c r="FW23" s="178" t="str">
        <f>IF(LEN(VLOOKUP($G23,Baseline!$G:$GR,173,FALSE))=0,"",VLOOKUP($G23,Baseline!$G:$GR,173,FALSE))</f>
        <v>1 = немного</v>
      </c>
      <c r="FX23" s="178" t="str">
        <f>IF(LEN(VLOOKUP($G23,Baseline!$G:$GR,174,FALSE))=0,"",VLOOKUP($G23,Baseline!$G:$GR,174,FALSE))</f>
        <v>2 = средне</v>
      </c>
      <c r="FY23" s="178" t="str">
        <f>IF(LEN(VLOOKUP($G23,Baseline!$G:$GR,175,FALSE))=0,"",VLOOKUP($G23,Baseline!$G:$GR,175,FALSE))</f>
        <v>3 = довольно сильно</v>
      </c>
      <c r="FZ23" s="178" t="str">
        <f>IF(LEN(VLOOKUP($G23,Baseline!$G:$GR,176,FALSE))=0,"",VLOOKUP($G23,Baseline!$G:$GR,176,FALSE))</f>
        <v>4 = очень сильно</v>
      </c>
      <c r="GA23" s="178" t="str">
        <f>IF(LEN(VLOOKUP($G23,Baseline!$G:$GR,177,FALSE))=0,"",VLOOKUP($G23,Baseline!$G:$GR,177,FALSE))</f>
        <v/>
      </c>
      <c r="GB23" s="178" t="str">
        <f>IF(LEN(VLOOKUP($G23,Baseline!$G:$GR,178,FALSE))=0,"",VLOOKUP($G23,Baseline!$G:$GR,178,FALSE))</f>
        <v/>
      </c>
      <c r="GC23" s="178" t="str">
        <f>IF(LEN(VLOOKUP($G23,Baseline!$G:$GR,179,FALSE))=0,"",VLOOKUP($G23,Baseline!$G:$GR,179,FALSE))</f>
        <v/>
      </c>
      <c r="GD23" s="178" t="str">
        <f>IF(LEN(VLOOKUP($G23,Baseline!$G:$GR,180,FALSE))=0,"",VLOOKUP($G23,Baseline!$G:$GR,180,FALSE))</f>
        <v/>
      </c>
      <c r="GE23" s="178" t="str">
        <f>IF(LEN(VLOOKUP($G23,Baseline!$G:$GR,181,FALSE))=0,"",VLOOKUP($G23,Baseline!$G:$GR,181,FALSE))</f>
        <v/>
      </c>
      <c r="GF23" s="178" t="str">
        <f>IF(LEN(VLOOKUP($G23,Baseline!$G:$GR,182,FALSE))=0,"",VLOOKUP($G23,Baseline!$G:$GR,182,FALSE))</f>
        <v/>
      </c>
      <c r="GG23" s="178" t="str">
        <f>IF(LEN(VLOOKUP($G23,Baseline!$G:$GR,183,FALSE))=0,"",VLOOKUP($G23,Baseline!$G:$GR,183,FALSE))</f>
        <v/>
      </c>
      <c r="GH23" s="178" t="str">
        <f>IF(LEN(VLOOKUP($G23,Baseline!$G:$GR,184,FALSE))=0,"",VLOOKUP($G23,Baseline!$G:$GR,184,FALSE))</f>
        <v/>
      </c>
      <c r="GI23" s="178" t="str">
        <f>IF(LEN(VLOOKUP($G23,Baseline!$G:$GR,185,FALSE))=0,"",VLOOKUP($G23,Baseline!$G:$GR,185,FALSE))</f>
        <v/>
      </c>
      <c r="GJ23" s="178" t="str">
        <f>IF(LEN(VLOOKUP($G23,Baseline!$G:$GR,186,FALSE))=0,"",VLOOKUP($G23,Baseline!$G:$GR,186,FALSE))</f>
        <v/>
      </c>
      <c r="GK23" s="178" t="str">
        <f>IF(LEN(VLOOKUP($G23,Baseline!$G:$GR,187,FALSE))=0,"",VLOOKUP($G23,Baseline!$G:$GR,187,FALSE))</f>
        <v/>
      </c>
      <c r="GL23" s="178" t="str">
        <f>IF(LEN(VLOOKUP($G23,Baseline!$G:$GR,188,FALSE))=0,"",VLOOKUP($G23,Baseline!$G:$GR,188,FALSE))</f>
        <v/>
      </c>
      <c r="GM23" s="178" t="str">
        <f>IF(LEN(VLOOKUP($G23,Baseline!$G:$GR,189,FALSE))=0,"",VLOOKUP($G23,Baseline!$G:$GR,189,FALSE))</f>
        <v/>
      </c>
      <c r="GN23" s="178" t="str">
        <f>IF(LEN(VLOOKUP($G23,Baseline!$G:$GR,190,FALSE))=0,"",VLOOKUP($G23,Baseline!$G:$GR,190,FALSE))</f>
        <v/>
      </c>
      <c r="GO23" s="178" t="str">
        <f>IF(LEN(VLOOKUP($G23,Baseline!$G:$GR,191,FALSE))=0,"",VLOOKUP($G23,Baseline!$G:$GR,191,FALSE))</f>
        <v/>
      </c>
      <c r="GP23" s="178" t="str">
        <f>IF(LEN(VLOOKUP($G23,Baseline!$G:$GR,192,FALSE))=0,"",VLOOKUP($G23,Baseline!$G:$GR,192,FALSE))</f>
        <v/>
      </c>
      <c r="GQ23" s="178" t="str">
        <f>IF(LEN(VLOOKUP($G23,Baseline!$G:$GR,193,FALSE))=0,"",VLOOKUP($G23,Baseline!$G:$GR,193,FALSE))</f>
        <v/>
      </c>
      <c r="GR23" s="178" t="str">
        <f>IF(LEN(VLOOKUP($G23,Baseline!$G:$GR,194,FALSE))=0,"",VLOOKUP($G23,Baseline!$G:$GR,194,FALSE))</f>
        <v/>
      </c>
      <c r="GS23" s="178"/>
      <c r="GT23" s="178"/>
      <c r="GU23" s="178"/>
      <c r="GV23" s="178"/>
      <c r="GW23" s="178" t="str">
        <f>IF(LEN(VLOOKUP($G23,Baseline!$G:$HT,199,FALSE))=0,"",VLOOKUP($G23,Baseline!$G:$HT,199,FALSE))</f>
        <v>Da li si se zabrinuo da se možda zaraziš koronavirusom?</v>
      </c>
      <c r="GX23" s="178" t="str">
        <f>IF(LEN(VLOOKUP($G23,Baseline!$G:$HT,200,FALSE))=0,"",VLOOKUP($G23,Baseline!$G:$HT,200,FALSE))</f>
        <v>0 = uopšte ne</v>
      </c>
      <c r="GY23" s="178" t="str">
        <f>IF(LEN(VLOOKUP($G23,Baseline!$G:$HT,201,FALSE))=0,"",VLOOKUP($G23,Baseline!$G:$HT,201,FALSE))</f>
        <v>1 = malo</v>
      </c>
      <c r="GZ23" s="178" t="str">
        <f>IF(LEN(VLOOKUP($G23,Baseline!$G:$HT,202,FALSE))=0,"",VLOOKUP($G23,Baseline!$G:$HT,202,FALSE))</f>
        <v>2 = osrednje</v>
      </c>
      <c r="HA23" s="178" t="str">
        <f>IF(LEN(VLOOKUP($G23,Baseline!$G:$HT,203,FALSE))=0,"",VLOOKUP($G23,Baseline!$G:$HT,203,FALSE))</f>
        <v>3 = prilično</v>
      </c>
      <c r="HB23" s="178" t="str">
        <f>IF(LEN(VLOOKUP($G23,Baseline!$G:$HT,204,FALSE))=0,"",VLOOKUP($G23,Baseline!$G:$HT,204,FALSE))</f>
        <v>4 = veoma</v>
      </c>
      <c r="HC23" s="178" t="str">
        <f>IF(LEN(VLOOKUP($G23,Baseline!$G:$HT,205,FALSE))=0,"",VLOOKUP($G23,Baseline!$G:$HT,205,FALSE))</f>
        <v/>
      </c>
      <c r="HD23" s="178" t="str">
        <f>IF(LEN(VLOOKUP($G23,Baseline!$G:$HT,206,FALSE))=0,"",VLOOKUP($G23,Baseline!$G:$HT,206,FALSE))</f>
        <v/>
      </c>
      <c r="HE23" s="178" t="str">
        <f>IF(LEN(VLOOKUP($G23,Baseline!$G:$HT,207,FALSE))=0,"",VLOOKUP($G23,Baseline!$G:$HT,207,FALSE))</f>
        <v/>
      </c>
      <c r="HF23" s="178" t="str">
        <f>IF(LEN(VLOOKUP($G23,Baseline!$G:$HT,208,FALSE))=0,"",VLOOKUP($G23,Baseline!$G:$HT,208,FALSE))</f>
        <v/>
      </c>
      <c r="HG23" s="178" t="str">
        <f>IF(LEN(VLOOKUP($G23,Baseline!$G:$HT,209,FALSE))=0,"",VLOOKUP($G23,Baseline!$G:$HT,209,FALSE))</f>
        <v/>
      </c>
      <c r="HH23" s="178" t="str">
        <f>IF(LEN(VLOOKUP($G23,Baseline!$G:$HT,210,FALSE))=0,"",VLOOKUP($G23,Baseline!$G:$HT,210,FALSE))</f>
        <v/>
      </c>
      <c r="HI23" s="178" t="str">
        <f>IF(LEN(VLOOKUP($G23,Baseline!$G:$HT,211,FALSE))=0,"",VLOOKUP($G23,Baseline!$G:$HT,211,FALSE))</f>
        <v/>
      </c>
      <c r="HJ23" s="178" t="str">
        <f>IF(LEN(VLOOKUP($G23,Baseline!$G:$HT,212,FALSE))=0,"",VLOOKUP($G23,Baseline!$G:$HT,212,FALSE))</f>
        <v/>
      </c>
      <c r="HK23" s="178" t="str">
        <f>IF(LEN(VLOOKUP($G23,Baseline!$G:$HT,213,FALSE))=0,"",VLOOKUP($G23,Baseline!$G:$HT,213,FALSE))</f>
        <v/>
      </c>
      <c r="HL23" s="178" t="str">
        <f>IF(LEN(VLOOKUP($G23,Baseline!$G:$HT,214,FALSE))=0,"",VLOOKUP($G23,Baseline!$G:$HT,214,FALSE))</f>
        <v/>
      </c>
      <c r="HM23" s="178" t="str">
        <f>IF(LEN(VLOOKUP($G23,Baseline!$G:$HT,215,FALSE))=0,"",VLOOKUP($G23,Baseline!$G:$HT,215,FALSE))</f>
        <v/>
      </c>
      <c r="HN23" s="178" t="str">
        <f>IF(LEN(VLOOKUP($G23,Baseline!$G:$HT,216,FALSE))=0,"",VLOOKUP($G23,Baseline!$G:$HT,216,FALSE))</f>
        <v/>
      </c>
      <c r="HO23" s="178" t="str">
        <f>IF(LEN(VLOOKUP($G23,Baseline!$G:$HT,217,FALSE))=0,"",VLOOKUP($G23,Baseline!$G:$HT,217,FALSE))</f>
        <v/>
      </c>
      <c r="HP23" s="178" t="str">
        <f>IF(LEN(VLOOKUP($G23,Baseline!$G:$HT,218,FALSE))=0,"",VLOOKUP($G23,Baseline!$G:$HT,218,FALSE))</f>
        <v/>
      </c>
      <c r="HQ23" s="178" t="str">
        <f>IF(LEN(VLOOKUP($G23,Baseline!$G:$HT,219,FALSE))=0,"",VLOOKUP($G23,Baseline!$G:$HT,219,FALSE))</f>
        <v/>
      </c>
      <c r="HR23" s="178" t="str">
        <f>IF(LEN(VLOOKUP($G23,Baseline!$G:$HT,220,FALSE))=0,"",VLOOKUP($G23,Baseline!$G:$HT,220,FALSE))</f>
        <v/>
      </c>
      <c r="HS23" s="178" t="str">
        <f>IF(LEN(VLOOKUP($G23,Baseline!$G:$HT,221,FALSE))=0,"",VLOOKUP($G23,Baseline!$G:$HT,221,FALSE))</f>
        <v/>
      </c>
      <c r="HT23" s="178" t="str">
        <f>IF(LEN(VLOOKUP($G23,Baseline!$G:$HT,222,FALSE))=0,"",VLOOKUP($G23,Baseline!$G:$HT,222,FALSE))</f>
        <v/>
      </c>
      <c r="HU23" s="178"/>
      <c r="HV23" s="178"/>
      <c r="HW23" s="178"/>
      <c r="HX23" s="178"/>
    </row>
    <row r="24" spans="1:232" s="41" customFormat="1" ht="32.25" hidden="1" thickBot="1">
      <c r="A24" s="180" t="s">
        <v>109</v>
      </c>
      <c r="B24" s="178" t="s">
        <v>110</v>
      </c>
      <c r="C24" s="178"/>
      <c r="D24" s="178"/>
      <c r="E24" s="178"/>
      <c r="F24" s="178" t="s">
        <v>111</v>
      </c>
      <c r="G24" s="188" t="s">
        <v>505</v>
      </c>
      <c r="H24" s="185"/>
      <c r="I24" s="182" t="str">
        <f>IF(LEN(VLOOKUP($G24,Baseline!$G:$AF,3,FALSE))=0,"",VLOOKUP($G24,Baseline!$G:$AF,3,FALSE))</f>
        <v xml:space="preserve">Hast Du Dir Sorgen gemacht, dass deine Freunde oder deine Familie sich anstecken könnte? </v>
      </c>
      <c r="J24" s="187" t="str">
        <f>IF(LEN(VLOOKUP($G24,Baseline!$G:$AF,4,FALSE))=0,"",VLOOKUP($G24,Baseline!$G:$AF,4,FALSE))</f>
        <v>0 = Überhaupt nicht</v>
      </c>
      <c r="K24" s="187" t="str">
        <f>IF(LEN(VLOOKUP($G24,Baseline!$G:$AF,5,FALSE))=0,"",VLOOKUP($G24,Baseline!$G:$AF,5,FALSE))</f>
        <v>1 = Ein wenig</v>
      </c>
      <c r="L24" s="187" t="str">
        <f>IF(LEN(VLOOKUP($G24,Baseline!$G:$AF,6,FALSE))=0,"",VLOOKUP($G24,Baseline!$G:$AF,6,FALSE))</f>
        <v>2 = Mittelmäßig</v>
      </c>
      <c r="M24" s="187" t="str">
        <f>IF(LEN(VLOOKUP($G24,Baseline!$G:$AF,7,FALSE))=0,"",VLOOKUP($G24,Baseline!$G:$AF,7,FALSE))</f>
        <v>3 = Ziemlich</v>
      </c>
      <c r="N24" s="187" t="str">
        <f>IF(LEN(VLOOKUP($G24,Baseline!$G:$AF,8,FALSE))=0,"",VLOOKUP($G24,Baseline!$G:$AF,8,FALSE))</f>
        <v>4 = Sehr</v>
      </c>
      <c r="O24" s="187" t="str">
        <f>IF(LEN(VLOOKUP($G24,Baseline!$G:$AF,9,FALSE))=0,"",VLOOKUP($G24,Baseline!$G:$AF,9,FALSE))</f>
        <v/>
      </c>
      <c r="P24" s="187" t="str">
        <f>IF(LEN(VLOOKUP($G24,Baseline!$G:$AF,10,FALSE))=0,"",VLOOKUP($G24,Baseline!$G:$AF,10,FALSE))</f>
        <v/>
      </c>
      <c r="Q24" s="187" t="str">
        <f>IF(LEN(VLOOKUP($G24,Baseline!$G:$AF,11,FALSE))=0,"",VLOOKUP($G24,Baseline!$G:$AF,11,FALSE))</f>
        <v/>
      </c>
      <c r="R24" s="187" t="str">
        <f>IF(LEN(VLOOKUP($G24,Baseline!$G:$AF,12,FALSE))=0,"",VLOOKUP($G24,Baseline!$G:$AF,12,FALSE))</f>
        <v/>
      </c>
      <c r="S24" s="187" t="str">
        <f>IF(LEN(VLOOKUP($G24,Baseline!$G:$AF,13,FALSE))=0,"",VLOOKUP($G24,Baseline!$G:$AF,13,FALSE))</f>
        <v/>
      </c>
      <c r="T24" s="187" t="str">
        <f>IF(LEN(VLOOKUP($G24,Baseline!$G:$AF,14,FALSE))=0,"",VLOOKUP($G24,Baseline!$G:$AF,14,FALSE))</f>
        <v/>
      </c>
      <c r="U24" s="187" t="str">
        <f>IF(LEN(VLOOKUP($G24,Baseline!$G:$AF,15,FALSE))=0,"",VLOOKUP($G24,Baseline!$G:$AF,15,FALSE))</f>
        <v/>
      </c>
      <c r="V24" s="187" t="str">
        <f>IF(LEN(VLOOKUP($G24,Baseline!$G:$AF,16,FALSE))=0,"",VLOOKUP($G24,Baseline!$G:$AF,16,FALSE))</f>
        <v/>
      </c>
      <c r="W24" s="187" t="str">
        <f>IF(LEN(VLOOKUP($G24,Baseline!$G:$AF,17,FALSE))=0,"",VLOOKUP($G24,Baseline!$G:$AF,17,FALSE))</f>
        <v/>
      </c>
      <c r="X24" s="187" t="str">
        <f>IF(LEN(VLOOKUP($G24,Baseline!$G:$AF,18,FALSE))=0,"",VLOOKUP($G24,Baseline!$G:$AF,18,FALSE))</f>
        <v/>
      </c>
      <c r="Y24" s="187" t="str">
        <f>IF(LEN(VLOOKUP($G24,Baseline!$G:$AF,19,FALSE))=0,"",VLOOKUP($G24,Baseline!$G:$AF,19,FALSE))</f>
        <v/>
      </c>
      <c r="Z24" s="187" t="str">
        <f>IF(LEN(VLOOKUP($G24,Baseline!$G:$AF,20,FALSE))=0,"",VLOOKUP($G24,Baseline!$G:$AF,20,FALSE))</f>
        <v/>
      </c>
      <c r="AA24" s="187" t="str">
        <f>IF(LEN(VLOOKUP($G24,Baseline!$G:$AF,21,FALSE))=0,"",VLOOKUP($G24,Baseline!$G:$AF,21,FALSE))</f>
        <v/>
      </c>
      <c r="AB24" s="187" t="str">
        <f>IF(LEN(VLOOKUP($G24,Baseline!$G:$AF,22,FALSE))=0,"",VLOOKUP($G24,Baseline!$G:$AF,22,FALSE))</f>
        <v/>
      </c>
      <c r="AC24" s="187" t="str">
        <f>IF(LEN(VLOOKUP($G24,Baseline!$G:$AF,23,FALSE))=0,"",VLOOKUP($G24,Baseline!$G:$AF,23,FALSE))</f>
        <v/>
      </c>
      <c r="AD24" s="187" t="str">
        <f>IF(LEN(VLOOKUP($G24,Baseline!$G:$AF,24,FALSE))=0,"",VLOOKUP($G24,Baseline!$G:$AF,24,FALSE))</f>
        <v/>
      </c>
      <c r="AE24" s="187" t="str">
        <f>IF(LEN(VLOOKUP($G24,Baseline!$G:$AF,25,FALSE))=0,"",VLOOKUP($G24,Baseline!$G:$AF,25,FALSE))</f>
        <v/>
      </c>
      <c r="AF24" s="187" t="str">
        <f>IF(LEN(VLOOKUP($G24,Baseline!$G:$AF,26,FALSE))=0,"",VLOOKUP($G24,Baseline!$G:$AF,26,FALSE))</f>
        <v/>
      </c>
      <c r="AG24" s="178"/>
      <c r="AH24" s="178" t="s">
        <v>107</v>
      </c>
      <c r="AI24" s="178"/>
      <c r="AJ24" s="186"/>
      <c r="AK24" s="182" t="str">
        <f>IF(LEN(VLOOKUP($G24,Baseline!$G:$BH,31,FALSE))=0,"",VLOOKUP($G24,Baseline!$G:$BH,31,FALSE))</f>
        <v>Have you worried about infecting someone else with the coronavirus.</v>
      </c>
      <c r="AL24" s="187" t="str">
        <f>IF(LEN(VLOOKUP($G24,Baseline!$G:$BH,32,FALSE))=0,"",VLOOKUP($G24,Baseline!$G:$BH,32,FALSE))</f>
        <v>0 = Never</v>
      </c>
      <c r="AM24" s="187" t="str">
        <f>IF(LEN(VLOOKUP($G24,Baseline!$G:$BH,33,FALSE))=0,"",VLOOKUP($G24,Baseline!$G:$BH,33,FALSE))</f>
        <v>1 = Sometimes</v>
      </c>
      <c r="AN24" s="187" t="str">
        <f>IF(LEN(VLOOKUP($G24,Baseline!$G:$BH,34,FALSE))=0,"",VLOOKUP($G24,Baseline!$G:$BH,34,FALSE))</f>
        <v>2 = Often</v>
      </c>
      <c r="AO24" s="187" t="str">
        <f>IF(LEN(VLOOKUP($G24,Baseline!$G:$BH,35,FALSE))=0,"",VLOOKUP($G24,Baseline!$G:$BH,35,FALSE))</f>
        <v>3 = Most of the time</v>
      </c>
      <c r="AP24" s="187" t="str">
        <f>IF(LEN(VLOOKUP($G24,Baseline!$G:$BH,36,FALSE))=0,"",VLOOKUP($G24,Baseline!$G:$BH,36,FALSE))</f>
        <v>4 = Always</v>
      </c>
      <c r="AQ24" s="187" t="str">
        <f>IF(LEN(VLOOKUP($G24,Baseline!$G:$BH,37,FALSE))=0,"",VLOOKUP($G24,Baseline!$G:$BH,37,FALSE))</f>
        <v/>
      </c>
      <c r="AR24" s="187" t="str">
        <f>IF(LEN(VLOOKUP($G24,Baseline!$G:$BH,38,FALSE))=0,"",VLOOKUP($G24,Baseline!$G:$BH,38,FALSE))</f>
        <v/>
      </c>
      <c r="AS24" s="187" t="str">
        <f>IF(LEN(VLOOKUP($G24,Baseline!$G:$BH,39,FALSE))=0,"",VLOOKUP($G24,Baseline!$G:$BH,39,FALSE))</f>
        <v/>
      </c>
      <c r="AT24" s="187" t="str">
        <f>IF(LEN(VLOOKUP($G24,Baseline!$G:$BH,40,FALSE))=0,"",VLOOKUP($G24,Baseline!$G:$BH,40,FALSE))</f>
        <v/>
      </c>
      <c r="AU24" s="187" t="str">
        <f>IF(LEN(VLOOKUP($G24,Baseline!$G:$BH,41,FALSE))=0,"",VLOOKUP($G24,Baseline!$G:$BH,41,FALSE))</f>
        <v/>
      </c>
      <c r="AV24" s="187" t="str">
        <f>IF(LEN(VLOOKUP($G24,Baseline!$G:$BH,42,FALSE))=0,"",VLOOKUP($G24,Baseline!$G:$BH,42,FALSE))</f>
        <v/>
      </c>
      <c r="AW24" s="187" t="str">
        <f>IF(LEN(VLOOKUP($G24,Baseline!$G:$BH,43,FALSE))=0,"",VLOOKUP($G24,Baseline!$G:$BH,43,FALSE))</f>
        <v/>
      </c>
      <c r="AX24" s="187" t="str">
        <f>IF(LEN(VLOOKUP($G24,Baseline!$G:$BH,44,FALSE))=0,"",VLOOKUP($G24,Baseline!$G:$BH,44,FALSE))</f>
        <v/>
      </c>
      <c r="AY24" s="187" t="str">
        <f>IF(LEN(VLOOKUP($G24,Baseline!$G:$BH,45,FALSE))=0,"",VLOOKUP($G24,Baseline!$G:$BH,45,FALSE))</f>
        <v/>
      </c>
      <c r="AZ24" s="187" t="str">
        <f>IF(LEN(VLOOKUP($G24,Baseline!$G:$BH,46,FALSE))=0,"",VLOOKUP($G24,Baseline!$G:$BH,46,FALSE))</f>
        <v/>
      </c>
      <c r="BA24" s="187" t="str">
        <f>IF(LEN(VLOOKUP($G24,Baseline!$G:$BH,47,FALSE))=0,"",VLOOKUP($G24,Baseline!$G:$BH,47,FALSE))</f>
        <v/>
      </c>
      <c r="BB24" s="187" t="str">
        <f>IF(LEN(VLOOKUP($G24,Baseline!$G:$BH,48,FALSE))=0,"",VLOOKUP($G24,Baseline!$G:$BH,48,FALSE))</f>
        <v/>
      </c>
      <c r="BC24" s="187" t="str">
        <f>IF(LEN(VLOOKUP($G24,Baseline!$G:$BH,49,FALSE))=0,"",VLOOKUP($G24,Baseline!$G:$BH,49,FALSE))</f>
        <v/>
      </c>
      <c r="BD24" s="187" t="str">
        <f>IF(LEN(VLOOKUP($G24,Baseline!$G:$BH,50,FALSE))=0,"",VLOOKUP($G24,Baseline!$G:$BH,50,FALSE))</f>
        <v/>
      </c>
      <c r="BE24" s="187" t="str">
        <f>IF(LEN(VLOOKUP($G24,Baseline!$G:$BH,51,FALSE))=0,"",VLOOKUP($G24,Baseline!$G:$BH,51,FALSE))</f>
        <v/>
      </c>
      <c r="BF24" s="187" t="str">
        <f>IF(LEN(VLOOKUP($G24,Baseline!$G:$BH,52,FALSE))=0,"",VLOOKUP($G24,Baseline!$G:$BH,52,FALSE))</f>
        <v/>
      </c>
      <c r="BG24" s="187" t="str">
        <f>IF(LEN(VLOOKUP($G24,Baseline!$G:$BH,53,FALSE))=0,"",VLOOKUP($G24,Baseline!$G:$BH,53,FALSE))</f>
        <v/>
      </c>
      <c r="BH24" s="187" t="str">
        <f>IF(LEN(VLOOKUP($G24,Baseline!$G:$BH,54,FALSE))=0,"",VLOOKUP($G24,Baseline!$G:$BH,54,FALSE))</f>
        <v/>
      </c>
      <c r="BI24" s="178"/>
      <c r="BJ24" s="178"/>
      <c r="BK24" s="178"/>
      <c r="BL24" s="186"/>
      <c r="BM24" s="182" t="str">
        <f>IF(LEN(VLOOKUP($G24,Baseline!$G:$CJ,59,FALSE))=0,"",VLOOKUP($G24,Baseline!$G:$CJ,59,FALSE))</f>
        <v xml:space="preserve">¿Te preocupó pensar que tus amigos o tu familia podría contagiarse? </v>
      </c>
      <c r="BN24" s="187" t="str">
        <f>IF(LEN(VLOOKUP($G24,Baseline!$G:$CJ,60,FALSE))=0,"",VLOOKUP($G24,Baseline!$G:$CJ,60,FALSE))</f>
        <v>0 = no en absoluto</v>
      </c>
      <c r="BO24" s="187" t="str">
        <f>IF(LEN(VLOOKUP($G24,Baseline!$G:$CJ,61,FALSE))=0,"",VLOOKUP($G24,Baseline!$G:$CJ,61,FALSE))</f>
        <v>1 = un poco</v>
      </c>
      <c r="BP24" s="188" t="str">
        <f>IF(LEN(VLOOKUP($G24,Baseline!$G:$CJ,62,FALSE))=0,"",VLOOKUP($G24,Baseline!$G:$CJ,62,FALSE))</f>
        <v>2 = medianamente</v>
      </c>
      <c r="BQ24" s="178" t="str">
        <f>IF(LEN(VLOOKUP($G24,Baseline!$G:$CJ,63,FALSE))=0,"",VLOOKUP($G24,Baseline!$G:$CJ,63,FALSE))</f>
        <v>3 = bastante</v>
      </c>
      <c r="BR24" s="178" t="str">
        <f>IF(LEN(VLOOKUP($G24,Baseline!$G:$CJ,64,FALSE))=0,"",VLOOKUP($G24,Baseline!$G:$CJ,64,FALSE))</f>
        <v>4 = mucho</v>
      </c>
      <c r="BS24" s="178" t="str">
        <f>IF(LEN(VLOOKUP($G24,Baseline!$G:$CJ,65,FALSE))=0,"",VLOOKUP($G24,Baseline!$G:$CJ,65,FALSE))</f>
        <v/>
      </c>
      <c r="BT24" s="178" t="str">
        <f>IF(LEN(VLOOKUP($G24,Baseline!$G:$CJ,66,FALSE))=0,"",VLOOKUP($G24,Baseline!$G:$CJ,66,FALSE))</f>
        <v/>
      </c>
      <c r="BU24" s="178" t="str">
        <f>IF(LEN(VLOOKUP($G24,Baseline!$G:$CJ,67,FALSE))=0,"",VLOOKUP($G24,Baseline!$G:$CJ,67,FALSE))</f>
        <v/>
      </c>
      <c r="BV24" s="178" t="str">
        <f>IF(LEN(VLOOKUP($G24,Baseline!$G:$CJ,68,FALSE))=0,"",VLOOKUP($G24,Baseline!$G:$CJ,68,FALSE))</f>
        <v/>
      </c>
      <c r="BW24" s="178" t="str">
        <f>IF(LEN(VLOOKUP($G24,Baseline!$G:$CJ,69,FALSE))=0,"",VLOOKUP($G24,Baseline!$G:$CJ,69,FALSE))</f>
        <v/>
      </c>
      <c r="BX24" s="178" t="str">
        <f>IF(LEN(VLOOKUP($G24,Baseline!$G:$CJ,70,FALSE))=0,"",VLOOKUP($G24,Baseline!$G:$CJ,70,FALSE))</f>
        <v/>
      </c>
      <c r="BY24" s="178" t="str">
        <f>IF(LEN(VLOOKUP($G24,Baseline!$G:$CJ,71,FALSE))=0,"",VLOOKUP($G24,Baseline!$G:$CJ,71,FALSE))</f>
        <v/>
      </c>
      <c r="BZ24" s="178" t="str">
        <f>IF(LEN(VLOOKUP($G24,Baseline!$G:$CJ,72,FALSE))=0,"",VLOOKUP($G24,Baseline!$G:$CJ,72,FALSE))</f>
        <v/>
      </c>
      <c r="CA24" s="178" t="str">
        <f>IF(LEN(VLOOKUP($G24,Baseline!$G:$CJ,73,FALSE))=0,"",VLOOKUP($G24,Baseline!$G:$CJ,73,FALSE))</f>
        <v/>
      </c>
      <c r="CB24" s="178" t="str">
        <f>IF(LEN(VLOOKUP($G24,Baseline!$G:$CJ,74,FALSE))=0,"",VLOOKUP($G24,Baseline!$G:$CJ,74,FALSE))</f>
        <v/>
      </c>
      <c r="CC24" s="178" t="str">
        <f>IF(LEN(VLOOKUP($G24,Baseline!$G:$CJ,75,FALSE))=0,"",VLOOKUP($G24,Baseline!$G:$CJ,75,FALSE))</f>
        <v/>
      </c>
      <c r="CD24" s="178" t="str">
        <f>IF(LEN(VLOOKUP($G24,Baseline!$G:$CJ,76,FALSE))=0,"",VLOOKUP($G24,Baseline!$G:$CJ,76,FALSE))</f>
        <v/>
      </c>
      <c r="CE24" s="178" t="str">
        <f>IF(LEN(VLOOKUP($G24,Baseline!$G:$CJ,77,FALSE))=0,"",VLOOKUP($G24,Baseline!$G:$CJ,77,FALSE))</f>
        <v/>
      </c>
      <c r="CF24" s="178" t="str">
        <f>IF(LEN(VLOOKUP($G24,Baseline!$G:$CJ,78,FALSE))=0,"",VLOOKUP($G24,Baseline!$G:$CJ,78,FALSE))</f>
        <v/>
      </c>
      <c r="CG24" s="178" t="str">
        <f>IF(LEN(VLOOKUP($G24,Baseline!$G:$CJ,79,FALSE))=0,"",VLOOKUP($G24,Baseline!$G:$CJ,79,FALSE))</f>
        <v/>
      </c>
      <c r="CH24" s="178" t="str">
        <f>IF(LEN(VLOOKUP($G24,Baseline!$G:$CJ,80,FALSE))=0,"",VLOOKUP($G24,Baseline!$G:$CJ,80,FALSE))</f>
        <v/>
      </c>
      <c r="CI24" s="178" t="str">
        <f>IF(LEN(VLOOKUP($G24,Baseline!$G:$CJ,81,FALSE))=0,"",VLOOKUP($G24,Baseline!$G:$CJ,81,FALSE))</f>
        <v/>
      </c>
      <c r="CJ24" s="178" t="str">
        <f>IF(LEN(VLOOKUP($G24,Baseline!$G:$CJ,82,FALSE))=0,"",VLOOKUP($G24,Baseline!$G:$CJ,82,FALSE))</f>
        <v/>
      </c>
      <c r="CK24" s="178"/>
      <c r="CL24" s="178"/>
      <c r="CM24" s="178"/>
      <c r="CN24" s="189"/>
      <c r="CO24" s="182" t="str">
        <f>IF(LEN(VLOOKUP($G24,Baseline!$G:$DL,87,FALSE))=0,"",VLOOKUP($G24,Baseline!$G:$DL,87,FALSE))</f>
        <v xml:space="preserve">As-tu été inquiet·ète que tes ami·e·s ou ta famille puissent attraper le coronavirus ? </v>
      </c>
      <c r="CP24" s="178" t="str">
        <f>IF(LEN(VLOOKUP($G24,Baseline!$G:$DL,88,FALSE))=0,"",VLOOKUP($G24,Baseline!$G:$DL,88,FALSE))</f>
        <v>0 = pas du tout</v>
      </c>
      <c r="CQ24" s="178" t="str">
        <f>IF(LEN(VLOOKUP($G24,Baseline!$G:$DL,89,FALSE))=0,"",VLOOKUP($G24,Baseline!$G:$DL,89,FALSE))</f>
        <v>1 = un peu</v>
      </c>
      <c r="CR24" s="178" t="str">
        <f>IF(LEN(VLOOKUP($G24,Baseline!$G:$DL,90,FALSE))=0,"",VLOOKUP($G24,Baseline!$G:$DL,90,FALSE))</f>
        <v>2 = moyennement</v>
      </c>
      <c r="CS24" s="178" t="str">
        <f>IF(LEN(VLOOKUP($G24,Baseline!$G:$DL,91,FALSE))=0,"",VLOOKUP($G24,Baseline!$G:$DL,91,FALSE))</f>
        <v>3 = plutôt</v>
      </c>
      <c r="CT24" s="178" t="str">
        <f>IF(LEN(VLOOKUP($G24,Baseline!$G:$DL,92,FALSE))=0,"",VLOOKUP($G24,Baseline!$G:$DL,92,FALSE))</f>
        <v>4 = très</v>
      </c>
      <c r="CU24" s="178" t="str">
        <f>IF(LEN(VLOOKUP($G24,Baseline!$G:$DL,93,FALSE))=0,"",VLOOKUP($G24,Baseline!$G:$DL,93,FALSE))</f>
        <v/>
      </c>
      <c r="CV24" s="178" t="str">
        <f>IF(LEN(VLOOKUP($G24,Baseline!$G:$DL,94,FALSE))=0,"",VLOOKUP($G24,Baseline!$G:$DL,94,FALSE))</f>
        <v/>
      </c>
      <c r="CW24" s="178" t="str">
        <f>IF(LEN(VLOOKUP($G24,Baseline!$G:$DL,95,FALSE))=0,"",VLOOKUP($G24,Baseline!$G:$DL,95,FALSE))</f>
        <v/>
      </c>
      <c r="CX24" s="178" t="str">
        <f>IF(LEN(VLOOKUP($G24,Baseline!$G:$DL,96,FALSE))=0,"",VLOOKUP($G24,Baseline!$G:$DL,96,FALSE))</f>
        <v/>
      </c>
      <c r="CY24" s="178" t="str">
        <f>IF(LEN(VLOOKUP($G24,Baseline!$G:$DL,97,FALSE))=0,"",VLOOKUP($G24,Baseline!$G:$DL,97,FALSE))</f>
        <v/>
      </c>
      <c r="CZ24" s="178" t="str">
        <f>IF(LEN(VLOOKUP($G24,Baseline!$G:$DL,98,FALSE))=0,"",VLOOKUP($G24,Baseline!$G:$DL,98,FALSE))</f>
        <v/>
      </c>
      <c r="DA24" s="178" t="str">
        <f>IF(LEN(VLOOKUP($G24,Baseline!$G:$DL,99,FALSE))=0,"",VLOOKUP($G24,Baseline!$G:$DL,99,FALSE))</f>
        <v/>
      </c>
      <c r="DB24" s="178" t="str">
        <f>IF(LEN(VLOOKUP($G24,Baseline!$G:$DL,100,FALSE))=0,"",VLOOKUP($G24,Baseline!$G:$DL,100,FALSE))</f>
        <v/>
      </c>
      <c r="DC24" s="178" t="str">
        <f>IF(LEN(VLOOKUP($G24,Baseline!$G:$DL,101,FALSE))=0,"",VLOOKUP($G24,Baseline!$G:$DL,101,FALSE))</f>
        <v/>
      </c>
      <c r="DD24" s="178" t="str">
        <f>IF(LEN(VLOOKUP($G24,Baseline!$G:$DL,102,FALSE))=0,"",VLOOKUP($G24,Baseline!$G:$DL,102,FALSE))</f>
        <v/>
      </c>
      <c r="DE24" s="178" t="str">
        <f>IF(LEN(VLOOKUP($G24,Baseline!$G:$DL,103,FALSE))=0,"",VLOOKUP($G24,Baseline!$G:$DL,103,FALSE))</f>
        <v/>
      </c>
      <c r="DF24" s="178" t="str">
        <f>IF(LEN(VLOOKUP($G24,Baseline!$G:$DL,104,FALSE))=0,"",VLOOKUP($G24,Baseline!$G:$DL,104,FALSE))</f>
        <v/>
      </c>
      <c r="DG24" s="178" t="str">
        <f>IF(LEN(VLOOKUP($G24,Baseline!$G:$DL,105,FALSE))=0,"",VLOOKUP($G24,Baseline!$G:$DL,105,FALSE))</f>
        <v/>
      </c>
      <c r="DH24" s="178" t="str">
        <f>IF(LEN(VLOOKUP($G24,Baseline!$G:$DL,106,FALSE))=0,"",VLOOKUP($G24,Baseline!$G:$DL,106,FALSE))</f>
        <v/>
      </c>
      <c r="DI24" s="178" t="str">
        <f>IF(LEN(VLOOKUP($G24,Baseline!$G:$DL,107,FALSE))=0,"",VLOOKUP($G24,Baseline!$G:$DL,107,FALSE))</f>
        <v/>
      </c>
      <c r="DJ24" s="178" t="str">
        <f>IF(LEN(VLOOKUP($G24,Baseline!$G:$DL,108,FALSE))=0,"",VLOOKUP($G24,Baseline!$G:$DL,108,FALSE))</f>
        <v/>
      </c>
      <c r="DK24" s="178" t="str">
        <f>IF(LEN(VLOOKUP($G24,Baseline!$G:$DL,109,FALSE))=0,"",VLOOKUP($G24,Baseline!$G:$DL,109,FALSE))</f>
        <v/>
      </c>
      <c r="DL24" s="178" t="str">
        <f>IF(LEN(VLOOKUP($G24,Baseline!$G:$DL,110,FALSE))=0,"",VLOOKUP($G24,Baseline!$G:$DL,110,FALSE))</f>
        <v/>
      </c>
      <c r="DM24" s="178"/>
      <c r="DN24" s="178"/>
      <c r="DO24" s="178"/>
      <c r="DP24" s="178"/>
      <c r="DQ24" s="178" t="str">
        <f>IF(LEN(VLOOKUP($G24,Baseline!$G:$EN,115,FALSE))=0,"",VLOOKUP($G24,Baseline!$G:$EN,115,FALSE))</f>
        <v xml:space="preserve">Aggódtál, hogy a barátaid vagy a családod megfertőződhetne a coronavírussal? </v>
      </c>
      <c r="DR24" s="178" t="str">
        <f>IF(LEN(VLOOKUP($G24,Baseline!$G:$EN,116,FALSE))=0,"",VLOOKUP($G24,Baseline!$G:$EN,116,FALSE))</f>
        <v>0 = egyáltalán nem</v>
      </c>
      <c r="DS24" s="178" t="str">
        <f>IF(LEN(VLOOKUP($G24,Baseline!$G:$EN,117,FALSE))=0,"",VLOOKUP($G24,Baseline!$G:$EN,117,FALSE))</f>
        <v>1 = egy kicsit</v>
      </c>
      <c r="DT24" s="178" t="str">
        <f>IF(LEN(VLOOKUP($G24,Baseline!$G:$EN,118,FALSE))=0,"",VLOOKUP($G24,Baseline!$G:$EN,118,FALSE))</f>
        <v>2 = közepesen</v>
      </c>
      <c r="DU24" s="178" t="str">
        <f>IF(LEN(VLOOKUP($G24,Baseline!$G:$EN,119,FALSE))=0,"",VLOOKUP($G24,Baseline!$G:$EN,119,FALSE))</f>
        <v>3 = eléggé</v>
      </c>
      <c r="DV24" s="178" t="str">
        <f>IF(LEN(VLOOKUP($G24,Baseline!$G:$EN,120,FALSE))=0,"",VLOOKUP($G24,Baseline!$G:$EN,120,FALSE))</f>
        <v>4 = nagyon</v>
      </c>
      <c r="DW24" s="178" t="str">
        <f>IF(LEN(VLOOKUP($G24,Baseline!$G:$EN,121,FALSE))=0,"",VLOOKUP($G24,Baseline!$G:$EN,121,FALSE))</f>
        <v/>
      </c>
      <c r="DX24" s="178" t="str">
        <f>IF(LEN(VLOOKUP($G24,Baseline!$G:$EN,122,FALSE))=0,"",VLOOKUP($G24,Baseline!$G:$EN,122,FALSE))</f>
        <v/>
      </c>
      <c r="DY24" s="178" t="str">
        <f>IF(LEN(VLOOKUP($G24,Baseline!$G:$EN,123,FALSE))=0,"",VLOOKUP($G24,Baseline!$G:$EN,123,FALSE))</f>
        <v/>
      </c>
      <c r="DZ24" s="178" t="str">
        <f>IF(LEN(VLOOKUP($G24,Baseline!$G:$EN,124,FALSE))=0,"",VLOOKUP($G24,Baseline!$G:$EN,124,FALSE))</f>
        <v/>
      </c>
      <c r="EA24" s="178" t="str">
        <f>IF(LEN(VLOOKUP($G24,Baseline!$G:$EN,125,FALSE))=0,"",VLOOKUP($G24,Baseline!$G:$EN,125,FALSE))</f>
        <v/>
      </c>
      <c r="EB24" s="178" t="str">
        <f>IF(LEN(VLOOKUP($G24,Baseline!$G:$EN,126,FALSE))=0,"",VLOOKUP($G24,Baseline!$G:$EN,126,FALSE))</f>
        <v/>
      </c>
      <c r="EC24" s="178" t="str">
        <f>IF(LEN(VLOOKUP($G24,Baseline!$G:$EN,127,FALSE))=0,"",VLOOKUP($G24,Baseline!$G:$EN,127,FALSE))</f>
        <v/>
      </c>
      <c r="ED24" s="178" t="str">
        <f>IF(LEN(VLOOKUP($G24,Baseline!$G:$EN,128,FALSE))=0,"",VLOOKUP($G24,Baseline!$G:$EN,128,FALSE))</f>
        <v/>
      </c>
      <c r="EE24" s="178" t="str">
        <f>IF(LEN(VLOOKUP($G24,Baseline!$G:$EN,129,FALSE))=0,"",VLOOKUP($G24,Baseline!$G:$EN,129,FALSE))</f>
        <v/>
      </c>
      <c r="EF24" s="178" t="str">
        <f>IF(LEN(VLOOKUP($G24,Baseline!$G:$EN,130,FALSE))=0,"",VLOOKUP($G24,Baseline!$G:$EN,130,FALSE))</f>
        <v/>
      </c>
      <c r="EG24" s="178" t="str">
        <f>IF(LEN(VLOOKUP($G24,Baseline!$G:$EN,131,FALSE))=0,"",VLOOKUP($G24,Baseline!$G:$EN,131,FALSE))</f>
        <v/>
      </c>
      <c r="EH24" s="178" t="str">
        <f>IF(LEN(VLOOKUP($G24,Baseline!$G:$EN,132,FALSE))=0,"",VLOOKUP($G24,Baseline!$G:$EN,132,FALSE))</f>
        <v/>
      </c>
      <c r="EI24" s="178" t="str">
        <f>IF(LEN(VLOOKUP($G24,Baseline!$G:$EN,133,FALSE))=0,"",VLOOKUP($G24,Baseline!$G:$EN,133,FALSE))</f>
        <v/>
      </c>
      <c r="EJ24" s="178" t="str">
        <f>IF(LEN(VLOOKUP($G24,Baseline!$G:$EN,134,FALSE))=0,"",VLOOKUP($G24,Baseline!$G:$EN,134,FALSE))</f>
        <v/>
      </c>
      <c r="EK24" s="178" t="str">
        <f>IF(LEN(VLOOKUP($G24,Baseline!$G:$EN,135,FALSE))=0,"",VLOOKUP($G24,Baseline!$G:$EN,135,FALSE))</f>
        <v/>
      </c>
      <c r="EL24" s="178" t="str">
        <f>IF(LEN(VLOOKUP($G24,Baseline!$G:$EN,136,FALSE))=0,"",VLOOKUP($G24,Baseline!$G:$EN,136,FALSE))</f>
        <v/>
      </c>
      <c r="EM24" s="178" t="str">
        <f>IF(LEN(VLOOKUP($G24,Baseline!$G:$EN,137,FALSE))=0,"",VLOOKUP($G24,Baseline!$G:$EN,137,FALSE))</f>
        <v/>
      </c>
      <c r="EN24" s="178" t="str">
        <f>IF(LEN(VLOOKUP($G24,Baseline!$G:$EN,138,FALSE))=0,"",VLOOKUP($G24,Baseline!$G:$EN,138,FALSE))</f>
        <v/>
      </c>
      <c r="EO24" s="178"/>
      <c r="EP24" s="178"/>
      <c r="EQ24" s="178"/>
      <c r="ER24" s="178"/>
      <c r="ES24" s="178" t="str">
        <f>IF(LEN(VLOOKUP($G24,Baseline!$G:$FP,143,FALSE))=0,"",VLOOKUP($G24,Baseline!$G:$FP,143,FALSE))</f>
        <v>Eri preoccupato che i tuoi amici o la tua famiglia potessero contagiarsi?</v>
      </c>
      <c r="ET24" s="178" t="str">
        <f>IF(LEN(VLOOKUP($G24,Baseline!$G:$FP,144,FALSE))=0,"",VLOOKUP($G24,Baseline!$G:$FP,144,FALSE))</f>
        <v>0 = per niente</v>
      </c>
      <c r="EU24" s="178" t="str">
        <f>IF(LEN(VLOOKUP($G24,Baseline!$G:$FP,145,FALSE))=0,"",VLOOKUP($G24,Baseline!$G:$FP,145,FALSE))</f>
        <v>1 = un po'</v>
      </c>
      <c r="EV24" s="178" t="str">
        <f>IF(LEN(VLOOKUP($G24,Baseline!$G:$FP,146,FALSE))=0,"",VLOOKUP($G24,Baseline!$G:$FP,146,FALSE))</f>
        <v>2 = così così</v>
      </c>
      <c r="EW24" s="178" t="str">
        <f>IF(LEN(VLOOKUP($G24,Baseline!$G:$FP,147,FALSE))=0,"",VLOOKUP($G24,Baseline!$G:$FP,147,FALSE))</f>
        <v>3 = abbastanza</v>
      </c>
      <c r="EX24" s="178" t="str">
        <f>IF(LEN(VLOOKUP($G24,Baseline!$G:$FP,148,FALSE))=0,"",VLOOKUP($G24,Baseline!$G:$FP,148,FALSE))</f>
        <v>4 = molto</v>
      </c>
      <c r="EY24" s="178" t="str">
        <f>IF(LEN(VLOOKUP($G24,Baseline!$G:$FP,149,FALSE))=0,"",VLOOKUP($G24,Baseline!$G:$FP,149,FALSE))</f>
        <v/>
      </c>
      <c r="EZ24" s="178" t="str">
        <f>IF(LEN(VLOOKUP($G24,Baseline!$G:$FP,150,FALSE))=0,"",VLOOKUP($G24,Baseline!$G:$FP,150,FALSE))</f>
        <v/>
      </c>
      <c r="FA24" s="178" t="str">
        <f>IF(LEN(VLOOKUP($G24,Baseline!$G:$FP,151,FALSE))=0,"",VLOOKUP($G24,Baseline!$G:$FP,151,FALSE))</f>
        <v/>
      </c>
      <c r="FB24" s="178" t="str">
        <f>IF(LEN(VLOOKUP($G24,Baseline!$G:$FP,152,FALSE))=0,"",VLOOKUP($G24,Baseline!$G:$FP,152,FALSE))</f>
        <v/>
      </c>
      <c r="FC24" s="178" t="str">
        <f>IF(LEN(VLOOKUP($G24,Baseline!$G:$FP,153,FALSE))=0,"",VLOOKUP($G24,Baseline!$G:$FP,153,FALSE))</f>
        <v/>
      </c>
      <c r="FD24" s="178" t="str">
        <f>IF(LEN(VLOOKUP($G24,Baseline!$G:$FP,154,FALSE))=0,"",VLOOKUP($G24,Baseline!$G:$FP,154,FALSE))</f>
        <v/>
      </c>
      <c r="FE24" s="178" t="str">
        <f>IF(LEN(VLOOKUP($G24,Baseline!$G:$FP,155,FALSE))=0,"",VLOOKUP($G24,Baseline!$G:$FP,155,FALSE))</f>
        <v/>
      </c>
      <c r="FF24" s="178" t="str">
        <f>IF(LEN(VLOOKUP($G24,Baseline!$G:$FP,156,FALSE))=0,"",VLOOKUP($G24,Baseline!$G:$FP,156,FALSE))</f>
        <v/>
      </c>
      <c r="FG24" s="178" t="str">
        <f>IF(LEN(VLOOKUP($G24,Baseline!$G:$FP,157,FALSE))=0,"",VLOOKUP($G24,Baseline!$G:$FP,157,FALSE))</f>
        <v/>
      </c>
      <c r="FH24" s="178" t="str">
        <f>IF(LEN(VLOOKUP($G24,Baseline!$G:$FP,158,FALSE))=0,"",VLOOKUP($G24,Baseline!$G:$FP,158,FALSE))</f>
        <v/>
      </c>
      <c r="FI24" s="178" t="str">
        <f>IF(LEN(VLOOKUP($G24,Baseline!$G:$FP,159,FALSE))=0,"",VLOOKUP($G24,Baseline!$G:$FP,159,FALSE))</f>
        <v/>
      </c>
      <c r="FJ24" s="178" t="str">
        <f>IF(LEN(VLOOKUP($G24,Baseline!$G:$FP,160,FALSE))=0,"",VLOOKUP($G24,Baseline!$G:$FP,160,FALSE))</f>
        <v/>
      </c>
      <c r="FK24" s="178" t="str">
        <f>IF(LEN(VLOOKUP($G24,Baseline!$G:$FP,161,FALSE))=0,"",VLOOKUP($G24,Baseline!$G:$FP,161,FALSE))</f>
        <v/>
      </c>
      <c r="FL24" s="178" t="str">
        <f>IF(LEN(VLOOKUP($G24,Baseline!$G:$FP,162,FALSE))=0,"",VLOOKUP($G24,Baseline!$G:$FP,162,FALSE))</f>
        <v/>
      </c>
      <c r="FM24" s="178" t="str">
        <f>IF(LEN(VLOOKUP($G24,Baseline!$G:$FP,163,FALSE))=0,"",VLOOKUP($G24,Baseline!$G:$FP,163,FALSE))</f>
        <v/>
      </c>
      <c r="FN24" s="178" t="str">
        <f>IF(LEN(VLOOKUP($G24,Baseline!$G:$FP,164,FALSE))=0,"",VLOOKUP($G24,Baseline!$G:$FP,164,FALSE))</f>
        <v/>
      </c>
      <c r="FO24" s="178" t="str">
        <f>IF(LEN(VLOOKUP($G24,Baseline!$G:$FP,165,FALSE))=0,"",VLOOKUP($G24,Baseline!$G:$FP,165,FALSE))</f>
        <v/>
      </c>
      <c r="FP24" s="178" t="str">
        <f>IF(LEN(VLOOKUP($G24,Baseline!$G:$FP,166,FALSE))=0,"",VLOOKUP($G24,Baseline!$G:$FP,166,FALSE))</f>
        <v/>
      </c>
      <c r="FQ24" s="178"/>
      <c r="FR24" s="178"/>
      <c r="FS24" s="178"/>
      <c r="FT24" s="178"/>
      <c r="FU24" s="178" t="str">
        <f>IF(LEN(VLOOKUP($G24,Baseline!$G:$GR,171,FALSE))=0,"",VLOOKUP($G24,Baseline!$G:$GR,171,FALSE))</f>
        <v xml:space="preserve">Ты беспокоишься, что заразиться могут твои друзья или члены семьи? </v>
      </c>
      <c r="FV24" s="178" t="str">
        <f>IF(LEN(VLOOKUP($G24,Baseline!$G:$GR,172,FALSE))=0,"",VLOOKUP($G24,Baseline!$G:$GR,172,FALSE))</f>
        <v>0 = совсем нет</v>
      </c>
      <c r="FW24" s="178" t="str">
        <f>IF(LEN(VLOOKUP($G24,Baseline!$G:$GR,173,FALSE))=0,"",VLOOKUP($G24,Baseline!$G:$GR,173,FALSE))</f>
        <v>1 = немного</v>
      </c>
      <c r="FX24" s="178" t="str">
        <f>IF(LEN(VLOOKUP($G24,Baseline!$G:$GR,174,FALSE))=0,"",VLOOKUP($G24,Baseline!$G:$GR,174,FALSE))</f>
        <v>2 = средне</v>
      </c>
      <c r="FY24" s="178" t="str">
        <f>IF(LEN(VLOOKUP($G24,Baseline!$G:$GR,175,FALSE))=0,"",VLOOKUP($G24,Baseline!$G:$GR,175,FALSE))</f>
        <v>3 = довольно сильно</v>
      </c>
      <c r="FZ24" s="178" t="str">
        <f>IF(LEN(VLOOKUP($G24,Baseline!$G:$GR,176,FALSE))=0,"",VLOOKUP($G24,Baseline!$G:$GR,176,FALSE))</f>
        <v>4 = очень сильно</v>
      </c>
      <c r="GA24" s="178" t="str">
        <f>IF(LEN(VLOOKUP($G24,Baseline!$G:$GR,177,FALSE))=0,"",VLOOKUP($G24,Baseline!$G:$GR,177,FALSE))</f>
        <v/>
      </c>
      <c r="GB24" s="178" t="str">
        <f>IF(LEN(VLOOKUP($G24,Baseline!$G:$GR,178,FALSE))=0,"",VLOOKUP($G24,Baseline!$G:$GR,178,FALSE))</f>
        <v/>
      </c>
      <c r="GC24" s="178" t="str">
        <f>IF(LEN(VLOOKUP($G24,Baseline!$G:$GR,179,FALSE))=0,"",VLOOKUP($G24,Baseline!$G:$GR,179,FALSE))</f>
        <v/>
      </c>
      <c r="GD24" s="178" t="str">
        <f>IF(LEN(VLOOKUP($G24,Baseline!$G:$GR,180,FALSE))=0,"",VLOOKUP($G24,Baseline!$G:$GR,180,FALSE))</f>
        <v/>
      </c>
      <c r="GE24" s="178" t="str">
        <f>IF(LEN(VLOOKUP($G24,Baseline!$G:$GR,181,FALSE))=0,"",VLOOKUP($G24,Baseline!$G:$GR,181,FALSE))</f>
        <v/>
      </c>
      <c r="GF24" s="178" t="str">
        <f>IF(LEN(VLOOKUP($G24,Baseline!$G:$GR,182,FALSE))=0,"",VLOOKUP($G24,Baseline!$G:$GR,182,FALSE))</f>
        <v/>
      </c>
      <c r="GG24" s="178" t="str">
        <f>IF(LEN(VLOOKUP($G24,Baseline!$G:$GR,183,FALSE))=0,"",VLOOKUP($G24,Baseline!$G:$GR,183,FALSE))</f>
        <v/>
      </c>
      <c r="GH24" s="178" t="str">
        <f>IF(LEN(VLOOKUP($G24,Baseline!$G:$GR,184,FALSE))=0,"",VLOOKUP($G24,Baseline!$G:$GR,184,FALSE))</f>
        <v/>
      </c>
      <c r="GI24" s="178" t="str">
        <f>IF(LEN(VLOOKUP($G24,Baseline!$G:$GR,185,FALSE))=0,"",VLOOKUP($G24,Baseline!$G:$GR,185,FALSE))</f>
        <v/>
      </c>
      <c r="GJ24" s="178" t="str">
        <f>IF(LEN(VLOOKUP($G24,Baseline!$G:$GR,186,FALSE))=0,"",VLOOKUP($G24,Baseline!$G:$GR,186,FALSE))</f>
        <v/>
      </c>
      <c r="GK24" s="178" t="str">
        <f>IF(LEN(VLOOKUP($G24,Baseline!$G:$GR,187,FALSE))=0,"",VLOOKUP($G24,Baseline!$G:$GR,187,FALSE))</f>
        <v/>
      </c>
      <c r="GL24" s="178" t="str">
        <f>IF(LEN(VLOOKUP($G24,Baseline!$G:$GR,188,FALSE))=0,"",VLOOKUP($G24,Baseline!$G:$GR,188,FALSE))</f>
        <v/>
      </c>
      <c r="GM24" s="178" t="str">
        <f>IF(LEN(VLOOKUP($G24,Baseline!$G:$GR,189,FALSE))=0,"",VLOOKUP($G24,Baseline!$G:$GR,189,FALSE))</f>
        <v/>
      </c>
      <c r="GN24" s="178" t="str">
        <f>IF(LEN(VLOOKUP($G24,Baseline!$G:$GR,190,FALSE))=0,"",VLOOKUP($G24,Baseline!$G:$GR,190,FALSE))</f>
        <v/>
      </c>
      <c r="GO24" s="178" t="str">
        <f>IF(LEN(VLOOKUP($G24,Baseline!$G:$GR,191,FALSE))=0,"",VLOOKUP($G24,Baseline!$G:$GR,191,FALSE))</f>
        <v/>
      </c>
      <c r="GP24" s="178" t="str">
        <f>IF(LEN(VLOOKUP($G24,Baseline!$G:$GR,192,FALSE))=0,"",VLOOKUP($G24,Baseline!$G:$GR,192,FALSE))</f>
        <v/>
      </c>
      <c r="GQ24" s="178" t="str">
        <f>IF(LEN(VLOOKUP($G24,Baseline!$G:$GR,193,FALSE))=0,"",VLOOKUP($G24,Baseline!$G:$GR,193,FALSE))</f>
        <v/>
      </c>
      <c r="GR24" s="178" t="str">
        <f>IF(LEN(VLOOKUP($G24,Baseline!$G:$GR,194,FALSE))=0,"",VLOOKUP($G24,Baseline!$G:$GR,194,FALSE))</f>
        <v/>
      </c>
      <c r="GS24" s="178"/>
      <c r="GT24" s="178"/>
      <c r="GU24" s="178"/>
      <c r="GV24" s="178"/>
      <c r="GW24" s="178" t="str">
        <f>IF(LEN(VLOOKUP($G24,Baseline!$G:$HT,199,FALSE))=0,"",VLOOKUP($G24,Baseline!$G:$HT,199,FALSE))</f>
        <v xml:space="preserve">Da li ste zabrinuti da se zaraze vaši prijatelji ili porodica? </v>
      </c>
      <c r="GX24" s="178" t="str">
        <f>IF(LEN(VLOOKUP($G24,Baseline!$G:$HT,200,FALSE))=0,"",VLOOKUP($G24,Baseline!$G:$HT,200,FALSE))</f>
        <v>0 = uopšte ne</v>
      </c>
      <c r="GY24" s="178" t="str">
        <f>IF(LEN(VLOOKUP($G24,Baseline!$G:$HT,201,FALSE))=0,"",VLOOKUP($G24,Baseline!$G:$HT,201,FALSE))</f>
        <v>1 = malo</v>
      </c>
      <c r="GZ24" s="178" t="str">
        <f>IF(LEN(VLOOKUP($G24,Baseline!$G:$HT,202,FALSE))=0,"",VLOOKUP($G24,Baseline!$G:$HT,202,FALSE))</f>
        <v>2 = osrednje</v>
      </c>
      <c r="HA24" s="178" t="str">
        <f>IF(LEN(VLOOKUP($G24,Baseline!$G:$HT,203,FALSE))=0,"",VLOOKUP($G24,Baseline!$G:$HT,203,FALSE))</f>
        <v>3 = prilično</v>
      </c>
      <c r="HB24" s="178" t="str">
        <f>IF(LEN(VLOOKUP($G24,Baseline!$G:$HT,204,FALSE))=0,"",VLOOKUP($G24,Baseline!$G:$HT,204,FALSE))</f>
        <v>4 = veoma</v>
      </c>
      <c r="HC24" s="178" t="str">
        <f>IF(LEN(VLOOKUP($G24,Baseline!$G:$HT,205,FALSE))=0,"",VLOOKUP($G24,Baseline!$G:$HT,205,FALSE))</f>
        <v/>
      </c>
      <c r="HD24" s="178" t="str">
        <f>IF(LEN(VLOOKUP($G24,Baseline!$G:$HT,206,FALSE))=0,"",VLOOKUP($G24,Baseline!$G:$HT,206,FALSE))</f>
        <v/>
      </c>
      <c r="HE24" s="178" t="str">
        <f>IF(LEN(VLOOKUP($G24,Baseline!$G:$HT,207,FALSE))=0,"",VLOOKUP($G24,Baseline!$G:$HT,207,FALSE))</f>
        <v/>
      </c>
      <c r="HF24" s="178" t="str">
        <f>IF(LEN(VLOOKUP($G24,Baseline!$G:$HT,208,FALSE))=0,"",VLOOKUP($G24,Baseline!$G:$HT,208,FALSE))</f>
        <v/>
      </c>
      <c r="HG24" s="178" t="str">
        <f>IF(LEN(VLOOKUP($G24,Baseline!$G:$HT,209,FALSE))=0,"",VLOOKUP($G24,Baseline!$G:$HT,209,FALSE))</f>
        <v/>
      </c>
      <c r="HH24" s="178" t="str">
        <f>IF(LEN(VLOOKUP($G24,Baseline!$G:$HT,210,FALSE))=0,"",VLOOKUP($G24,Baseline!$G:$HT,210,FALSE))</f>
        <v/>
      </c>
      <c r="HI24" s="178" t="str">
        <f>IF(LEN(VLOOKUP($G24,Baseline!$G:$HT,211,FALSE))=0,"",VLOOKUP($G24,Baseline!$G:$HT,211,FALSE))</f>
        <v/>
      </c>
      <c r="HJ24" s="178" t="str">
        <f>IF(LEN(VLOOKUP($G24,Baseline!$G:$HT,212,FALSE))=0,"",VLOOKUP($G24,Baseline!$G:$HT,212,FALSE))</f>
        <v/>
      </c>
      <c r="HK24" s="178" t="str">
        <f>IF(LEN(VLOOKUP($G24,Baseline!$G:$HT,213,FALSE))=0,"",VLOOKUP($G24,Baseline!$G:$HT,213,FALSE))</f>
        <v/>
      </c>
      <c r="HL24" s="178" t="str">
        <f>IF(LEN(VLOOKUP($G24,Baseline!$G:$HT,214,FALSE))=0,"",VLOOKUP($G24,Baseline!$G:$HT,214,FALSE))</f>
        <v/>
      </c>
      <c r="HM24" s="178" t="str">
        <f>IF(LEN(VLOOKUP($G24,Baseline!$G:$HT,215,FALSE))=0,"",VLOOKUP($G24,Baseline!$G:$HT,215,FALSE))</f>
        <v/>
      </c>
      <c r="HN24" s="178" t="str">
        <f>IF(LEN(VLOOKUP($G24,Baseline!$G:$HT,216,FALSE))=0,"",VLOOKUP($G24,Baseline!$G:$HT,216,FALSE))</f>
        <v/>
      </c>
      <c r="HO24" s="178" t="str">
        <f>IF(LEN(VLOOKUP($G24,Baseline!$G:$HT,217,FALSE))=0,"",VLOOKUP($G24,Baseline!$G:$HT,217,FALSE))</f>
        <v/>
      </c>
      <c r="HP24" s="178" t="str">
        <f>IF(LEN(VLOOKUP($G24,Baseline!$G:$HT,218,FALSE))=0,"",VLOOKUP($G24,Baseline!$G:$HT,218,FALSE))</f>
        <v/>
      </c>
      <c r="HQ24" s="178" t="str">
        <f>IF(LEN(VLOOKUP($G24,Baseline!$G:$HT,219,FALSE))=0,"",VLOOKUP($G24,Baseline!$G:$HT,219,FALSE))</f>
        <v/>
      </c>
      <c r="HR24" s="178" t="str">
        <f>IF(LEN(VLOOKUP($G24,Baseline!$G:$HT,220,FALSE))=0,"",VLOOKUP($G24,Baseline!$G:$HT,220,FALSE))</f>
        <v/>
      </c>
      <c r="HS24" s="178" t="str">
        <f>IF(LEN(VLOOKUP($G24,Baseline!$G:$HT,221,FALSE))=0,"",VLOOKUP($G24,Baseline!$G:$HT,221,FALSE))</f>
        <v/>
      </c>
      <c r="HT24" s="178" t="str">
        <f>IF(LEN(VLOOKUP($G24,Baseline!$G:$HT,222,FALSE))=0,"",VLOOKUP($G24,Baseline!$G:$HT,222,FALSE))</f>
        <v/>
      </c>
      <c r="HU24" s="178"/>
      <c r="HV24" s="178"/>
      <c r="HW24" s="178"/>
      <c r="HX24" s="178"/>
    </row>
    <row r="25" spans="1:232" s="41" customFormat="1" ht="32.25" hidden="1" thickBot="1">
      <c r="A25" s="180" t="s">
        <v>109</v>
      </c>
      <c r="B25" s="178" t="s">
        <v>110</v>
      </c>
      <c r="C25" s="178"/>
      <c r="D25" s="178"/>
      <c r="E25" s="178"/>
      <c r="F25" s="178" t="s">
        <v>111</v>
      </c>
      <c r="G25" s="178" t="s">
        <v>508</v>
      </c>
      <c r="H25" s="185" t="s">
        <v>509</v>
      </c>
      <c r="I25" s="182" t="str">
        <f>IF(LEN(VLOOKUP($G25,Baseline!$G:$AF,3,FALSE))=0,"",VLOOKUP($G25,Baseline!$G:$AF,3,FALSE))</f>
        <v>Wie viele Stunden hast du pro Tag mit Medien verbracht (Fernseher, Videospiele, Internet, Chat, usw.)?</v>
      </c>
      <c r="J25" s="187" t="str">
        <f>IF(LEN(VLOOKUP($G25,Baseline!$G:$AF,4,FALSE))=0,"",VLOOKUP($G25,Baseline!$G:$AF,4,FALSE))</f>
        <v>1 = Gar nicht</v>
      </c>
      <c r="K25" s="187" t="str">
        <f>IF(LEN(VLOOKUP($G25,Baseline!$G:$AF,5,FALSE))=0,"",VLOOKUP($G25,Baseline!$G:$AF,5,FALSE))</f>
        <v>2 = Weniger als 1 Stunde</v>
      </c>
      <c r="L25" s="187" t="str">
        <f>IF(LEN(VLOOKUP($G25,Baseline!$G:$AF,6,FALSE))=0,"",VLOOKUP($G25,Baseline!$G:$AF,6,FALSE))</f>
        <v>3 = 1-3 Stunden</v>
      </c>
      <c r="M25" s="187" t="str">
        <f>IF(LEN(VLOOKUP($G25,Baseline!$G:$AF,7,FALSE))=0,"",VLOOKUP($G25,Baseline!$G:$AF,7,FALSE))</f>
        <v>4 = 4-6 Stunden</v>
      </c>
      <c r="N25" s="187" t="str">
        <f>IF(LEN(VLOOKUP($G25,Baseline!$G:$AF,8,FALSE))=0,"",VLOOKUP($G25,Baseline!$G:$AF,8,FALSE))</f>
        <v>5 = Mehr als 6 Stunden</v>
      </c>
      <c r="O25" s="187" t="str">
        <f>IF(LEN(VLOOKUP($G25,Baseline!$G:$AF,9,FALSE))=0,"",VLOOKUP($G25,Baseline!$G:$AF,9,FALSE))</f>
        <v/>
      </c>
      <c r="P25" s="187" t="str">
        <f>IF(LEN(VLOOKUP($G25,Baseline!$G:$AF,10,FALSE))=0,"",VLOOKUP($G25,Baseline!$G:$AF,10,FALSE))</f>
        <v/>
      </c>
      <c r="Q25" s="187" t="str">
        <f>IF(LEN(VLOOKUP($G25,Baseline!$G:$AF,11,FALSE))=0,"",VLOOKUP($G25,Baseline!$G:$AF,11,FALSE))</f>
        <v/>
      </c>
      <c r="R25" s="187" t="str">
        <f>IF(LEN(VLOOKUP($G25,Baseline!$G:$AF,12,FALSE))=0,"",VLOOKUP($G25,Baseline!$G:$AF,12,FALSE))</f>
        <v/>
      </c>
      <c r="S25" s="187" t="str">
        <f>IF(LEN(VLOOKUP($G25,Baseline!$G:$AF,13,FALSE))=0,"",VLOOKUP($G25,Baseline!$G:$AF,13,FALSE))</f>
        <v/>
      </c>
      <c r="T25" s="187" t="str">
        <f>IF(LEN(VLOOKUP($G25,Baseline!$G:$AF,14,FALSE))=0,"",VLOOKUP($G25,Baseline!$G:$AF,14,FALSE))</f>
        <v/>
      </c>
      <c r="U25" s="187" t="str">
        <f>IF(LEN(VLOOKUP($G25,Baseline!$G:$AF,15,FALSE))=0,"",VLOOKUP($G25,Baseline!$G:$AF,15,FALSE))</f>
        <v/>
      </c>
      <c r="V25" s="187" t="str">
        <f>IF(LEN(VLOOKUP($G25,Baseline!$G:$AF,16,FALSE))=0,"",VLOOKUP($G25,Baseline!$G:$AF,16,FALSE))</f>
        <v/>
      </c>
      <c r="W25" s="187" t="str">
        <f>IF(LEN(VLOOKUP($G25,Baseline!$G:$AF,17,FALSE))=0,"",VLOOKUP($G25,Baseline!$G:$AF,17,FALSE))</f>
        <v/>
      </c>
      <c r="X25" s="187" t="str">
        <f>IF(LEN(VLOOKUP($G25,Baseline!$G:$AF,18,FALSE))=0,"",VLOOKUP($G25,Baseline!$G:$AF,18,FALSE))</f>
        <v/>
      </c>
      <c r="Y25" s="187" t="str">
        <f>IF(LEN(VLOOKUP($G25,Baseline!$G:$AF,19,FALSE))=0,"",VLOOKUP($G25,Baseline!$G:$AF,19,FALSE))</f>
        <v/>
      </c>
      <c r="Z25" s="187" t="str">
        <f>IF(LEN(VLOOKUP($G25,Baseline!$G:$AF,20,FALSE))=0,"",VLOOKUP($G25,Baseline!$G:$AF,20,FALSE))</f>
        <v/>
      </c>
      <c r="AA25" s="187" t="str">
        <f>IF(LEN(VLOOKUP($G25,Baseline!$G:$AF,21,FALSE))=0,"",VLOOKUP($G25,Baseline!$G:$AF,21,FALSE))</f>
        <v/>
      </c>
      <c r="AB25" s="187" t="str">
        <f>IF(LEN(VLOOKUP($G25,Baseline!$G:$AF,22,FALSE))=0,"",VLOOKUP($G25,Baseline!$G:$AF,22,FALSE))</f>
        <v/>
      </c>
      <c r="AC25" s="187" t="str">
        <f>IF(LEN(VLOOKUP($G25,Baseline!$G:$AF,23,FALSE))=0,"",VLOOKUP($G25,Baseline!$G:$AF,23,FALSE))</f>
        <v/>
      </c>
      <c r="AD25" s="187" t="str">
        <f>IF(LEN(VLOOKUP($G25,Baseline!$G:$AF,24,FALSE))=0,"",VLOOKUP($G25,Baseline!$G:$AF,24,FALSE))</f>
        <v/>
      </c>
      <c r="AE25" s="187" t="str">
        <f>IF(LEN(VLOOKUP($G25,Baseline!$G:$AF,25,FALSE))=0,"",VLOOKUP($G25,Baseline!$G:$AF,25,FALSE))</f>
        <v/>
      </c>
      <c r="AF25" s="187" t="str">
        <f>IF(LEN(VLOOKUP($G25,Baseline!$G:$AF,26,FALSE))=0,"",VLOOKUP($G25,Baseline!$G:$AF,26,FALSE))</f>
        <v/>
      </c>
      <c r="AG25" s="178"/>
      <c r="AH25" s="178" t="s">
        <v>107</v>
      </c>
      <c r="AI25" s="178"/>
      <c r="AJ25" s="186"/>
      <c r="AK25" s="182" t="str">
        <f>IF(LEN(VLOOKUP($G25,Baseline!$G:$BH,31,FALSE))=0,"",VLOOKUP($G25,Baseline!$G:$BH,31,FALSE))</f>
        <v>How many hours have you spent on average per day on digital media(e.g. tv, video games, web surfing, social media)?</v>
      </c>
      <c r="AL25" s="187" t="str">
        <f>IF(LEN(VLOOKUP($G25,Baseline!$G:$BH,32,FALSE))=0,"",VLOOKUP($G25,Baseline!$G:$BH,32,FALSE))</f>
        <v>1 = I do not use digital media at all</v>
      </c>
      <c r="AM25" s="187" t="str">
        <f>IF(LEN(VLOOKUP($G25,Baseline!$G:$BH,33,FALSE))=0,"",VLOOKUP($G25,Baseline!$G:$BH,33,FALSE))</f>
        <v>2 = Less than 1 hour</v>
      </c>
      <c r="AN25" s="187" t="str">
        <f>IF(LEN(VLOOKUP($G25,Baseline!$G:$BH,34,FALSE))=0,"",VLOOKUP($G25,Baseline!$G:$BH,34,FALSE))</f>
        <v>3 = 1 to 3 hours</v>
      </c>
      <c r="AO25" s="187" t="str">
        <f>IF(LEN(VLOOKUP($G25,Baseline!$G:$BH,35,FALSE))=0,"",VLOOKUP($G25,Baseline!$G:$BH,35,FALSE))</f>
        <v>4 = 4 to 6 hours</v>
      </c>
      <c r="AP25" s="187" t="str">
        <f>IF(LEN(VLOOKUP($G25,Baseline!$G:$BH,36,FALSE))=0,"",VLOOKUP($G25,Baseline!$G:$BH,36,FALSE))</f>
        <v>5 = More than 6 hours</v>
      </c>
      <c r="AQ25" s="187" t="str">
        <f>IF(LEN(VLOOKUP($G25,Baseline!$G:$BH,37,FALSE))=0,"",VLOOKUP($G25,Baseline!$G:$BH,37,FALSE))</f>
        <v/>
      </c>
      <c r="AR25" s="187" t="str">
        <f>IF(LEN(VLOOKUP($G25,Baseline!$G:$BH,38,FALSE))=0,"",VLOOKUP($G25,Baseline!$G:$BH,38,FALSE))</f>
        <v/>
      </c>
      <c r="AS25" s="187" t="str">
        <f>IF(LEN(VLOOKUP($G25,Baseline!$G:$BH,39,FALSE))=0,"",VLOOKUP($G25,Baseline!$G:$BH,39,FALSE))</f>
        <v/>
      </c>
      <c r="AT25" s="187" t="str">
        <f>IF(LEN(VLOOKUP($G25,Baseline!$G:$BH,40,FALSE))=0,"",VLOOKUP($G25,Baseline!$G:$BH,40,FALSE))</f>
        <v/>
      </c>
      <c r="AU25" s="187" t="str">
        <f>IF(LEN(VLOOKUP($G25,Baseline!$G:$BH,41,FALSE))=0,"",VLOOKUP($G25,Baseline!$G:$BH,41,FALSE))</f>
        <v/>
      </c>
      <c r="AV25" s="187" t="str">
        <f>IF(LEN(VLOOKUP($G25,Baseline!$G:$BH,42,FALSE))=0,"",VLOOKUP($G25,Baseline!$G:$BH,42,FALSE))</f>
        <v/>
      </c>
      <c r="AW25" s="187" t="str">
        <f>IF(LEN(VLOOKUP($G25,Baseline!$G:$BH,43,FALSE))=0,"",VLOOKUP($G25,Baseline!$G:$BH,43,FALSE))</f>
        <v/>
      </c>
      <c r="AX25" s="187" t="str">
        <f>IF(LEN(VLOOKUP($G25,Baseline!$G:$BH,44,FALSE))=0,"",VLOOKUP($G25,Baseline!$G:$BH,44,FALSE))</f>
        <v/>
      </c>
      <c r="AY25" s="187" t="str">
        <f>IF(LEN(VLOOKUP($G25,Baseline!$G:$BH,45,FALSE))=0,"",VLOOKUP($G25,Baseline!$G:$BH,45,FALSE))</f>
        <v/>
      </c>
      <c r="AZ25" s="187" t="str">
        <f>IF(LEN(VLOOKUP($G25,Baseline!$G:$BH,46,FALSE))=0,"",VLOOKUP($G25,Baseline!$G:$BH,46,FALSE))</f>
        <v/>
      </c>
      <c r="BA25" s="187" t="str">
        <f>IF(LEN(VLOOKUP($G25,Baseline!$G:$BH,47,FALSE))=0,"",VLOOKUP($G25,Baseline!$G:$BH,47,FALSE))</f>
        <v/>
      </c>
      <c r="BB25" s="187" t="str">
        <f>IF(LEN(VLOOKUP($G25,Baseline!$G:$BH,48,FALSE))=0,"",VLOOKUP($G25,Baseline!$G:$BH,48,FALSE))</f>
        <v/>
      </c>
      <c r="BC25" s="187" t="str">
        <f>IF(LEN(VLOOKUP($G25,Baseline!$G:$BH,49,FALSE))=0,"",VLOOKUP($G25,Baseline!$G:$BH,49,FALSE))</f>
        <v/>
      </c>
      <c r="BD25" s="187" t="str">
        <f>IF(LEN(VLOOKUP($G25,Baseline!$G:$BH,50,FALSE))=0,"",VLOOKUP($G25,Baseline!$G:$BH,50,FALSE))</f>
        <v/>
      </c>
      <c r="BE25" s="187" t="str">
        <f>IF(LEN(VLOOKUP($G25,Baseline!$G:$BH,51,FALSE))=0,"",VLOOKUP($G25,Baseline!$G:$BH,51,FALSE))</f>
        <v/>
      </c>
      <c r="BF25" s="187" t="str">
        <f>IF(LEN(VLOOKUP($G25,Baseline!$G:$BH,52,FALSE))=0,"",VLOOKUP($G25,Baseline!$G:$BH,52,FALSE))</f>
        <v/>
      </c>
      <c r="BG25" s="187" t="str">
        <f>IF(LEN(VLOOKUP($G25,Baseline!$G:$BH,53,FALSE))=0,"",VLOOKUP($G25,Baseline!$G:$BH,53,FALSE))</f>
        <v/>
      </c>
      <c r="BH25" s="187" t="str">
        <f>IF(LEN(VLOOKUP($G25,Baseline!$G:$BH,54,FALSE))=0,"",VLOOKUP($G25,Baseline!$G:$BH,54,FALSE))</f>
        <v/>
      </c>
      <c r="BI25" s="178"/>
      <c r="BJ25" s="178"/>
      <c r="BK25" s="178"/>
      <c r="BL25" s="186"/>
      <c r="BM25" s="182" t="str">
        <f>IF(LEN(VLOOKUP($G25,Baseline!$G:$CJ,59,FALSE))=0,"",VLOOKUP($G25,Baseline!$G:$CJ,59,FALSE))</f>
        <v>¿Cuántas horas por día pasaste con medios de comunicación (televisor, videojuegos, internet, chat, etc.)?</v>
      </c>
      <c r="BN25" s="187" t="str">
        <f>IF(LEN(VLOOKUP($G25,Baseline!$G:$CJ,60,FALSE))=0,"",VLOOKUP($G25,Baseline!$G:$CJ,60,FALSE))</f>
        <v>1 = nada en absoluto</v>
      </c>
      <c r="BO25" s="187" t="str">
        <f>IF(LEN(VLOOKUP($G25,Baseline!$G:$CJ,61,FALSE))=0,"",VLOOKUP($G25,Baseline!$G:$CJ,61,FALSE))</f>
        <v>2 = menos de 1 hora</v>
      </c>
      <c r="BP25" s="188" t="str">
        <f>IF(LEN(VLOOKUP($G25,Baseline!$G:$CJ,62,FALSE))=0,"",VLOOKUP($G25,Baseline!$G:$CJ,62,FALSE))</f>
        <v>3 = 1-3 horas</v>
      </c>
      <c r="BQ25" s="178" t="str">
        <f>IF(LEN(VLOOKUP($G25,Baseline!$G:$CJ,63,FALSE))=0,"",VLOOKUP($G25,Baseline!$G:$CJ,63,FALSE))</f>
        <v>4 = 4-6 horas</v>
      </c>
      <c r="BR25" s="178" t="str">
        <f>IF(LEN(VLOOKUP($G25,Baseline!$G:$CJ,64,FALSE))=0,"",VLOOKUP($G25,Baseline!$G:$CJ,64,FALSE))</f>
        <v>5 = más de 6 horas</v>
      </c>
      <c r="BS25" s="178" t="str">
        <f>IF(LEN(VLOOKUP($G25,Baseline!$G:$CJ,65,FALSE))=0,"",VLOOKUP($G25,Baseline!$G:$CJ,65,FALSE))</f>
        <v/>
      </c>
      <c r="BT25" s="178" t="str">
        <f>IF(LEN(VLOOKUP($G25,Baseline!$G:$CJ,66,FALSE))=0,"",VLOOKUP($G25,Baseline!$G:$CJ,66,FALSE))</f>
        <v/>
      </c>
      <c r="BU25" s="178" t="str">
        <f>IF(LEN(VLOOKUP($G25,Baseline!$G:$CJ,67,FALSE))=0,"",VLOOKUP($G25,Baseline!$G:$CJ,67,FALSE))</f>
        <v/>
      </c>
      <c r="BV25" s="178" t="str">
        <f>IF(LEN(VLOOKUP($G25,Baseline!$G:$CJ,68,FALSE))=0,"",VLOOKUP($G25,Baseline!$G:$CJ,68,FALSE))</f>
        <v/>
      </c>
      <c r="BW25" s="178" t="str">
        <f>IF(LEN(VLOOKUP($G25,Baseline!$G:$CJ,69,FALSE))=0,"",VLOOKUP($G25,Baseline!$G:$CJ,69,FALSE))</f>
        <v/>
      </c>
      <c r="BX25" s="178" t="str">
        <f>IF(LEN(VLOOKUP($G25,Baseline!$G:$CJ,70,FALSE))=0,"",VLOOKUP($G25,Baseline!$G:$CJ,70,FALSE))</f>
        <v/>
      </c>
      <c r="BY25" s="178" t="str">
        <f>IF(LEN(VLOOKUP($G25,Baseline!$G:$CJ,71,FALSE))=0,"",VLOOKUP($G25,Baseline!$G:$CJ,71,FALSE))</f>
        <v/>
      </c>
      <c r="BZ25" s="178" t="str">
        <f>IF(LEN(VLOOKUP($G25,Baseline!$G:$CJ,72,FALSE))=0,"",VLOOKUP($G25,Baseline!$G:$CJ,72,FALSE))</f>
        <v/>
      </c>
      <c r="CA25" s="178" t="str">
        <f>IF(LEN(VLOOKUP($G25,Baseline!$G:$CJ,73,FALSE))=0,"",VLOOKUP($G25,Baseline!$G:$CJ,73,FALSE))</f>
        <v/>
      </c>
      <c r="CB25" s="178" t="str">
        <f>IF(LEN(VLOOKUP($G25,Baseline!$G:$CJ,74,FALSE))=0,"",VLOOKUP($G25,Baseline!$G:$CJ,74,FALSE))</f>
        <v/>
      </c>
      <c r="CC25" s="178" t="str">
        <f>IF(LEN(VLOOKUP($G25,Baseline!$G:$CJ,75,FALSE))=0,"",VLOOKUP($G25,Baseline!$G:$CJ,75,FALSE))</f>
        <v/>
      </c>
      <c r="CD25" s="178" t="str">
        <f>IF(LEN(VLOOKUP($G25,Baseline!$G:$CJ,76,FALSE))=0,"",VLOOKUP($G25,Baseline!$G:$CJ,76,FALSE))</f>
        <v/>
      </c>
      <c r="CE25" s="178" t="str">
        <f>IF(LEN(VLOOKUP($G25,Baseline!$G:$CJ,77,FALSE))=0,"",VLOOKUP($G25,Baseline!$G:$CJ,77,FALSE))</f>
        <v/>
      </c>
      <c r="CF25" s="178" t="str">
        <f>IF(LEN(VLOOKUP($G25,Baseline!$G:$CJ,78,FALSE))=0,"",VLOOKUP($G25,Baseline!$G:$CJ,78,FALSE))</f>
        <v/>
      </c>
      <c r="CG25" s="178" t="str">
        <f>IF(LEN(VLOOKUP($G25,Baseline!$G:$CJ,79,FALSE))=0,"",VLOOKUP($G25,Baseline!$G:$CJ,79,FALSE))</f>
        <v/>
      </c>
      <c r="CH25" s="178" t="str">
        <f>IF(LEN(VLOOKUP($G25,Baseline!$G:$CJ,80,FALSE))=0,"",VLOOKUP($G25,Baseline!$G:$CJ,80,FALSE))</f>
        <v/>
      </c>
      <c r="CI25" s="178" t="str">
        <f>IF(LEN(VLOOKUP($G25,Baseline!$G:$CJ,81,FALSE))=0,"",VLOOKUP($G25,Baseline!$G:$CJ,81,FALSE))</f>
        <v/>
      </c>
      <c r="CJ25" s="178" t="str">
        <f>IF(LEN(VLOOKUP($G25,Baseline!$G:$CJ,82,FALSE))=0,"",VLOOKUP($G25,Baseline!$G:$CJ,82,FALSE))</f>
        <v/>
      </c>
      <c r="CK25" s="178"/>
      <c r="CL25" s="178"/>
      <c r="CM25" s="178"/>
      <c r="CN25" s="189"/>
      <c r="CO25" s="182" t="str">
        <f>IF(LEN(VLOOKUP($G25,Baseline!$G:$DL,87,FALSE))=0,"",VLOOKUP($G25,Baseline!$G:$DL,87,FALSE))</f>
        <v>Combien d'heures par jour as-tu consacré à des médias (télévision, jeux vidéo, Internet, chat, etc.) ?</v>
      </c>
      <c r="CP25" s="178" t="str">
        <f>IF(LEN(VLOOKUP($G25,Baseline!$G:$DL,88,FALSE))=0,"",VLOOKUP($G25,Baseline!$G:$DL,88,FALSE))</f>
        <v>1 = pas du tout</v>
      </c>
      <c r="CQ25" s="178" t="str">
        <f>IF(LEN(VLOOKUP($G25,Baseline!$G:$DL,89,FALSE))=0,"",VLOOKUP($G25,Baseline!$G:$DL,89,FALSE))</f>
        <v>2 = moins d'1 heure</v>
      </c>
      <c r="CR25" s="178" t="str">
        <f>IF(LEN(VLOOKUP($G25,Baseline!$G:$DL,90,FALSE))=0,"",VLOOKUP($G25,Baseline!$G:$DL,90,FALSE))</f>
        <v>3 = 1-3 heures</v>
      </c>
      <c r="CS25" s="178" t="str">
        <f>IF(LEN(VLOOKUP($G25,Baseline!$G:$DL,91,FALSE))=0,"",VLOOKUP($G25,Baseline!$G:$DL,91,FALSE))</f>
        <v>4 = 4-6 heures</v>
      </c>
      <c r="CT25" s="178" t="str">
        <f>IF(LEN(VLOOKUP($G25,Baseline!$G:$DL,92,FALSE))=0,"",VLOOKUP($G25,Baseline!$G:$DL,92,FALSE))</f>
        <v>5 = plus de 6 heures</v>
      </c>
      <c r="CU25" s="178" t="str">
        <f>IF(LEN(VLOOKUP($G25,Baseline!$G:$DL,93,FALSE))=0,"",VLOOKUP($G25,Baseline!$G:$DL,93,FALSE))</f>
        <v/>
      </c>
      <c r="CV25" s="178" t="str">
        <f>IF(LEN(VLOOKUP($G25,Baseline!$G:$DL,94,FALSE))=0,"",VLOOKUP($G25,Baseline!$G:$DL,94,FALSE))</f>
        <v/>
      </c>
      <c r="CW25" s="178" t="str">
        <f>IF(LEN(VLOOKUP($G25,Baseline!$G:$DL,95,FALSE))=0,"",VLOOKUP($G25,Baseline!$G:$DL,95,FALSE))</f>
        <v/>
      </c>
      <c r="CX25" s="178" t="str">
        <f>IF(LEN(VLOOKUP($G25,Baseline!$G:$DL,96,FALSE))=0,"",VLOOKUP($G25,Baseline!$G:$DL,96,FALSE))</f>
        <v/>
      </c>
      <c r="CY25" s="178" t="str">
        <f>IF(LEN(VLOOKUP($G25,Baseline!$G:$DL,97,FALSE))=0,"",VLOOKUP($G25,Baseline!$G:$DL,97,FALSE))</f>
        <v/>
      </c>
      <c r="CZ25" s="178" t="str">
        <f>IF(LEN(VLOOKUP($G25,Baseline!$G:$DL,98,FALSE))=0,"",VLOOKUP($G25,Baseline!$G:$DL,98,FALSE))</f>
        <v/>
      </c>
      <c r="DA25" s="178" t="str">
        <f>IF(LEN(VLOOKUP($G25,Baseline!$G:$DL,99,FALSE))=0,"",VLOOKUP($G25,Baseline!$G:$DL,99,FALSE))</f>
        <v/>
      </c>
      <c r="DB25" s="178" t="str">
        <f>IF(LEN(VLOOKUP($G25,Baseline!$G:$DL,100,FALSE))=0,"",VLOOKUP($G25,Baseline!$G:$DL,100,FALSE))</f>
        <v/>
      </c>
      <c r="DC25" s="178" t="str">
        <f>IF(LEN(VLOOKUP($G25,Baseline!$G:$DL,101,FALSE))=0,"",VLOOKUP($G25,Baseline!$G:$DL,101,FALSE))</f>
        <v/>
      </c>
      <c r="DD25" s="178" t="str">
        <f>IF(LEN(VLOOKUP($G25,Baseline!$G:$DL,102,FALSE))=0,"",VLOOKUP($G25,Baseline!$G:$DL,102,FALSE))</f>
        <v/>
      </c>
      <c r="DE25" s="178" t="str">
        <f>IF(LEN(VLOOKUP($G25,Baseline!$G:$DL,103,FALSE))=0,"",VLOOKUP($G25,Baseline!$G:$DL,103,FALSE))</f>
        <v/>
      </c>
      <c r="DF25" s="178" t="str">
        <f>IF(LEN(VLOOKUP($G25,Baseline!$G:$DL,104,FALSE))=0,"",VLOOKUP($G25,Baseline!$G:$DL,104,FALSE))</f>
        <v/>
      </c>
      <c r="DG25" s="178" t="str">
        <f>IF(LEN(VLOOKUP($G25,Baseline!$G:$DL,105,FALSE))=0,"",VLOOKUP($G25,Baseline!$G:$DL,105,FALSE))</f>
        <v/>
      </c>
      <c r="DH25" s="178" t="str">
        <f>IF(LEN(VLOOKUP($G25,Baseline!$G:$DL,106,FALSE))=0,"",VLOOKUP($G25,Baseline!$G:$DL,106,FALSE))</f>
        <v/>
      </c>
      <c r="DI25" s="178" t="str">
        <f>IF(LEN(VLOOKUP($G25,Baseline!$G:$DL,107,FALSE))=0,"",VLOOKUP($G25,Baseline!$G:$DL,107,FALSE))</f>
        <v/>
      </c>
      <c r="DJ25" s="178" t="str">
        <f>IF(LEN(VLOOKUP($G25,Baseline!$G:$DL,108,FALSE))=0,"",VLOOKUP($G25,Baseline!$G:$DL,108,FALSE))</f>
        <v/>
      </c>
      <c r="DK25" s="178" t="str">
        <f>IF(LEN(VLOOKUP($G25,Baseline!$G:$DL,109,FALSE))=0,"",VLOOKUP($G25,Baseline!$G:$DL,109,FALSE))</f>
        <v/>
      </c>
      <c r="DL25" s="178" t="str">
        <f>IF(LEN(VLOOKUP($G25,Baseline!$G:$DL,110,FALSE))=0,"",VLOOKUP($G25,Baseline!$G:$DL,110,FALSE))</f>
        <v/>
      </c>
      <c r="DM25" s="178"/>
      <c r="DN25" s="178"/>
      <c r="DO25" s="178"/>
      <c r="DP25" s="178"/>
      <c r="DQ25" s="178" t="str">
        <f>IF(LEN(VLOOKUP($G25,Baseline!$G:$EN,115,FALSE))=0,"",VLOOKUP($G25,Baseline!$G:$EN,115,FALSE))</f>
        <v>Naponta hány órát töltöttél el a médiával (TV, videó játékok, internet, chat stb.)?</v>
      </c>
      <c r="DR25" s="178" t="str">
        <f>IF(LEN(VLOOKUP($G25,Baseline!$G:$EN,116,FALSE))=0,"",VLOOKUP($G25,Baseline!$G:$EN,116,FALSE))</f>
        <v>1 = egyáltalán nem</v>
      </c>
      <c r="DS25" s="178" t="str">
        <f>IF(LEN(VLOOKUP($G25,Baseline!$G:$EN,117,FALSE))=0,"",VLOOKUP($G25,Baseline!$G:$EN,117,FALSE))</f>
        <v>2 = 1 óránál kevesebbet</v>
      </c>
      <c r="DT25" s="178" t="str">
        <f>IF(LEN(VLOOKUP($G25,Baseline!$G:$EN,118,FALSE))=0,"",VLOOKUP($G25,Baseline!$G:$EN,118,FALSE))</f>
        <v>3 = 1-3 órát</v>
      </c>
      <c r="DU25" s="178" t="str">
        <f>IF(LEN(VLOOKUP($G25,Baseline!$G:$EN,119,FALSE))=0,"",VLOOKUP($G25,Baseline!$G:$EN,119,FALSE))</f>
        <v>4 = 4-6 órát</v>
      </c>
      <c r="DV25" s="178" t="str">
        <f>IF(LEN(VLOOKUP($G25,Baseline!$G:$EN,120,FALSE))=0,"",VLOOKUP($G25,Baseline!$G:$EN,120,FALSE))</f>
        <v>5 = több, mint 6 órát</v>
      </c>
      <c r="DW25" s="178" t="str">
        <f>IF(LEN(VLOOKUP($G25,Baseline!$G:$EN,121,FALSE))=0,"",VLOOKUP($G25,Baseline!$G:$EN,121,FALSE))</f>
        <v/>
      </c>
      <c r="DX25" s="178" t="str">
        <f>IF(LEN(VLOOKUP($G25,Baseline!$G:$EN,122,FALSE))=0,"",VLOOKUP($G25,Baseline!$G:$EN,122,FALSE))</f>
        <v/>
      </c>
      <c r="DY25" s="178" t="str">
        <f>IF(LEN(VLOOKUP($G25,Baseline!$G:$EN,123,FALSE))=0,"",VLOOKUP($G25,Baseline!$G:$EN,123,FALSE))</f>
        <v/>
      </c>
      <c r="DZ25" s="178" t="str">
        <f>IF(LEN(VLOOKUP($G25,Baseline!$G:$EN,124,FALSE))=0,"",VLOOKUP($G25,Baseline!$G:$EN,124,FALSE))</f>
        <v/>
      </c>
      <c r="EA25" s="178" t="str">
        <f>IF(LEN(VLOOKUP($G25,Baseline!$G:$EN,125,FALSE))=0,"",VLOOKUP($G25,Baseline!$G:$EN,125,FALSE))</f>
        <v/>
      </c>
      <c r="EB25" s="178" t="str">
        <f>IF(LEN(VLOOKUP($G25,Baseline!$G:$EN,126,FALSE))=0,"",VLOOKUP($G25,Baseline!$G:$EN,126,FALSE))</f>
        <v/>
      </c>
      <c r="EC25" s="178" t="str">
        <f>IF(LEN(VLOOKUP($G25,Baseline!$G:$EN,127,FALSE))=0,"",VLOOKUP($G25,Baseline!$G:$EN,127,FALSE))</f>
        <v/>
      </c>
      <c r="ED25" s="178" t="str">
        <f>IF(LEN(VLOOKUP($G25,Baseline!$G:$EN,128,FALSE))=0,"",VLOOKUP($G25,Baseline!$G:$EN,128,FALSE))</f>
        <v/>
      </c>
      <c r="EE25" s="178" t="str">
        <f>IF(LEN(VLOOKUP($G25,Baseline!$G:$EN,129,FALSE))=0,"",VLOOKUP($G25,Baseline!$G:$EN,129,FALSE))</f>
        <v/>
      </c>
      <c r="EF25" s="178" t="str">
        <f>IF(LEN(VLOOKUP($G25,Baseline!$G:$EN,130,FALSE))=0,"",VLOOKUP($G25,Baseline!$G:$EN,130,FALSE))</f>
        <v/>
      </c>
      <c r="EG25" s="178" t="str">
        <f>IF(LEN(VLOOKUP($G25,Baseline!$G:$EN,131,FALSE))=0,"",VLOOKUP($G25,Baseline!$G:$EN,131,FALSE))</f>
        <v/>
      </c>
      <c r="EH25" s="178" t="str">
        <f>IF(LEN(VLOOKUP($G25,Baseline!$G:$EN,132,FALSE))=0,"",VLOOKUP($G25,Baseline!$G:$EN,132,FALSE))</f>
        <v/>
      </c>
      <c r="EI25" s="178" t="str">
        <f>IF(LEN(VLOOKUP($G25,Baseline!$G:$EN,133,FALSE))=0,"",VLOOKUP($G25,Baseline!$G:$EN,133,FALSE))</f>
        <v/>
      </c>
      <c r="EJ25" s="178" t="str">
        <f>IF(LEN(VLOOKUP($G25,Baseline!$G:$EN,134,FALSE))=0,"",VLOOKUP($G25,Baseline!$G:$EN,134,FALSE))</f>
        <v/>
      </c>
      <c r="EK25" s="178" t="str">
        <f>IF(LEN(VLOOKUP($G25,Baseline!$G:$EN,135,FALSE))=0,"",VLOOKUP($G25,Baseline!$G:$EN,135,FALSE))</f>
        <v/>
      </c>
      <c r="EL25" s="178" t="str">
        <f>IF(LEN(VLOOKUP($G25,Baseline!$G:$EN,136,FALSE))=0,"",VLOOKUP($G25,Baseline!$G:$EN,136,FALSE))</f>
        <v/>
      </c>
      <c r="EM25" s="178" t="str">
        <f>IF(LEN(VLOOKUP($G25,Baseline!$G:$EN,137,FALSE))=0,"",VLOOKUP($G25,Baseline!$G:$EN,137,FALSE))</f>
        <v/>
      </c>
      <c r="EN25" s="178" t="str">
        <f>IF(LEN(VLOOKUP($G25,Baseline!$G:$EN,138,FALSE))=0,"",VLOOKUP($G25,Baseline!$G:$EN,138,FALSE))</f>
        <v/>
      </c>
      <c r="EO25" s="178"/>
      <c r="EP25" s="178"/>
      <c r="EQ25" s="178"/>
      <c r="ER25" s="178"/>
      <c r="ES25" s="178" t="str">
        <f>IF(LEN(VLOOKUP($G25,Baseline!$G:$FP,143,FALSE))=0,"",VLOOKUP($G25,Baseline!$G:$FP,143,FALSE))</f>
        <v>Quanto tempo al giorno hai passato con i mezzi di comunicazione (televisione, videogames, internet, chat, ecc.)?</v>
      </c>
      <c r="ET25" s="178" t="str">
        <f>IF(LEN(VLOOKUP($G25,Baseline!$G:$FP,144,FALSE))=0,"",VLOOKUP($G25,Baseline!$G:$FP,144,FALSE))</f>
        <v xml:space="preserve">1 = per niente </v>
      </c>
      <c r="EU25" s="178" t="str">
        <f>IF(LEN(VLOOKUP($G25,Baseline!$G:$FP,145,FALSE))=0,"",VLOOKUP($G25,Baseline!$G:$FP,145,FALSE))</f>
        <v>2 = meno di un'ora</v>
      </c>
      <c r="EV25" s="178" t="str">
        <f>IF(LEN(VLOOKUP($G25,Baseline!$G:$FP,146,FALSE))=0,"",VLOOKUP($G25,Baseline!$G:$FP,146,FALSE))</f>
        <v>3 = 1-3 ore</v>
      </c>
      <c r="EW25" s="178" t="str">
        <f>IF(LEN(VLOOKUP($G25,Baseline!$G:$FP,147,FALSE))=0,"",VLOOKUP($G25,Baseline!$G:$FP,147,FALSE))</f>
        <v>4 = 4-6 ore</v>
      </c>
      <c r="EX25" s="178" t="str">
        <f>IF(LEN(VLOOKUP($G25,Baseline!$G:$FP,148,FALSE))=0,"",VLOOKUP($G25,Baseline!$G:$FP,148,FALSE))</f>
        <v>5 = più di 6 ore</v>
      </c>
      <c r="EY25" s="178" t="str">
        <f>IF(LEN(VLOOKUP($G25,Baseline!$G:$FP,149,FALSE))=0,"",VLOOKUP($G25,Baseline!$G:$FP,149,FALSE))</f>
        <v/>
      </c>
      <c r="EZ25" s="178" t="str">
        <f>IF(LEN(VLOOKUP($G25,Baseline!$G:$FP,150,FALSE))=0,"",VLOOKUP($G25,Baseline!$G:$FP,150,FALSE))</f>
        <v/>
      </c>
      <c r="FA25" s="178" t="str">
        <f>IF(LEN(VLOOKUP($G25,Baseline!$G:$FP,151,FALSE))=0,"",VLOOKUP($G25,Baseline!$G:$FP,151,FALSE))</f>
        <v/>
      </c>
      <c r="FB25" s="178" t="str">
        <f>IF(LEN(VLOOKUP($G25,Baseline!$G:$FP,152,FALSE))=0,"",VLOOKUP($G25,Baseline!$G:$FP,152,FALSE))</f>
        <v/>
      </c>
      <c r="FC25" s="178" t="str">
        <f>IF(LEN(VLOOKUP($G25,Baseline!$G:$FP,153,FALSE))=0,"",VLOOKUP($G25,Baseline!$G:$FP,153,FALSE))</f>
        <v/>
      </c>
      <c r="FD25" s="178" t="str">
        <f>IF(LEN(VLOOKUP($G25,Baseline!$G:$FP,154,FALSE))=0,"",VLOOKUP($G25,Baseline!$G:$FP,154,FALSE))</f>
        <v/>
      </c>
      <c r="FE25" s="178" t="str">
        <f>IF(LEN(VLOOKUP($G25,Baseline!$G:$FP,155,FALSE))=0,"",VLOOKUP($G25,Baseline!$G:$FP,155,FALSE))</f>
        <v/>
      </c>
      <c r="FF25" s="178" t="str">
        <f>IF(LEN(VLOOKUP($G25,Baseline!$G:$FP,156,FALSE))=0,"",VLOOKUP($G25,Baseline!$G:$FP,156,FALSE))</f>
        <v/>
      </c>
      <c r="FG25" s="178" t="str">
        <f>IF(LEN(VLOOKUP($G25,Baseline!$G:$FP,157,FALSE))=0,"",VLOOKUP($G25,Baseline!$G:$FP,157,FALSE))</f>
        <v/>
      </c>
      <c r="FH25" s="178" t="str">
        <f>IF(LEN(VLOOKUP($G25,Baseline!$G:$FP,158,FALSE))=0,"",VLOOKUP($G25,Baseline!$G:$FP,158,FALSE))</f>
        <v/>
      </c>
      <c r="FI25" s="178" t="str">
        <f>IF(LEN(VLOOKUP($G25,Baseline!$G:$FP,159,FALSE))=0,"",VLOOKUP($G25,Baseline!$G:$FP,159,FALSE))</f>
        <v/>
      </c>
      <c r="FJ25" s="178" t="str">
        <f>IF(LEN(VLOOKUP($G25,Baseline!$G:$FP,160,FALSE))=0,"",VLOOKUP($G25,Baseline!$G:$FP,160,FALSE))</f>
        <v/>
      </c>
      <c r="FK25" s="178" t="str">
        <f>IF(LEN(VLOOKUP($G25,Baseline!$G:$FP,161,FALSE))=0,"",VLOOKUP($G25,Baseline!$G:$FP,161,FALSE))</f>
        <v/>
      </c>
      <c r="FL25" s="178" t="str">
        <f>IF(LEN(VLOOKUP($G25,Baseline!$G:$FP,162,FALSE))=0,"",VLOOKUP($G25,Baseline!$G:$FP,162,FALSE))</f>
        <v/>
      </c>
      <c r="FM25" s="178" t="str">
        <f>IF(LEN(VLOOKUP($G25,Baseline!$G:$FP,163,FALSE))=0,"",VLOOKUP($G25,Baseline!$G:$FP,163,FALSE))</f>
        <v/>
      </c>
      <c r="FN25" s="178" t="str">
        <f>IF(LEN(VLOOKUP($G25,Baseline!$G:$FP,164,FALSE))=0,"",VLOOKUP($G25,Baseline!$G:$FP,164,FALSE))</f>
        <v/>
      </c>
      <c r="FO25" s="178" t="str">
        <f>IF(LEN(VLOOKUP($G25,Baseline!$G:$FP,165,FALSE))=0,"",VLOOKUP($G25,Baseline!$G:$FP,165,FALSE))</f>
        <v/>
      </c>
      <c r="FP25" s="178" t="str">
        <f>IF(LEN(VLOOKUP($G25,Baseline!$G:$FP,166,FALSE))=0,"",VLOOKUP($G25,Baseline!$G:$FP,166,FALSE))</f>
        <v/>
      </c>
      <c r="FQ25" s="178"/>
      <c r="FR25" s="178"/>
      <c r="FS25" s="178"/>
      <c r="FT25" s="178"/>
      <c r="FU25" s="178" t="str">
        <f>IF(LEN(VLOOKUP($G25,Baseline!$G:$GR,171,FALSE))=0,"",VLOOKUP($G25,Baseline!$G:$GR,171,FALSE))</f>
        <v>Сколько часов в день ты тратил(а) на медийные каналы (телевизор, видеоигры, Интернет, чаты и т. д.)?</v>
      </c>
      <c r="FV25" s="178" t="str">
        <f>IF(LEN(VLOOKUP($G25,Baseline!$G:$GR,172,FALSE))=0,"",VLOOKUP($G25,Baseline!$G:$GR,172,FALSE))</f>
        <v>1 = нисколько</v>
      </c>
      <c r="FW25" s="178" t="str">
        <f>IF(LEN(VLOOKUP($G25,Baseline!$G:$GR,173,FALSE))=0,"",VLOOKUP($G25,Baseline!$G:$GR,173,FALSE))</f>
        <v>2 = меньше 1 часа</v>
      </c>
      <c r="FX25" s="178" t="str">
        <f>IF(LEN(VLOOKUP($G25,Baseline!$G:$GR,174,FALSE))=0,"",VLOOKUP($G25,Baseline!$G:$GR,174,FALSE))</f>
        <v>3 = 1-3 часа</v>
      </c>
      <c r="FY25" s="178" t="str">
        <f>IF(LEN(VLOOKUP($G25,Baseline!$G:$GR,175,FALSE))=0,"",VLOOKUP($G25,Baseline!$G:$GR,175,FALSE))</f>
        <v>4 = 4-6 часов</v>
      </c>
      <c r="FZ25" s="178" t="str">
        <f>IF(LEN(VLOOKUP($G25,Baseline!$G:$GR,176,FALSE))=0,"",VLOOKUP($G25,Baseline!$G:$GR,176,FALSE))</f>
        <v>5 = больше 6 часов</v>
      </c>
      <c r="GA25" s="178" t="str">
        <f>IF(LEN(VLOOKUP($G25,Baseline!$G:$GR,177,FALSE))=0,"",VLOOKUP($G25,Baseline!$G:$GR,177,FALSE))</f>
        <v/>
      </c>
      <c r="GB25" s="178" t="str">
        <f>IF(LEN(VLOOKUP($G25,Baseline!$G:$GR,178,FALSE))=0,"",VLOOKUP($G25,Baseline!$G:$GR,178,FALSE))</f>
        <v/>
      </c>
      <c r="GC25" s="178" t="str">
        <f>IF(LEN(VLOOKUP($G25,Baseline!$G:$GR,179,FALSE))=0,"",VLOOKUP($G25,Baseline!$G:$GR,179,FALSE))</f>
        <v/>
      </c>
      <c r="GD25" s="178" t="str">
        <f>IF(LEN(VLOOKUP($G25,Baseline!$G:$GR,180,FALSE))=0,"",VLOOKUP($G25,Baseline!$G:$GR,180,FALSE))</f>
        <v/>
      </c>
      <c r="GE25" s="178" t="str">
        <f>IF(LEN(VLOOKUP($G25,Baseline!$G:$GR,181,FALSE))=0,"",VLOOKUP($G25,Baseline!$G:$GR,181,FALSE))</f>
        <v/>
      </c>
      <c r="GF25" s="178" t="str">
        <f>IF(LEN(VLOOKUP($G25,Baseline!$G:$GR,182,FALSE))=0,"",VLOOKUP($G25,Baseline!$G:$GR,182,FALSE))</f>
        <v/>
      </c>
      <c r="GG25" s="178" t="str">
        <f>IF(LEN(VLOOKUP($G25,Baseline!$G:$GR,183,FALSE))=0,"",VLOOKUP($G25,Baseline!$G:$GR,183,FALSE))</f>
        <v/>
      </c>
      <c r="GH25" s="178" t="str">
        <f>IF(LEN(VLOOKUP($G25,Baseline!$G:$GR,184,FALSE))=0,"",VLOOKUP($G25,Baseline!$G:$GR,184,FALSE))</f>
        <v/>
      </c>
      <c r="GI25" s="178" t="str">
        <f>IF(LEN(VLOOKUP($G25,Baseline!$G:$GR,185,FALSE))=0,"",VLOOKUP($G25,Baseline!$G:$GR,185,FALSE))</f>
        <v/>
      </c>
      <c r="GJ25" s="178" t="str">
        <f>IF(LEN(VLOOKUP($G25,Baseline!$G:$GR,186,FALSE))=0,"",VLOOKUP($G25,Baseline!$G:$GR,186,FALSE))</f>
        <v/>
      </c>
      <c r="GK25" s="178" t="str">
        <f>IF(LEN(VLOOKUP($G25,Baseline!$G:$GR,187,FALSE))=0,"",VLOOKUP($G25,Baseline!$G:$GR,187,FALSE))</f>
        <v/>
      </c>
      <c r="GL25" s="178" t="str">
        <f>IF(LEN(VLOOKUP($G25,Baseline!$G:$GR,188,FALSE))=0,"",VLOOKUP($G25,Baseline!$G:$GR,188,FALSE))</f>
        <v/>
      </c>
      <c r="GM25" s="178" t="str">
        <f>IF(LEN(VLOOKUP($G25,Baseline!$G:$GR,189,FALSE))=0,"",VLOOKUP($G25,Baseline!$G:$GR,189,FALSE))</f>
        <v/>
      </c>
      <c r="GN25" s="178" t="str">
        <f>IF(LEN(VLOOKUP($G25,Baseline!$G:$GR,190,FALSE))=0,"",VLOOKUP($G25,Baseline!$G:$GR,190,FALSE))</f>
        <v/>
      </c>
      <c r="GO25" s="178" t="str">
        <f>IF(LEN(VLOOKUP($G25,Baseline!$G:$GR,191,FALSE))=0,"",VLOOKUP($G25,Baseline!$G:$GR,191,FALSE))</f>
        <v/>
      </c>
      <c r="GP25" s="178" t="str">
        <f>IF(LEN(VLOOKUP($G25,Baseline!$G:$GR,192,FALSE))=0,"",VLOOKUP($G25,Baseline!$G:$GR,192,FALSE))</f>
        <v/>
      </c>
      <c r="GQ25" s="178" t="str">
        <f>IF(LEN(VLOOKUP($G25,Baseline!$G:$GR,193,FALSE))=0,"",VLOOKUP($G25,Baseline!$G:$GR,193,FALSE))</f>
        <v/>
      </c>
      <c r="GR25" s="178" t="str">
        <f>IF(LEN(VLOOKUP($G25,Baseline!$G:$GR,194,FALSE))=0,"",VLOOKUP($G25,Baseline!$G:$GR,194,FALSE))</f>
        <v/>
      </c>
      <c r="GS25" s="178"/>
      <c r="GT25" s="178"/>
      <c r="GU25" s="178"/>
      <c r="GV25" s="178"/>
      <c r="GW25" s="178" t="str">
        <f>IF(LEN(VLOOKUP($G25,Baseline!$G:$HT,199,FALSE))=0,"",VLOOKUP($G25,Baseline!$G:$HT,199,FALSE))</f>
        <v>Koliko sati dnevno si proveo sa medijima (TV, video igre, Internet, ćaskanje, itd.)?</v>
      </c>
      <c r="GX25" s="178" t="str">
        <f>IF(LEN(VLOOKUP($G25,Baseline!$G:$HT,200,FALSE))=0,"",VLOOKUP($G25,Baseline!$G:$HT,200,FALSE))</f>
        <v>1 = uopšte ne</v>
      </c>
      <c r="GY25" s="178" t="str">
        <f>IF(LEN(VLOOKUP($G25,Baseline!$G:$HT,201,FALSE))=0,"",VLOOKUP($G25,Baseline!$G:$HT,201,FALSE))</f>
        <v>2 = manje od 1 sata</v>
      </c>
      <c r="GZ25" s="178" t="str">
        <f>IF(LEN(VLOOKUP($G25,Baseline!$G:$HT,202,FALSE))=0,"",VLOOKUP($G25,Baseline!$G:$HT,202,FALSE))</f>
        <v>3 = 1-3 sata</v>
      </c>
      <c r="HA25" s="178" t="str">
        <f>IF(LEN(VLOOKUP($G25,Baseline!$G:$HT,203,FALSE))=0,"",VLOOKUP($G25,Baseline!$G:$HT,203,FALSE))</f>
        <v>4 = 4-6 sati</v>
      </c>
      <c r="HB25" s="178" t="str">
        <f>IF(LEN(VLOOKUP($G25,Baseline!$G:$HT,204,FALSE))=0,"",VLOOKUP($G25,Baseline!$G:$HT,204,FALSE))</f>
        <v>5 = više od 6 sati</v>
      </c>
      <c r="HC25" s="178" t="str">
        <f>IF(LEN(VLOOKUP($G25,Baseline!$G:$HT,205,FALSE))=0,"",VLOOKUP($G25,Baseline!$G:$HT,205,FALSE))</f>
        <v/>
      </c>
      <c r="HD25" s="178" t="str">
        <f>IF(LEN(VLOOKUP($G25,Baseline!$G:$HT,206,FALSE))=0,"",VLOOKUP($G25,Baseline!$G:$HT,206,FALSE))</f>
        <v/>
      </c>
      <c r="HE25" s="178" t="str">
        <f>IF(LEN(VLOOKUP($G25,Baseline!$G:$HT,207,FALSE))=0,"",VLOOKUP($G25,Baseline!$G:$HT,207,FALSE))</f>
        <v/>
      </c>
      <c r="HF25" s="178" t="str">
        <f>IF(LEN(VLOOKUP($G25,Baseline!$G:$HT,208,FALSE))=0,"",VLOOKUP($G25,Baseline!$G:$HT,208,FALSE))</f>
        <v/>
      </c>
      <c r="HG25" s="178" t="str">
        <f>IF(LEN(VLOOKUP($G25,Baseline!$G:$HT,209,FALSE))=0,"",VLOOKUP($G25,Baseline!$G:$HT,209,FALSE))</f>
        <v/>
      </c>
      <c r="HH25" s="178" t="str">
        <f>IF(LEN(VLOOKUP($G25,Baseline!$G:$HT,210,FALSE))=0,"",VLOOKUP($G25,Baseline!$G:$HT,210,FALSE))</f>
        <v/>
      </c>
      <c r="HI25" s="178" t="str">
        <f>IF(LEN(VLOOKUP($G25,Baseline!$G:$HT,211,FALSE))=0,"",VLOOKUP($G25,Baseline!$G:$HT,211,FALSE))</f>
        <v/>
      </c>
      <c r="HJ25" s="178" t="str">
        <f>IF(LEN(VLOOKUP($G25,Baseline!$G:$HT,212,FALSE))=0,"",VLOOKUP($G25,Baseline!$G:$HT,212,FALSE))</f>
        <v/>
      </c>
      <c r="HK25" s="178" t="str">
        <f>IF(LEN(VLOOKUP($G25,Baseline!$G:$HT,213,FALSE))=0,"",VLOOKUP($G25,Baseline!$G:$HT,213,FALSE))</f>
        <v/>
      </c>
      <c r="HL25" s="178" t="str">
        <f>IF(LEN(VLOOKUP($G25,Baseline!$G:$HT,214,FALSE))=0,"",VLOOKUP($G25,Baseline!$G:$HT,214,FALSE))</f>
        <v/>
      </c>
      <c r="HM25" s="178" t="str">
        <f>IF(LEN(VLOOKUP($G25,Baseline!$G:$HT,215,FALSE))=0,"",VLOOKUP($G25,Baseline!$G:$HT,215,FALSE))</f>
        <v/>
      </c>
      <c r="HN25" s="178" t="str">
        <f>IF(LEN(VLOOKUP($G25,Baseline!$G:$HT,216,FALSE))=0,"",VLOOKUP($G25,Baseline!$G:$HT,216,FALSE))</f>
        <v/>
      </c>
      <c r="HO25" s="178" t="str">
        <f>IF(LEN(VLOOKUP($G25,Baseline!$G:$HT,217,FALSE))=0,"",VLOOKUP($G25,Baseline!$G:$HT,217,FALSE))</f>
        <v/>
      </c>
      <c r="HP25" s="178" t="str">
        <f>IF(LEN(VLOOKUP($G25,Baseline!$G:$HT,218,FALSE))=0,"",VLOOKUP($G25,Baseline!$G:$HT,218,FALSE))</f>
        <v/>
      </c>
      <c r="HQ25" s="178" t="str">
        <f>IF(LEN(VLOOKUP($G25,Baseline!$G:$HT,219,FALSE))=0,"",VLOOKUP($G25,Baseline!$G:$HT,219,FALSE))</f>
        <v/>
      </c>
      <c r="HR25" s="178" t="str">
        <f>IF(LEN(VLOOKUP($G25,Baseline!$G:$HT,220,FALSE))=0,"",VLOOKUP($G25,Baseline!$G:$HT,220,FALSE))</f>
        <v/>
      </c>
      <c r="HS25" s="178" t="str">
        <f>IF(LEN(VLOOKUP($G25,Baseline!$G:$HT,221,FALSE))=0,"",VLOOKUP($G25,Baseline!$G:$HT,221,FALSE))</f>
        <v/>
      </c>
      <c r="HT25" s="178" t="str">
        <f>IF(LEN(VLOOKUP($G25,Baseline!$G:$HT,222,FALSE))=0,"",VLOOKUP($G25,Baseline!$G:$HT,222,FALSE))</f>
        <v/>
      </c>
      <c r="HU25" s="178"/>
      <c r="HV25" s="178"/>
      <c r="HW25" s="178"/>
      <c r="HX25" s="178"/>
    </row>
    <row r="26" spans="1:232" s="41" customFormat="1" ht="16.5" hidden="1" thickBot="1">
      <c r="A26" s="92" t="s">
        <v>103</v>
      </c>
      <c r="B26" s="94"/>
      <c r="C26" s="94"/>
      <c r="D26" s="94"/>
      <c r="E26" s="94"/>
      <c r="F26" s="94"/>
      <c r="G26" s="94"/>
      <c r="H26" s="193"/>
      <c r="I26" s="92"/>
      <c r="J26" s="194"/>
      <c r="K26" s="194"/>
      <c r="L26" s="195"/>
      <c r="M26" s="94"/>
      <c r="N26" s="94"/>
      <c r="O26" s="94"/>
      <c r="P26" s="94"/>
      <c r="Q26" s="94"/>
      <c r="R26" s="94"/>
      <c r="S26" s="94"/>
      <c r="T26" s="94"/>
      <c r="U26" s="94"/>
      <c r="V26" s="94"/>
      <c r="W26" s="94"/>
      <c r="X26" s="94"/>
      <c r="Y26" s="94"/>
      <c r="Z26" s="94"/>
      <c r="AA26" s="94"/>
      <c r="AB26" s="94"/>
      <c r="AC26" s="94"/>
      <c r="AD26" s="94"/>
      <c r="AE26" s="94"/>
      <c r="AF26" s="94"/>
      <c r="AG26" s="94"/>
      <c r="AH26" s="94"/>
      <c r="AI26" s="94"/>
      <c r="AJ26" s="201"/>
      <c r="AK26" s="92"/>
      <c r="AL26" s="194"/>
      <c r="AM26" s="194"/>
      <c r="AN26" s="195"/>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201"/>
      <c r="BM26" s="92"/>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201"/>
      <c r="CO26" s="92"/>
    </row>
    <row r="27" spans="1:232" s="210" customFormat="1" ht="16.5" thickBot="1">
      <c r="A27" s="206" t="s">
        <v>98</v>
      </c>
      <c r="B27" s="207"/>
      <c r="C27" s="207"/>
      <c r="D27" s="207"/>
      <c r="E27" s="207"/>
      <c r="F27" s="207"/>
      <c r="G27" s="207"/>
      <c r="H27" s="208"/>
      <c r="I27" s="209" t="s">
        <v>521</v>
      </c>
      <c r="J27" s="213"/>
      <c r="K27" s="213"/>
      <c r="L27" s="214"/>
      <c r="M27" s="207"/>
      <c r="N27" s="207"/>
      <c r="O27" s="207"/>
      <c r="P27" s="207"/>
      <c r="Q27" s="207"/>
      <c r="R27" s="207"/>
      <c r="S27" s="207"/>
      <c r="T27" s="207"/>
      <c r="U27" s="207"/>
      <c r="V27" s="207"/>
      <c r="W27" s="207"/>
      <c r="X27" s="207"/>
      <c r="Y27" s="207"/>
      <c r="Z27" s="207"/>
      <c r="AA27" s="207"/>
      <c r="AB27" s="207"/>
      <c r="AC27" s="207"/>
      <c r="AD27" s="207"/>
      <c r="AE27" s="207"/>
      <c r="AF27" s="207"/>
      <c r="AG27" s="207" t="s">
        <v>522</v>
      </c>
      <c r="AH27" s="207" t="s">
        <v>107</v>
      </c>
      <c r="AI27" s="207"/>
      <c r="AJ27" s="216"/>
      <c r="AK27" s="206" t="s">
        <v>523</v>
      </c>
      <c r="AL27" s="213"/>
      <c r="AM27" s="213"/>
      <c r="AN27" s="214"/>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16"/>
      <c r="BM27" s="206" t="s">
        <v>941</v>
      </c>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16"/>
      <c r="CO27" s="206" t="s">
        <v>1108</v>
      </c>
      <c r="DQ27" s="210" t="s">
        <v>1277</v>
      </c>
      <c r="ES27" s="210" t="s">
        <v>1443</v>
      </c>
      <c r="FU27" s="210" t="s">
        <v>1606</v>
      </c>
      <c r="GW27" s="210" t="s">
        <v>1772</v>
      </c>
    </row>
    <row r="28" spans="1:232" s="41" customFormat="1" ht="16.5" hidden="1" thickBot="1">
      <c r="A28" s="90" t="s">
        <v>109</v>
      </c>
      <c r="B28" s="42" t="s">
        <v>110</v>
      </c>
      <c r="C28" s="42"/>
      <c r="D28" s="42"/>
      <c r="E28" s="42"/>
      <c r="F28" s="42" t="s">
        <v>111</v>
      </c>
      <c r="G28" s="42" t="s">
        <v>524</v>
      </c>
      <c r="H28" s="183" t="s">
        <v>525</v>
      </c>
      <c r="I28" s="95" t="str">
        <f>IF(LEN(VLOOKUP($G28,Baseline!$G:$AF,3,FALSE))=0,"",VLOOKUP($G28,Baseline!$G:$AF,3,FALSE))</f>
        <v>Hast Du Dich fit und wohl gefühlt?</v>
      </c>
      <c r="J28" s="197" t="str">
        <f>IF(LEN(VLOOKUP($G28,Baseline!$G:$AF,4,FALSE))=0,"",VLOOKUP($G28,Baseline!$G:$AF,4,FALSE))</f>
        <v>0 = Überhaupt nicht</v>
      </c>
      <c r="K28" s="197" t="str">
        <f>IF(LEN(VLOOKUP($G28,Baseline!$G:$AF,5,FALSE))=0,"",VLOOKUP($G28,Baseline!$G:$AF,5,FALSE))</f>
        <v>1 = Ein wenig</v>
      </c>
      <c r="L28" s="197" t="str">
        <f>IF(LEN(VLOOKUP($G28,Baseline!$G:$AF,6,FALSE))=0,"",VLOOKUP($G28,Baseline!$G:$AF,6,FALSE))</f>
        <v>2 = Mittelmäßig</v>
      </c>
      <c r="M28" s="197" t="str">
        <f>IF(LEN(VLOOKUP($G28,Baseline!$G:$AF,7,FALSE))=0,"",VLOOKUP($G28,Baseline!$G:$AF,7,FALSE))</f>
        <v>3 = Ziemlich</v>
      </c>
      <c r="N28" s="197" t="str">
        <f>IF(LEN(VLOOKUP($G28,Baseline!$G:$AF,8,FALSE))=0,"",VLOOKUP($G28,Baseline!$G:$AF,8,FALSE))</f>
        <v>4 = Sehr</v>
      </c>
      <c r="O28" s="197" t="str">
        <f>IF(LEN(VLOOKUP($G28,Baseline!$G:$AF,9,FALSE))=0,"",VLOOKUP($G28,Baseline!$G:$AF,9,FALSE))</f>
        <v/>
      </c>
      <c r="P28" s="197" t="str">
        <f>IF(LEN(VLOOKUP($G28,Baseline!$G:$AF,10,FALSE))=0,"",VLOOKUP($G28,Baseline!$G:$AF,10,FALSE))</f>
        <v/>
      </c>
      <c r="Q28" s="197" t="str">
        <f>IF(LEN(VLOOKUP($G28,Baseline!$G:$AF,11,FALSE))=0,"",VLOOKUP($G28,Baseline!$G:$AF,11,FALSE))</f>
        <v/>
      </c>
      <c r="R28" s="197" t="str">
        <f>IF(LEN(VLOOKUP($G28,Baseline!$G:$AF,12,FALSE))=0,"",VLOOKUP($G28,Baseline!$G:$AF,12,FALSE))</f>
        <v/>
      </c>
      <c r="S28" s="197" t="str">
        <f>IF(LEN(VLOOKUP($G28,Baseline!$G:$AF,13,FALSE))=0,"",VLOOKUP($G28,Baseline!$G:$AF,13,FALSE))</f>
        <v/>
      </c>
      <c r="T28" s="197" t="str">
        <f>IF(LEN(VLOOKUP($G28,Baseline!$G:$AF,14,FALSE))=0,"",VLOOKUP($G28,Baseline!$G:$AF,14,FALSE))</f>
        <v/>
      </c>
      <c r="U28" s="197" t="str">
        <f>IF(LEN(VLOOKUP($G28,Baseline!$G:$AF,15,FALSE))=0,"",VLOOKUP($G28,Baseline!$G:$AF,15,FALSE))</f>
        <v/>
      </c>
      <c r="V28" s="197" t="str">
        <f>IF(LEN(VLOOKUP($G28,Baseline!$G:$AF,16,FALSE))=0,"",VLOOKUP($G28,Baseline!$G:$AF,16,FALSE))</f>
        <v/>
      </c>
      <c r="W28" s="197" t="str">
        <f>IF(LEN(VLOOKUP($G28,Baseline!$G:$AF,17,FALSE))=0,"",VLOOKUP($G28,Baseline!$G:$AF,17,FALSE))</f>
        <v/>
      </c>
      <c r="X28" s="197" t="str">
        <f>IF(LEN(VLOOKUP($G28,Baseline!$G:$AF,18,FALSE))=0,"",VLOOKUP($G28,Baseline!$G:$AF,18,FALSE))</f>
        <v/>
      </c>
      <c r="Y28" s="197" t="str">
        <f>IF(LEN(VLOOKUP($G28,Baseline!$G:$AF,19,FALSE))=0,"",VLOOKUP($G28,Baseline!$G:$AF,19,FALSE))</f>
        <v/>
      </c>
      <c r="Z28" s="197" t="str">
        <f>IF(LEN(VLOOKUP($G28,Baseline!$G:$AF,20,FALSE))=0,"",VLOOKUP($G28,Baseline!$G:$AF,20,FALSE))</f>
        <v/>
      </c>
      <c r="AA28" s="197" t="str">
        <f>IF(LEN(VLOOKUP($G28,Baseline!$G:$AF,21,FALSE))=0,"",VLOOKUP($G28,Baseline!$G:$AF,21,FALSE))</f>
        <v/>
      </c>
      <c r="AB28" s="197" t="str">
        <f>IF(LEN(VLOOKUP($G28,Baseline!$G:$AF,22,FALSE))=0,"",VLOOKUP($G28,Baseline!$G:$AF,22,FALSE))</f>
        <v/>
      </c>
      <c r="AC28" s="197" t="str">
        <f>IF(LEN(VLOOKUP($G28,Baseline!$G:$AF,23,FALSE))=0,"",VLOOKUP($G28,Baseline!$G:$AF,23,FALSE))</f>
        <v/>
      </c>
      <c r="AD28" s="197" t="str">
        <f>IF(LEN(VLOOKUP($G28,Baseline!$G:$AF,24,FALSE))=0,"",VLOOKUP($G28,Baseline!$G:$AF,24,FALSE))</f>
        <v/>
      </c>
      <c r="AE28" s="197" t="str">
        <f>IF(LEN(VLOOKUP($G28,Baseline!$G:$AF,25,FALSE))=0,"",VLOOKUP($G28,Baseline!$G:$AF,25,FALSE))</f>
        <v/>
      </c>
      <c r="AF28" s="197" t="str">
        <f>IF(LEN(VLOOKUP($G28,Baseline!$G:$AF,26,FALSE))=0,"",VLOOKUP($G28,Baseline!$G:$AF,26,FALSE))</f>
        <v/>
      </c>
      <c r="AG28" s="42"/>
      <c r="AH28" s="42" t="s">
        <v>107</v>
      </c>
      <c r="AI28" s="42"/>
      <c r="AJ28" s="202"/>
      <c r="AK28" s="95" t="str">
        <f>IF(LEN(VLOOKUP($G28,Baseline!$G:$BH,31,FALSE))=0,"",VLOOKUP($G28,Baseline!$G:$BH,31,FALSE))</f>
        <v xml:space="preserve">Have you felt fit and well? </v>
      </c>
      <c r="AL28" s="197" t="str">
        <f>IF(LEN(VLOOKUP($G28,Baseline!$G:$BH,32,FALSE))=0,"",VLOOKUP($G28,Baseline!$G:$BH,32,FALSE))</f>
        <v>0 = Not at all</v>
      </c>
      <c r="AM28" s="197" t="str">
        <f>IF(LEN(VLOOKUP($G28,Baseline!$G:$BH,33,FALSE))=0,"",VLOOKUP($G28,Baseline!$G:$BH,33,FALSE))</f>
        <v>1 = Slightly</v>
      </c>
      <c r="AN28" s="197" t="str">
        <f>IF(LEN(VLOOKUP($G28,Baseline!$G:$BH,34,FALSE))=0,"",VLOOKUP($G28,Baseline!$G:$BH,34,FALSE))</f>
        <v>2 = Moderately</v>
      </c>
      <c r="AO28" s="197" t="str">
        <f>IF(LEN(VLOOKUP($G28,Baseline!$G:$BH,35,FALSE))=0,"",VLOOKUP($G28,Baseline!$G:$BH,35,FALSE))</f>
        <v>3 = Very</v>
      </c>
      <c r="AP28" s="197" t="str">
        <f>IF(LEN(VLOOKUP($G28,Baseline!$G:$BH,36,FALSE))=0,"",VLOOKUP($G28,Baseline!$G:$BH,36,FALSE))</f>
        <v>4 = Extremely</v>
      </c>
      <c r="AQ28" s="197" t="str">
        <f>IF(LEN(VLOOKUP($G28,Baseline!$G:$BH,37,FALSE))=0,"",VLOOKUP($G28,Baseline!$G:$BH,37,FALSE))</f>
        <v/>
      </c>
      <c r="AR28" s="197" t="str">
        <f>IF(LEN(VLOOKUP($G28,Baseline!$G:$BH,38,FALSE))=0,"",VLOOKUP($G28,Baseline!$G:$BH,38,FALSE))</f>
        <v/>
      </c>
      <c r="AS28" s="197" t="str">
        <f>IF(LEN(VLOOKUP($G28,Baseline!$G:$BH,39,FALSE))=0,"",VLOOKUP($G28,Baseline!$G:$BH,39,FALSE))</f>
        <v/>
      </c>
      <c r="AT28" s="197" t="str">
        <f>IF(LEN(VLOOKUP($G28,Baseline!$G:$BH,40,FALSE))=0,"",VLOOKUP($G28,Baseline!$G:$BH,40,FALSE))</f>
        <v/>
      </c>
      <c r="AU28" s="197" t="str">
        <f>IF(LEN(VLOOKUP($G28,Baseline!$G:$BH,41,FALSE))=0,"",VLOOKUP($G28,Baseline!$G:$BH,41,FALSE))</f>
        <v/>
      </c>
      <c r="AV28" s="197" t="str">
        <f>IF(LEN(VLOOKUP($G28,Baseline!$G:$BH,42,FALSE))=0,"",VLOOKUP($G28,Baseline!$G:$BH,42,FALSE))</f>
        <v/>
      </c>
      <c r="AW28" s="197" t="str">
        <f>IF(LEN(VLOOKUP($G28,Baseline!$G:$BH,43,FALSE))=0,"",VLOOKUP($G28,Baseline!$G:$BH,43,FALSE))</f>
        <v/>
      </c>
      <c r="AX28" s="197" t="str">
        <f>IF(LEN(VLOOKUP($G28,Baseline!$G:$BH,44,FALSE))=0,"",VLOOKUP($G28,Baseline!$G:$BH,44,FALSE))</f>
        <v/>
      </c>
      <c r="AY28" s="197" t="str">
        <f>IF(LEN(VLOOKUP($G28,Baseline!$G:$BH,45,FALSE))=0,"",VLOOKUP($G28,Baseline!$G:$BH,45,FALSE))</f>
        <v/>
      </c>
      <c r="AZ28" s="197" t="str">
        <f>IF(LEN(VLOOKUP($G28,Baseline!$G:$BH,46,FALSE))=0,"",VLOOKUP($G28,Baseline!$G:$BH,46,FALSE))</f>
        <v/>
      </c>
      <c r="BA28" s="197" t="str">
        <f>IF(LEN(VLOOKUP($G28,Baseline!$G:$BH,47,FALSE))=0,"",VLOOKUP($G28,Baseline!$G:$BH,47,FALSE))</f>
        <v/>
      </c>
      <c r="BB28" s="197" t="str">
        <f>IF(LEN(VLOOKUP($G28,Baseline!$G:$BH,48,FALSE))=0,"",VLOOKUP($G28,Baseline!$G:$BH,48,FALSE))</f>
        <v/>
      </c>
      <c r="BC28" s="197" t="str">
        <f>IF(LEN(VLOOKUP($G28,Baseline!$G:$BH,49,FALSE))=0,"",VLOOKUP($G28,Baseline!$G:$BH,49,FALSE))</f>
        <v/>
      </c>
      <c r="BD28" s="197" t="str">
        <f>IF(LEN(VLOOKUP($G28,Baseline!$G:$BH,50,FALSE))=0,"",VLOOKUP($G28,Baseline!$G:$BH,50,FALSE))</f>
        <v/>
      </c>
      <c r="BE28" s="197" t="str">
        <f>IF(LEN(VLOOKUP($G28,Baseline!$G:$BH,51,FALSE))=0,"",VLOOKUP($G28,Baseline!$G:$BH,51,FALSE))</f>
        <v/>
      </c>
      <c r="BF28" s="197" t="str">
        <f>IF(LEN(VLOOKUP($G28,Baseline!$G:$BH,52,FALSE))=0,"",VLOOKUP($G28,Baseline!$G:$BH,52,FALSE))</f>
        <v/>
      </c>
      <c r="BG28" s="197" t="str">
        <f>IF(LEN(VLOOKUP($G28,Baseline!$G:$BH,53,FALSE))=0,"",VLOOKUP($G28,Baseline!$G:$BH,53,FALSE))</f>
        <v/>
      </c>
      <c r="BH28" s="197" t="str">
        <f>IF(LEN(VLOOKUP($G28,Baseline!$G:$BH,54,FALSE))=0,"",VLOOKUP($G28,Baseline!$G:$BH,54,FALSE))</f>
        <v/>
      </c>
      <c r="BI28" s="42"/>
      <c r="BJ28" s="42"/>
      <c r="BK28" s="42"/>
      <c r="BL28" s="202"/>
      <c r="BM28" s="95" t="str">
        <f>IF(LEN(VLOOKUP($G28,Baseline!$G:$CJ,59,FALSE))=0,"",VLOOKUP($G28,Baseline!$G:$CJ,59,FALSE))</f>
        <v>¿Te has sentido bien y en forma?</v>
      </c>
      <c r="BN28" s="197" t="str">
        <f>IF(LEN(VLOOKUP($G28,Baseline!$G:$CJ,60,FALSE))=0,"",VLOOKUP($G28,Baseline!$G:$CJ,60,FALSE))</f>
        <v>0 = Nada</v>
      </c>
      <c r="BO28" s="197" t="str">
        <f>IF(LEN(VLOOKUP($G28,Baseline!$G:$CJ,61,FALSE))=0,"",VLOOKUP($G28,Baseline!$G:$CJ,61,FALSE))</f>
        <v>1 = Un poco</v>
      </c>
      <c r="BP28" s="199" t="str">
        <f>IF(LEN(VLOOKUP($G28,Baseline!$G:$CJ,62,FALSE))=0,"",VLOOKUP($G28,Baseline!$G:$CJ,62,FALSE))</f>
        <v>2 = Moderadamente</v>
      </c>
      <c r="BQ28" s="42" t="str">
        <f>IF(LEN(VLOOKUP($G28,Baseline!$G:$CJ,63,FALSE))=0,"",VLOOKUP($G28,Baseline!$G:$CJ,63,FALSE))</f>
        <v>3 = Mucho</v>
      </c>
      <c r="BR28" s="42" t="str">
        <f>IF(LEN(VLOOKUP($G28,Baseline!$G:$CJ,64,FALSE))=0,"",VLOOKUP($G28,Baseline!$G:$CJ,64,FALSE))</f>
        <v>4 = Muchísimo</v>
      </c>
      <c r="BS28" s="42" t="str">
        <f>IF(LEN(VLOOKUP($G28,Baseline!$G:$CJ,65,FALSE))=0,"",VLOOKUP($G28,Baseline!$G:$CJ,65,FALSE))</f>
        <v/>
      </c>
      <c r="BT28" s="42" t="str">
        <f>IF(LEN(VLOOKUP($G28,Baseline!$G:$CJ,66,FALSE))=0,"",VLOOKUP($G28,Baseline!$G:$CJ,66,FALSE))</f>
        <v/>
      </c>
      <c r="BU28" s="42" t="str">
        <f>IF(LEN(VLOOKUP($G28,Baseline!$G:$CJ,67,FALSE))=0,"",VLOOKUP($G28,Baseline!$G:$CJ,67,FALSE))</f>
        <v/>
      </c>
      <c r="BV28" s="42" t="str">
        <f>IF(LEN(VLOOKUP($G28,Baseline!$G:$CJ,68,FALSE))=0,"",VLOOKUP($G28,Baseline!$G:$CJ,68,FALSE))</f>
        <v/>
      </c>
      <c r="BW28" s="42" t="str">
        <f>IF(LEN(VLOOKUP($G28,Baseline!$G:$CJ,69,FALSE))=0,"",VLOOKUP($G28,Baseline!$G:$CJ,69,FALSE))</f>
        <v/>
      </c>
      <c r="BX28" s="42" t="str">
        <f>IF(LEN(VLOOKUP($G28,Baseline!$G:$CJ,70,FALSE))=0,"",VLOOKUP($G28,Baseline!$G:$CJ,70,FALSE))</f>
        <v/>
      </c>
      <c r="BY28" s="42" t="str">
        <f>IF(LEN(VLOOKUP($G28,Baseline!$G:$CJ,71,FALSE))=0,"",VLOOKUP($G28,Baseline!$G:$CJ,71,FALSE))</f>
        <v/>
      </c>
      <c r="BZ28" s="42" t="str">
        <f>IF(LEN(VLOOKUP($G28,Baseline!$G:$CJ,72,FALSE))=0,"",VLOOKUP($G28,Baseline!$G:$CJ,72,FALSE))</f>
        <v/>
      </c>
      <c r="CA28" s="42" t="str">
        <f>IF(LEN(VLOOKUP($G28,Baseline!$G:$CJ,73,FALSE))=0,"",VLOOKUP($G28,Baseline!$G:$CJ,73,FALSE))</f>
        <v/>
      </c>
      <c r="CB28" s="42" t="str">
        <f>IF(LEN(VLOOKUP($G28,Baseline!$G:$CJ,74,FALSE))=0,"",VLOOKUP($G28,Baseline!$G:$CJ,74,FALSE))</f>
        <v/>
      </c>
      <c r="CC28" s="42" t="str">
        <f>IF(LEN(VLOOKUP($G28,Baseline!$G:$CJ,75,FALSE))=0,"",VLOOKUP($G28,Baseline!$G:$CJ,75,FALSE))</f>
        <v/>
      </c>
      <c r="CD28" s="42" t="str">
        <f>IF(LEN(VLOOKUP($G28,Baseline!$G:$CJ,76,FALSE))=0,"",VLOOKUP($G28,Baseline!$G:$CJ,76,FALSE))</f>
        <v/>
      </c>
      <c r="CE28" s="42" t="str">
        <f>IF(LEN(VLOOKUP($G28,Baseline!$G:$CJ,77,FALSE))=0,"",VLOOKUP($G28,Baseline!$G:$CJ,77,FALSE))</f>
        <v/>
      </c>
      <c r="CF28" s="42" t="str">
        <f>IF(LEN(VLOOKUP($G28,Baseline!$G:$CJ,78,FALSE))=0,"",VLOOKUP($G28,Baseline!$G:$CJ,78,FALSE))</f>
        <v/>
      </c>
      <c r="CG28" s="42" t="str">
        <f>IF(LEN(VLOOKUP($G28,Baseline!$G:$CJ,79,FALSE))=0,"",VLOOKUP($G28,Baseline!$G:$CJ,79,FALSE))</f>
        <v/>
      </c>
      <c r="CH28" s="42" t="str">
        <f>IF(LEN(VLOOKUP($G28,Baseline!$G:$CJ,80,FALSE))=0,"",VLOOKUP($G28,Baseline!$G:$CJ,80,FALSE))</f>
        <v/>
      </c>
      <c r="CI28" s="42" t="str">
        <f>IF(LEN(VLOOKUP($G28,Baseline!$G:$CJ,81,FALSE))=0,"",VLOOKUP($G28,Baseline!$G:$CJ,81,FALSE))</f>
        <v/>
      </c>
      <c r="CJ28" s="42" t="str">
        <f>IF(LEN(VLOOKUP($G28,Baseline!$G:$CJ,82,FALSE))=0,"",VLOOKUP($G28,Baseline!$G:$CJ,82,FALSE))</f>
        <v/>
      </c>
      <c r="CK28" s="42"/>
      <c r="CL28" s="42"/>
      <c r="CM28" s="42"/>
      <c r="CN28" s="203"/>
      <c r="CO28" s="95" t="str">
        <f>IF(LEN(VLOOKUP($G28,Baseline!$G:$DL,87,FALSE))=0,"",VLOOKUP($G28,Baseline!$G:$DL,87,FALSE))</f>
        <v>T’es-tu senti(e) en pleine forme ?</v>
      </c>
      <c r="CP28" s="42" t="str">
        <f>IF(LEN(VLOOKUP($G28,Baseline!$G:$DL,88,FALSE))=0,"",VLOOKUP($G28,Baseline!$G:$DL,88,FALSE))</f>
        <v>0 = pas du tout</v>
      </c>
      <c r="CQ28" s="42" t="str">
        <f>IF(LEN(VLOOKUP($G28,Baseline!$G:$DL,89,FALSE))=0,"",VLOOKUP($G28,Baseline!$G:$DL,89,FALSE))</f>
        <v>1 = un peu</v>
      </c>
      <c r="CR28" s="42" t="str">
        <f>IF(LEN(VLOOKUP($G28,Baseline!$G:$DL,90,FALSE))=0,"",VLOOKUP($G28,Baseline!$G:$DL,90,FALSE))</f>
        <v>2 = modérément</v>
      </c>
      <c r="CS28" s="42" t="str">
        <f>IF(LEN(VLOOKUP($G28,Baseline!$G:$DL,91,FALSE))=0,"",VLOOKUP($G28,Baseline!$G:$DL,91,FALSE))</f>
        <v>3 = beaucoup</v>
      </c>
      <c r="CT28" s="42" t="str">
        <f>IF(LEN(VLOOKUP($G28,Baseline!$G:$DL,92,FALSE))=0,"",VLOOKUP($G28,Baseline!$G:$DL,92,FALSE))</f>
        <v>4 = extrêmement</v>
      </c>
      <c r="CU28" s="42" t="str">
        <f>IF(LEN(VLOOKUP($G28,Baseline!$G:$DL,93,FALSE))=0,"",VLOOKUP($G28,Baseline!$G:$DL,93,FALSE))</f>
        <v/>
      </c>
      <c r="CV28" s="42" t="str">
        <f>IF(LEN(VLOOKUP($G28,Baseline!$G:$DL,94,FALSE))=0,"",VLOOKUP($G28,Baseline!$G:$DL,94,FALSE))</f>
        <v/>
      </c>
      <c r="CW28" s="42" t="str">
        <f>IF(LEN(VLOOKUP($G28,Baseline!$G:$DL,95,FALSE))=0,"",VLOOKUP($G28,Baseline!$G:$DL,95,FALSE))</f>
        <v/>
      </c>
      <c r="CX28" s="42" t="str">
        <f>IF(LEN(VLOOKUP($G28,Baseline!$G:$DL,96,FALSE))=0,"",VLOOKUP($G28,Baseline!$G:$DL,96,FALSE))</f>
        <v/>
      </c>
      <c r="CY28" s="42" t="str">
        <f>IF(LEN(VLOOKUP($G28,Baseline!$G:$DL,97,FALSE))=0,"",VLOOKUP($G28,Baseline!$G:$DL,97,FALSE))</f>
        <v/>
      </c>
      <c r="CZ28" s="42" t="str">
        <f>IF(LEN(VLOOKUP($G28,Baseline!$G:$DL,98,FALSE))=0,"",VLOOKUP($G28,Baseline!$G:$DL,98,FALSE))</f>
        <v/>
      </c>
      <c r="DA28" s="42" t="str">
        <f>IF(LEN(VLOOKUP($G28,Baseline!$G:$DL,99,FALSE))=0,"",VLOOKUP($G28,Baseline!$G:$DL,99,FALSE))</f>
        <v/>
      </c>
      <c r="DB28" s="42" t="str">
        <f>IF(LEN(VLOOKUP($G28,Baseline!$G:$DL,100,FALSE))=0,"",VLOOKUP($G28,Baseline!$G:$DL,100,FALSE))</f>
        <v/>
      </c>
      <c r="DC28" s="42" t="str">
        <f>IF(LEN(VLOOKUP($G28,Baseline!$G:$DL,101,FALSE))=0,"",VLOOKUP($G28,Baseline!$G:$DL,101,FALSE))</f>
        <v/>
      </c>
      <c r="DD28" s="42" t="str">
        <f>IF(LEN(VLOOKUP($G28,Baseline!$G:$DL,102,FALSE))=0,"",VLOOKUP($G28,Baseline!$G:$DL,102,FALSE))</f>
        <v/>
      </c>
      <c r="DE28" s="42" t="str">
        <f>IF(LEN(VLOOKUP($G28,Baseline!$G:$DL,103,FALSE))=0,"",VLOOKUP($G28,Baseline!$G:$DL,103,FALSE))</f>
        <v/>
      </c>
      <c r="DF28" s="42" t="str">
        <f>IF(LEN(VLOOKUP($G28,Baseline!$G:$DL,104,FALSE))=0,"",VLOOKUP($G28,Baseline!$G:$DL,104,FALSE))</f>
        <v/>
      </c>
      <c r="DG28" s="42" t="str">
        <f>IF(LEN(VLOOKUP($G28,Baseline!$G:$DL,105,FALSE))=0,"",VLOOKUP($G28,Baseline!$G:$DL,105,FALSE))</f>
        <v/>
      </c>
      <c r="DH28" s="42" t="str">
        <f>IF(LEN(VLOOKUP($G28,Baseline!$G:$DL,106,FALSE))=0,"",VLOOKUP($G28,Baseline!$G:$DL,106,FALSE))</f>
        <v/>
      </c>
      <c r="DI28" s="42" t="str">
        <f>IF(LEN(VLOOKUP($G28,Baseline!$G:$DL,107,FALSE))=0,"",VLOOKUP($G28,Baseline!$G:$DL,107,FALSE))</f>
        <v/>
      </c>
      <c r="DJ28" s="42" t="str">
        <f>IF(LEN(VLOOKUP($G28,Baseline!$G:$DL,108,FALSE))=0,"",VLOOKUP($G28,Baseline!$G:$DL,108,FALSE))</f>
        <v/>
      </c>
      <c r="DK28" s="42" t="str">
        <f>IF(LEN(VLOOKUP($G28,Baseline!$G:$DL,109,FALSE))=0,"",VLOOKUP($G28,Baseline!$G:$DL,109,FALSE))</f>
        <v/>
      </c>
      <c r="DL28" s="42" t="str">
        <f>IF(LEN(VLOOKUP($G28,Baseline!$G:$DL,110,FALSE))=0,"",VLOOKUP($G28,Baseline!$G:$DL,110,FALSE))</f>
        <v/>
      </c>
      <c r="DM28" s="42"/>
      <c r="DN28" s="42"/>
      <c r="DO28" s="42"/>
      <c r="DP28" s="42"/>
      <c r="DQ28" s="42" t="str">
        <f>IF(LEN(VLOOKUP($G28,Baseline!$G:$EN,115,FALSE))=0,"",VLOOKUP($G28,Baseline!$G:$EN,115,FALSE))</f>
        <v>Jól érezted magad, és jó formában voltál (fitt voltál)?</v>
      </c>
      <c r="DR28" s="42" t="str">
        <f>IF(LEN(VLOOKUP($G28,Baseline!$G:$EN,116,FALSE))=0,"",VLOOKUP($G28,Baseline!$G:$EN,116,FALSE))</f>
        <v>0 = egyáltalán nem</v>
      </c>
      <c r="DS28" s="42" t="str">
        <f>IF(LEN(VLOOKUP($G28,Baseline!$G:$EN,117,FALSE))=0,"",VLOOKUP($G28,Baseline!$G:$EN,117,FALSE))</f>
        <v>1 = alig</v>
      </c>
      <c r="DT28" s="42" t="str">
        <f>IF(LEN(VLOOKUP($G28,Baseline!$G:$EN,118,FALSE))=0,"",VLOOKUP($G28,Baseline!$G:$EN,118,FALSE))</f>
        <v>2 = kicsit</v>
      </c>
      <c r="DU28" s="42" t="str">
        <f>IF(LEN(VLOOKUP($G28,Baseline!$G:$EN,119,FALSE))=0,"",VLOOKUP($G28,Baseline!$G:$EN,119,FALSE))</f>
        <v>3 = nagyon</v>
      </c>
      <c r="DV28" s="42" t="str">
        <f>IF(LEN(VLOOKUP($G28,Baseline!$G:$EN,120,FALSE))=0,"",VLOOKUP($G28,Baseline!$G:$EN,120,FALSE))</f>
        <v>4 = rendkívül</v>
      </c>
      <c r="DW28" s="42" t="str">
        <f>IF(LEN(VLOOKUP($G28,Baseline!$G:$EN,121,FALSE))=0,"",VLOOKUP($G28,Baseline!$G:$EN,121,FALSE))</f>
        <v/>
      </c>
      <c r="DX28" s="42" t="str">
        <f>IF(LEN(VLOOKUP($G28,Baseline!$G:$EN,122,FALSE))=0,"",VLOOKUP($G28,Baseline!$G:$EN,122,FALSE))</f>
        <v/>
      </c>
      <c r="DY28" s="42" t="str">
        <f>IF(LEN(VLOOKUP($G28,Baseline!$G:$EN,123,FALSE))=0,"",VLOOKUP($G28,Baseline!$G:$EN,123,FALSE))</f>
        <v/>
      </c>
      <c r="DZ28" s="42" t="str">
        <f>IF(LEN(VLOOKUP($G28,Baseline!$G:$EN,124,FALSE))=0,"",VLOOKUP($G28,Baseline!$G:$EN,124,FALSE))</f>
        <v/>
      </c>
      <c r="EA28" s="42" t="str">
        <f>IF(LEN(VLOOKUP($G28,Baseline!$G:$EN,125,FALSE))=0,"",VLOOKUP($G28,Baseline!$G:$EN,125,FALSE))</f>
        <v/>
      </c>
      <c r="EB28" s="42" t="str">
        <f>IF(LEN(VLOOKUP($G28,Baseline!$G:$EN,126,FALSE))=0,"",VLOOKUP($G28,Baseline!$G:$EN,126,FALSE))</f>
        <v/>
      </c>
      <c r="EC28" s="42" t="str">
        <f>IF(LEN(VLOOKUP($G28,Baseline!$G:$EN,127,FALSE))=0,"",VLOOKUP($G28,Baseline!$G:$EN,127,FALSE))</f>
        <v/>
      </c>
      <c r="ED28" s="42" t="str">
        <f>IF(LEN(VLOOKUP($G28,Baseline!$G:$EN,128,FALSE))=0,"",VLOOKUP($G28,Baseline!$G:$EN,128,FALSE))</f>
        <v/>
      </c>
      <c r="EE28" s="42" t="str">
        <f>IF(LEN(VLOOKUP($G28,Baseline!$G:$EN,129,FALSE))=0,"",VLOOKUP($G28,Baseline!$G:$EN,129,FALSE))</f>
        <v/>
      </c>
      <c r="EF28" s="42" t="str">
        <f>IF(LEN(VLOOKUP($G28,Baseline!$G:$EN,130,FALSE))=0,"",VLOOKUP($G28,Baseline!$G:$EN,130,FALSE))</f>
        <v/>
      </c>
      <c r="EG28" s="42" t="str">
        <f>IF(LEN(VLOOKUP($G28,Baseline!$G:$EN,131,FALSE))=0,"",VLOOKUP($G28,Baseline!$G:$EN,131,FALSE))</f>
        <v/>
      </c>
      <c r="EH28" s="42" t="str">
        <f>IF(LEN(VLOOKUP($G28,Baseline!$G:$EN,132,FALSE))=0,"",VLOOKUP($G28,Baseline!$G:$EN,132,FALSE))</f>
        <v/>
      </c>
      <c r="EI28" s="42" t="str">
        <f>IF(LEN(VLOOKUP($G28,Baseline!$G:$EN,133,FALSE))=0,"",VLOOKUP($G28,Baseline!$G:$EN,133,FALSE))</f>
        <v/>
      </c>
      <c r="EJ28" s="42" t="str">
        <f>IF(LEN(VLOOKUP($G28,Baseline!$G:$EN,134,FALSE))=0,"",VLOOKUP($G28,Baseline!$G:$EN,134,FALSE))</f>
        <v/>
      </c>
      <c r="EK28" s="42" t="str">
        <f>IF(LEN(VLOOKUP($G28,Baseline!$G:$EN,135,FALSE))=0,"",VLOOKUP($G28,Baseline!$G:$EN,135,FALSE))</f>
        <v/>
      </c>
      <c r="EL28" s="42" t="str">
        <f>IF(LEN(VLOOKUP($G28,Baseline!$G:$EN,136,FALSE))=0,"",VLOOKUP($G28,Baseline!$G:$EN,136,FALSE))</f>
        <v/>
      </c>
      <c r="EM28" s="42" t="str">
        <f>IF(LEN(VLOOKUP($G28,Baseline!$G:$EN,137,FALSE))=0,"",VLOOKUP($G28,Baseline!$G:$EN,137,FALSE))</f>
        <v/>
      </c>
      <c r="EN28" s="42" t="str">
        <f>IF(LEN(VLOOKUP($G28,Baseline!$G:$EN,138,FALSE))=0,"",VLOOKUP($G28,Baseline!$G:$EN,138,FALSE))</f>
        <v/>
      </c>
      <c r="EO28" s="42"/>
      <c r="EP28" s="42"/>
      <c r="EQ28" s="42"/>
      <c r="ER28" s="42"/>
      <c r="ES28" s="42" t="str">
        <f>IF(LEN(VLOOKUP($G28,Baseline!$G:$FP,143,FALSE))=0,"",VLOOKUP($G28,Baseline!$G:$FP,143,FALSE))</f>
        <v>Ti sei sentito/a bene e in forma?</v>
      </c>
      <c r="ET28" s="42" t="str">
        <f>IF(LEN(VLOOKUP($G28,Baseline!$G:$FP,144,FALSE))=0,"",VLOOKUP($G28,Baseline!$G:$FP,144,FALSE))</f>
        <v>0 = per nulla</v>
      </c>
      <c r="EU28" s="42" t="str">
        <f>IF(LEN(VLOOKUP($G28,Baseline!$G:$FP,145,FALSE))=0,"",VLOOKUP($G28,Baseline!$G:$FP,145,FALSE))</f>
        <v>1 = poco</v>
      </c>
      <c r="EV28" s="42" t="str">
        <f>IF(LEN(VLOOKUP($G28,Baseline!$G:$FP,146,FALSE))=0,"",VLOOKUP($G28,Baseline!$G:$FP,146,FALSE))</f>
        <v>2 = moderatamente</v>
      </c>
      <c r="EW28" s="42" t="str">
        <f>IF(LEN(VLOOKUP($G28,Baseline!$G:$FP,147,FALSE))=0,"",VLOOKUP($G28,Baseline!$G:$FP,147,FALSE))</f>
        <v>3 = molto</v>
      </c>
      <c r="EX28" s="42" t="str">
        <f>IF(LEN(VLOOKUP($G28,Baseline!$G:$FP,148,FALSE))=0,"",VLOOKUP($G28,Baseline!$G:$FP,148,FALSE))</f>
        <v>4 = estremamente</v>
      </c>
      <c r="EY28" s="42" t="str">
        <f>IF(LEN(VLOOKUP($G28,Baseline!$G:$FP,149,FALSE))=0,"",VLOOKUP($G28,Baseline!$G:$FP,149,FALSE))</f>
        <v/>
      </c>
      <c r="EZ28" s="42" t="str">
        <f>IF(LEN(VLOOKUP($G28,Baseline!$G:$FP,150,FALSE))=0,"",VLOOKUP($G28,Baseline!$G:$FP,150,FALSE))</f>
        <v/>
      </c>
      <c r="FA28" s="42" t="str">
        <f>IF(LEN(VLOOKUP($G28,Baseline!$G:$FP,151,FALSE))=0,"",VLOOKUP($G28,Baseline!$G:$FP,151,FALSE))</f>
        <v/>
      </c>
      <c r="FB28" s="42" t="str">
        <f>IF(LEN(VLOOKUP($G28,Baseline!$G:$FP,152,FALSE))=0,"",VLOOKUP($G28,Baseline!$G:$FP,152,FALSE))</f>
        <v/>
      </c>
      <c r="FC28" s="42" t="str">
        <f>IF(LEN(VLOOKUP($G28,Baseline!$G:$FP,153,FALSE))=0,"",VLOOKUP($G28,Baseline!$G:$FP,153,FALSE))</f>
        <v/>
      </c>
      <c r="FD28" s="42" t="str">
        <f>IF(LEN(VLOOKUP($G28,Baseline!$G:$FP,154,FALSE))=0,"",VLOOKUP($G28,Baseline!$G:$FP,154,FALSE))</f>
        <v/>
      </c>
      <c r="FE28" s="42" t="str">
        <f>IF(LEN(VLOOKUP($G28,Baseline!$G:$FP,155,FALSE))=0,"",VLOOKUP($G28,Baseline!$G:$FP,155,FALSE))</f>
        <v/>
      </c>
      <c r="FF28" s="42" t="str">
        <f>IF(LEN(VLOOKUP($G28,Baseline!$G:$FP,156,FALSE))=0,"",VLOOKUP($G28,Baseline!$G:$FP,156,FALSE))</f>
        <v/>
      </c>
      <c r="FG28" s="42" t="str">
        <f>IF(LEN(VLOOKUP($G28,Baseline!$G:$FP,157,FALSE))=0,"",VLOOKUP($G28,Baseline!$G:$FP,157,FALSE))</f>
        <v/>
      </c>
      <c r="FH28" s="42" t="str">
        <f>IF(LEN(VLOOKUP($G28,Baseline!$G:$FP,158,FALSE))=0,"",VLOOKUP($G28,Baseline!$G:$FP,158,FALSE))</f>
        <v/>
      </c>
      <c r="FI28" s="42" t="str">
        <f>IF(LEN(VLOOKUP($G28,Baseline!$G:$FP,159,FALSE))=0,"",VLOOKUP($G28,Baseline!$G:$FP,159,FALSE))</f>
        <v/>
      </c>
      <c r="FJ28" s="42" t="str">
        <f>IF(LEN(VLOOKUP($G28,Baseline!$G:$FP,160,FALSE))=0,"",VLOOKUP($G28,Baseline!$G:$FP,160,FALSE))</f>
        <v/>
      </c>
      <c r="FK28" s="42" t="str">
        <f>IF(LEN(VLOOKUP($G28,Baseline!$G:$FP,161,FALSE))=0,"",VLOOKUP($G28,Baseline!$G:$FP,161,FALSE))</f>
        <v/>
      </c>
      <c r="FL28" s="42" t="str">
        <f>IF(LEN(VLOOKUP($G28,Baseline!$G:$FP,162,FALSE))=0,"",VLOOKUP($G28,Baseline!$G:$FP,162,FALSE))</f>
        <v/>
      </c>
      <c r="FM28" s="42" t="str">
        <f>IF(LEN(VLOOKUP($G28,Baseline!$G:$FP,163,FALSE))=0,"",VLOOKUP($G28,Baseline!$G:$FP,163,FALSE))</f>
        <v/>
      </c>
      <c r="FN28" s="42" t="str">
        <f>IF(LEN(VLOOKUP($G28,Baseline!$G:$FP,164,FALSE))=0,"",VLOOKUP($G28,Baseline!$G:$FP,164,FALSE))</f>
        <v/>
      </c>
      <c r="FO28" s="42" t="str">
        <f>IF(LEN(VLOOKUP($G28,Baseline!$G:$FP,165,FALSE))=0,"",VLOOKUP($G28,Baseline!$G:$FP,165,FALSE))</f>
        <v/>
      </c>
      <c r="FP28" s="42" t="str">
        <f>IF(LEN(VLOOKUP($G28,Baseline!$G:$FP,166,FALSE))=0,"",VLOOKUP($G28,Baseline!$G:$FP,166,FALSE))</f>
        <v/>
      </c>
      <c r="FQ28" s="42"/>
      <c r="FR28" s="42"/>
      <c r="FS28" s="42"/>
      <c r="FT28" s="42"/>
      <c r="FU28" s="42" t="str">
        <f>IF(LEN(VLOOKUP($G28,Baseline!$G:$GR,171,FALSE))=0,"",VLOOKUP($G28,Baseline!$G:$GR,171,FALSE))</f>
        <v>Был(а) ли ты в отличной форме и чувствовал(а) ли себя хорошо?</v>
      </c>
      <c r="FV28" s="42" t="str">
        <f>IF(LEN(VLOOKUP($G28,Baseline!$G:$GR,172,FALSE))=0,"",VLOOKUP($G28,Baseline!$G:$GR,172,FALSE))</f>
        <v>0 = вообще нет</v>
      </c>
      <c r="FW28" s="42" t="str">
        <f>IF(LEN(VLOOKUP($G28,Baseline!$G:$GR,173,FALSE))=0,"",VLOOKUP($G28,Baseline!$G:$GR,173,FALSE))</f>
        <v>1 = немного</v>
      </c>
      <c r="FX28" s="42" t="str">
        <f>IF(LEN(VLOOKUP($G28,Baseline!$G:$GR,174,FALSE))=0,"",VLOOKUP($G28,Baseline!$G:$GR,174,FALSE))</f>
        <v>2 = достаточно</v>
      </c>
      <c r="FY28" s="42" t="str">
        <f>IF(LEN(VLOOKUP($G28,Baseline!$G:$GR,175,FALSE))=0,"",VLOOKUP($G28,Baseline!$G:$GR,175,FALSE))</f>
        <v>3 = очень</v>
      </c>
      <c r="FZ28" s="42" t="str">
        <f>IF(LEN(VLOOKUP($G28,Baseline!$G:$GR,176,FALSE))=0,"",VLOOKUP($G28,Baseline!$G:$GR,176,FALSE))</f>
        <v>4 = в высшей степени</v>
      </c>
      <c r="GA28" s="42" t="str">
        <f>IF(LEN(VLOOKUP($G28,Baseline!$G:$GR,177,FALSE))=0,"",VLOOKUP($G28,Baseline!$G:$GR,177,FALSE))</f>
        <v/>
      </c>
      <c r="GB28" s="42" t="str">
        <f>IF(LEN(VLOOKUP($G28,Baseline!$G:$GR,178,FALSE))=0,"",VLOOKUP($G28,Baseline!$G:$GR,178,FALSE))</f>
        <v/>
      </c>
      <c r="GC28" s="42" t="str">
        <f>IF(LEN(VLOOKUP($G28,Baseline!$G:$GR,179,FALSE))=0,"",VLOOKUP($G28,Baseline!$G:$GR,179,FALSE))</f>
        <v/>
      </c>
      <c r="GD28" s="42" t="str">
        <f>IF(LEN(VLOOKUP($G28,Baseline!$G:$GR,180,FALSE))=0,"",VLOOKUP($G28,Baseline!$G:$GR,180,FALSE))</f>
        <v/>
      </c>
      <c r="GE28" s="42" t="str">
        <f>IF(LEN(VLOOKUP($G28,Baseline!$G:$GR,181,FALSE))=0,"",VLOOKUP($G28,Baseline!$G:$GR,181,FALSE))</f>
        <v/>
      </c>
      <c r="GF28" s="42" t="str">
        <f>IF(LEN(VLOOKUP($G28,Baseline!$G:$GR,182,FALSE))=0,"",VLOOKUP($G28,Baseline!$G:$GR,182,FALSE))</f>
        <v/>
      </c>
      <c r="GG28" s="42" t="str">
        <f>IF(LEN(VLOOKUP($G28,Baseline!$G:$GR,183,FALSE))=0,"",VLOOKUP($G28,Baseline!$G:$GR,183,FALSE))</f>
        <v/>
      </c>
      <c r="GH28" s="42" t="str">
        <f>IF(LEN(VLOOKUP($G28,Baseline!$G:$GR,184,FALSE))=0,"",VLOOKUP($G28,Baseline!$G:$GR,184,FALSE))</f>
        <v/>
      </c>
      <c r="GI28" s="42" t="str">
        <f>IF(LEN(VLOOKUP($G28,Baseline!$G:$GR,185,FALSE))=0,"",VLOOKUP($G28,Baseline!$G:$GR,185,FALSE))</f>
        <v/>
      </c>
      <c r="GJ28" s="42" t="str">
        <f>IF(LEN(VLOOKUP($G28,Baseline!$G:$GR,186,FALSE))=0,"",VLOOKUP($G28,Baseline!$G:$GR,186,FALSE))</f>
        <v/>
      </c>
      <c r="GK28" s="42" t="str">
        <f>IF(LEN(VLOOKUP($G28,Baseline!$G:$GR,187,FALSE))=0,"",VLOOKUP($G28,Baseline!$G:$GR,187,FALSE))</f>
        <v/>
      </c>
      <c r="GL28" s="42" t="str">
        <f>IF(LEN(VLOOKUP($G28,Baseline!$G:$GR,188,FALSE))=0,"",VLOOKUP($G28,Baseline!$G:$GR,188,FALSE))</f>
        <v/>
      </c>
      <c r="GM28" s="42" t="str">
        <f>IF(LEN(VLOOKUP($G28,Baseline!$G:$GR,189,FALSE))=0,"",VLOOKUP($G28,Baseline!$G:$GR,189,FALSE))</f>
        <v/>
      </c>
      <c r="GN28" s="42" t="str">
        <f>IF(LEN(VLOOKUP($G28,Baseline!$G:$GR,190,FALSE))=0,"",VLOOKUP($G28,Baseline!$G:$GR,190,FALSE))</f>
        <v/>
      </c>
      <c r="GO28" s="42" t="str">
        <f>IF(LEN(VLOOKUP($G28,Baseline!$G:$GR,191,FALSE))=0,"",VLOOKUP($G28,Baseline!$G:$GR,191,FALSE))</f>
        <v/>
      </c>
      <c r="GP28" s="42" t="str">
        <f>IF(LEN(VLOOKUP($G28,Baseline!$G:$GR,192,FALSE))=0,"",VLOOKUP($G28,Baseline!$G:$GR,192,FALSE))</f>
        <v/>
      </c>
      <c r="GQ28" s="42" t="str">
        <f>IF(LEN(VLOOKUP($G28,Baseline!$G:$GR,193,FALSE))=0,"",VLOOKUP($G28,Baseline!$G:$GR,193,FALSE))</f>
        <v/>
      </c>
      <c r="GR28" s="42" t="str">
        <f>IF(LEN(VLOOKUP($G28,Baseline!$G:$GR,194,FALSE))=0,"",VLOOKUP($G28,Baseline!$G:$GR,194,FALSE))</f>
        <v/>
      </c>
      <c r="GS28" s="42"/>
      <c r="GT28" s="42"/>
      <c r="GU28" s="42"/>
      <c r="GV28" s="42"/>
      <c r="GW28" s="42" t="str">
        <f>IF(LEN(VLOOKUP($G28,Baseline!$G:$HT,199,FALSE))=0,"",VLOOKUP($G28,Baseline!$G:$HT,199,FALSE))</f>
        <v>Da li si osećao/la da si dobro i u dobroj kondiciji?</v>
      </c>
      <c r="GX28" s="42" t="str">
        <f>IF(LEN(VLOOKUP($G28,Baseline!$G:$HT,200,FALSE))=0,"",VLOOKUP($G28,Baseline!$G:$HT,200,FALSE))</f>
        <v>1 = ni malo</v>
      </c>
      <c r="GY28" s="42" t="str">
        <f>IF(LEN(VLOOKUP($G28,Baseline!$G:$HT,201,FALSE))=0,"",VLOOKUP($G28,Baseline!$G:$HT,201,FALSE))</f>
        <v>2 = malo</v>
      </c>
      <c r="GZ28" s="42" t="str">
        <f>IF(LEN(VLOOKUP($G28,Baseline!$G:$HT,202,FALSE))=0,"",VLOOKUP($G28,Baseline!$G:$HT,202,FALSE))</f>
        <v>3 = osrednje</v>
      </c>
      <c r="HA28" s="42" t="str">
        <f>IF(LEN(VLOOKUP($G28,Baseline!$G:$HT,203,FALSE))=0,"",VLOOKUP($G28,Baseline!$G:$HT,203,FALSE))</f>
        <v>4 = veoma</v>
      </c>
      <c r="HB28" s="42" t="str">
        <f>IF(LEN(VLOOKUP($G28,Baseline!$G:$HT,204,FALSE))=0,"",VLOOKUP($G28,Baseline!$G:$HT,204,FALSE))</f>
        <v>5 = izuzetno</v>
      </c>
      <c r="HC28" s="42" t="str">
        <f>IF(LEN(VLOOKUP($G28,Baseline!$G:$HT,205,FALSE))=0,"",VLOOKUP($G28,Baseline!$G:$HT,205,FALSE))</f>
        <v/>
      </c>
      <c r="HD28" s="42" t="str">
        <f>IF(LEN(VLOOKUP($G28,Baseline!$G:$HT,206,FALSE))=0,"",VLOOKUP($G28,Baseline!$G:$HT,206,FALSE))</f>
        <v/>
      </c>
      <c r="HE28" s="42" t="str">
        <f>IF(LEN(VLOOKUP($G28,Baseline!$G:$HT,207,FALSE))=0,"",VLOOKUP($G28,Baseline!$G:$HT,207,FALSE))</f>
        <v/>
      </c>
      <c r="HF28" s="42" t="str">
        <f>IF(LEN(VLOOKUP($G28,Baseline!$G:$HT,208,FALSE))=0,"",VLOOKUP($G28,Baseline!$G:$HT,208,FALSE))</f>
        <v/>
      </c>
      <c r="HG28" s="42" t="str">
        <f>IF(LEN(VLOOKUP($G28,Baseline!$G:$HT,209,FALSE))=0,"",VLOOKUP($G28,Baseline!$G:$HT,209,FALSE))</f>
        <v/>
      </c>
      <c r="HH28" s="42" t="str">
        <f>IF(LEN(VLOOKUP($G28,Baseline!$G:$HT,210,FALSE))=0,"",VLOOKUP($G28,Baseline!$G:$HT,210,FALSE))</f>
        <v/>
      </c>
      <c r="HI28" s="42" t="str">
        <f>IF(LEN(VLOOKUP($G28,Baseline!$G:$HT,211,FALSE))=0,"",VLOOKUP($G28,Baseline!$G:$HT,211,FALSE))</f>
        <v/>
      </c>
      <c r="HJ28" s="42" t="str">
        <f>IF(LEN(VLOOKUP($G28,Baseline!$G:$HT,212,FALSE))=0,"",VLOOKUP($G28,Baseline!$G:$HT,212,FALSE))</f>
        <v/>
      </c>
      <c r="HK28" s="42" t="str">
        <f>IF(LEN(VLOOKUP($G28,Baseline!$G:$HT,213,FALSE))=0,"",VLOOKUP($G28,Baseline!$G:$HT,213,FALSE))</f>
        <v/>
      </c>
      <c r="HL28" s="42" t="str">
        <f>IF(LEN(VLOOKUP($G28,Baseline!$G:$HT,214,FALSE))=0,"",VLOOKUP($G28,Baseline!$G:$HT,214,FALSE))</f>
        <v/>
      </c>
      <c r="HM28" s="42" t="str">
        <f>IF(LEN(VLOOKUP($G28,Baseline!$G:$HT,215,FALSE))=0,"",VLOOKUP($G28,Baseline!$G:$HT,215,FALSE))</f>
        <v/>
      </c>
      <c r="HN28" s="42" t="str">
        <f>IF(LEN(VLOOKUP($G28,Baseline!$G:$HT,216,FALSE))=0,"",VLOOKUP($G28,Baseline!$G:$HT,216,FALSE))</f>
        <v/>
      </c>
      <c r="HO28" s="42" t="str">
        <f>IF(LEN(VLOOKUP($G28,Baseline!$G:$HT,217,FALSE))=0,"",VLOOKUP($G28,Baseline!$G:$HT,217,FALSE))</f>
        <v/>
      </c>
      <c r="HP28" s="42" t="str">
        <f>IF(LEN(VLOOKUP($G28,Baseline!$G:$HT,218,FALSE))=0,"",VLOOKUP($G28,Baseline!$G:$HT,218,FALSE))</f>
        <v/>
      </c>
      <c r="HQ28" s="42" t="str">
        <f>IF(LEN(VLOOKUP($G28,Baseline!$G:$HT,219,FALSE))=0,"",VLOOKUP($G28,Baseline!$G:$HT,219,FALSE))</f>
        <v/>
      </c>
      <c r="HR28" s="42" t="str">
        <f>IF(LEN(VLOOKUP($G28,Baseline!$G:$HT,220,FALSE))=0,"",VLOOKUP($G28,Baseline!$G:$HT,220,FALSE))</f>
        <v/>
      </c>
      <c r="HS28" s="42" t="str">
        <f>IF(LEN(VLOOKUP($G28,Baseline!$G:$HT,221,FALSE))=0,"",VLOOKUP($G28,Baseline!$G:$HT,221,FALSE))</f>
        <v/>
      </c>
      <c r="HT28" s="42" t="str">
        <f>IF(LEN(VLOOKUP($G28,Baseline!$G:$HT,222,FALSE))=0,"",VLOOKUP($G28,Baseline!$G:$HT,222,FALSE))</f>
        <v/>
      </c>
      <c r="HU28" s="42"/>
      <c r="HV28" s="42"/>
      <c r="HW28" s="42"/>
      <c r="HX28" s="42"/>
    </row>
    <row r="29" spans="1:232" s="41" customFormat="1" ht="16.5" hidden="1" thickBot="1">
      <c r="A29" s="180" t="s">
        <v>109</v>
      </c>
      <c r="B29" s="178" t="s">
        <v>110</v>
      </c>
      <c r="C29" s="178"/>
      <c r="D29" s="178"/>
      <c r="E29" s="178"/>
      <c r="F29" s="178" t="s">
        <v>111</v>
      </c>
      <c r="G29" s="178" t="s">
        <v>533</v>
      </c>
      <c r="H29" s="185"/>
      <c r="I29" s="182" t="str">
        <f>IF(LEN(VLOOKUP($G29,Baseline!$G:$AF,3,FALSE))=0,"",VLOOKUP($G29,Baseline!$G:$AF,3,FALSE))</f>
        <v>Bist Du voller Energie gewesen?</v>
      </c>
      <c r="J29" s="187" t="str">
        <f>IF(LEN(VLOOKUP($G29,Baseline!$G:$AF,4,FALSE))=0,"",VLOOKUP($G29,Baseline!$G:$AF,4,FALSE))</f>
        <v>0 = Nie</v>
      </c>
      <c r="K29" s="187" t="str">
        <f>IF(LEN(VLOOKUP($G29,Baseline!$G:$AF,5,FALSE))=0,"",VLOOKUP($G29,Baseline!$G:$AF,5,FALSE))</f>
        <v>1 = Selten</v>
      </c>
      <c r="L29" s="187" t="str">
        <f>IF(LEN(VLOOKUP($G29,Baseline!$G:$AF,6,FALSE))=0,"",VLOOKUP($G29,Baseline!$G:$AF,6,FALSE))</f>
        <v>2 = Manchmal</v>
      </c>
      <c r="M29" s="187" t="str">
        <f>IF(LEN(VLOOKUP($G29,Baseline!$G:$AF,7,FALSE))=0,"",VLOOKUP($G29,Baseline!$G:$AF,7,FALSE))</f>
        <v>3 = Oft</v>
      </c>
      <c r="N29" s="187" t="str">
        <f>IF(LEN(VLOOKUP($G29,Baseline!$G:$AF,8,FALSE))=0,"",VLOOKUP($G29,Baseline!$G:$AF,8,FALSE))</f>
        <v>4 = Immer</v>
      </c>
      <c r="O29" s="187" t="str">
        <f>IF(LEN(VLOOKUP($G29,Baseline!$G:$AF,9,FALSE))=0,"",VLOOKUP($G29,Baseline!$G:$AF,9,FALSE))</f>
        <v/>
      </c>
      <c r="P29" s="187" t="str">
        <f>IF(LEN(VLOOKUP($G29,Baseline!$G:$AF,10,FALSE))=0,"",VLOOKUP($G29,Baseline!$G:$AF,10,FALSE))</f>
        <v/>
      </c>
      <c r="Q29" s="187" t="str">
        <f>IF(LEN(VLOOKUP($G29,Baseline!$G:$AF,11,FALSE))=0,"",VLOOKUP($G29,Baseline!$G:$AF,11,FALSE))</f>
        <v/>
      </c>
      <c r="R29" s="187" t="str">
        <f>IF(LEN(VLOOKUP($G29,Baseline!$G:$AF,12,FALSE))=0,"",VLOOKUP($G29,Baseline!$G:$AF,12,FALSE))</f>
        <v/>
      </c>
      <c r="S29" s="187" t="str">
        <f>IF(LEN(VLOOKUP($G29,Baseline!$G:$AF,13,FALSE))=0,"",VLOOKUP($G29,Baseline!$G:$AF,13,FALSE))</f>
        <v/>
      </c>
      <c r="T29" s="187" t="str">
        <f>IF(LEN(VLOOKUP($G29,Baseline!$G:$AF,14,FALSE))=0,"",VLOOKUP($G29,Baseline!$G:$AF,14,FALSE))</f>
        <v/>
      </c>
      <c r="U29" s="187" t="str">
        <f>IF(LEN(VLOOKUP($G29,Baseline!$G:$AF,15,FALSE))=0,"",VLOOKUP($G29,Baseline!$G:$AF,15,FALSE))</f>
        <v/>
      </c>
      <c r="V29" s="187" t="str">
        <f>IF(LEN(VLOOKUP($G29,Baseline!$G:$AF,16,FALSE))=0,"",VLOOKUP($G29,Baseline!$G:$AF,16,FALSE))</f>
        <v/>
      </c>
      <c r="W29" s="187" t="str">
        <f>IF(LEN(VLOOKUP($G29,Baseline!$G:$AF,17,FALSE))=0,"",VLOOKUP($G29,Baseline!$G:$AF,17,FALSE))</f>
        <v/>
      </c>
      <c r="X29" s="187" t="str">
        <f>IF(LEN(VLOOKUP($G29,Baseline!$G:$AF,18,FALSE))=0,"",VLOOKUP($G29,Baseline!$G:$AF,18,FALSE))</f>
        <v/>
      </c>
      <c r="Y29" s="187" t="str">
        <f>IF(LEN(VLOOKUP($G29,Baseline!$G:$AF,19,FALSE))=0,"",VLOOKUP($G29,Baseline!$G:$AF,19,FALSE))</f>
        <v/>
      </c>
      <c r="Z29" s="187" t="str">
        <f>IF(LEN(VLOOKUP($G29,Baseline!$G:$AF,20,FALSE))=0,"",VLOOKUP($G29,Baseline!$G:$AF,20,FALSE))</f>
        <v/>
      </c>
      <c r="AA29" s="187" t="str">
        <f>IF(LEN(VLOOKUP($G29,Baseline!$G:$AF,21,FALSE))=0,"",VLOOKUP($G29,Baseline!$G:$AF,21,FALSE))</f>
        <v/>
      </c>
      <c r="AB29" s="187" t="str">
        <f>IF(LEN(VLOOKUP($G29,Baseline!$G:$AF,22,FALSE))=0,"",VLOOKUP($G29,Baseline!$G:$AF,22,FALSE))</f>
        <v/>
      </c>
      <c r="AC29" s="187" t="str">
        <f>IF(LEN(VLOOKUP($G29,Baseline!$G:$AF,23,FALSE))=0,"",VLOOKUP($G29,Baseline!$G:$AF,23,FALSE))</f>
        <v/>
      </c>
      <c r="AD29" s="187" t="str">
        <f>IF(LEN(VLOOKUP($G29,Baseline!$G:$AF,24,FALSE))=0,"",VLOOKUP($G29,Baseline!$G:$AF,24,FALSE))</f>
        <v/>
      </c>
      <c r="AE29" s="187" t="str">
        <f>IF(LEN(VLOOKUP($G29,Baseline!$G:$AF,25,FALSE))=0,"",VLOOKUP($G29,Baseline!$G:$AF,25,FALSE))</f>
        <v/>
      </c>
      <c r="AF29" s="187" t="str">
        <f>IF(LEN(VLOOKUP($G29,Baseline!$G:$AF,26,FALSE))=0,"",VLOOKUP($G29,Baseline!$G:$AF,26,FALSE))</f>
        <v/>
      </c>
      <c r="AG29" s="178"/>
      <c r="AH29" s="178" t="s">
        <v>107</v>
      </c>
      <c r="AI29" s="178"/>
      <c r="AJ29" s="191"/>
      <c r="AK29" s="182" t="str">
        <f>IF(LEN(VLOOKUP($G29,Baseline!$G:$BH,31,FALSE))=0,"",VLOOKUP($G29,Baseline!$G:$BH,31,FALSE))</f>
        <v xml:space="preserve">Have you felt full of energy? </v>
      </c>
      <c r="AL29" s="187" t="str">
        <f>IF(LEN(VLOOKUP($G29,Baseline!$G:$BH,32,FALSE))=0,"",VLOOKUP($G29,Baseline!$G:$BH,32,FALSE))</f>
        <v>0 = Never</v>
      </c>
      <c r="AM29" s="187" t="str">
        <f>IF(LEN(VLOOKUP($G29,Baseline!$G:$BH,33,FALSE))=0,"",VLOOKUP($G29,Baseline!$G:$BH,33,FALSE))</f>
        <v>1 = Seldom</v>
      </c>
      <c r="AN29" s="187" t="str">
        <f>IF(LEN(VLOOKUP($G29,Baseline!$G:$BH,34,FALSE))=0,"",VLOOKUP($G29,Baseline!$G:$BH,34,FALSE))</f>
        <v>2 = Quite often</v>
      </c>
      <c r="AO29" s="187" t="str">
        <f>IF(LEN(VLOOKUP($G29,Baseline!$G:$BH,35,FALSE))=0,"",VLOOKUP($G29,Baseline!$G:$BH,35,FALSE))</f>
        <v>3 = Very often</v>
      </c>
      <c r="AP29" s="187" t="str">
        <f>IF(LEN(VLOOKUP($G29,Baseline!$G:$BH,36,FALSE))=0,"",VLOOKUP($G29,Baseline!$G:$BH,36,FALSE))</f>
        <v>4 = Always</v>
      </c>
      <c r="AQ29" s="187" t="str">
        <f>IF(LEN(VLOOKUP($G29,Baseline!$G:$BH,37,FALSE))=0,"",VLOOKUP($G29,Baseline!$G:$BH,37,FALSE))</f>
        <v/>
      </c>
      <c r="AR29" s="187" t="str">
        <f>IF(LEN(VLOOKUP($G29,Baseline!$G:$BH,38,FALSE))=0,"",VLOOKUP($G29,Baseline!$G:$BH,38,FALSE))</f>
        <v/>
      </c>
      <c r="AS29" s="187" t="str">
        <f>IF(LEN(VLOOKUP($G29,Baseline!$G:$BH,39,FALSE))=0,"",VLOOKUP($G29,Baseline!$G:$BH,39,FALSE))</f>
        <v/>
      </c>
      <c r="AT29" s="187" t="str">
        <f>IF(LEN(VLOOKUP($G29,Baseline!$G:$BH,40,FALSE))=0,"",VLOOKUP($G29,Baseline!$G:$BH,40,FALSE))</f>
        <v/>
      </c>
      <c r="AU29" s="187" t="str">
        <f>IF(LEN(VLOOKUP($G29,Baseline!$G:$BH,41,FALSE))=0,"",VLOOKUP($G29,Baseline!$G:$BH,41,FALSE))</f>
        <v/>
      </c>
      <c r="AV29" s="187" t="str">
        <f>IF(LEN(VLOOKUP($G29,Baseline!$G:$BH,42,FALSE))=0,"",VLOOKUP($G29,Baseline!$G:$BH,42,FALSE))</f>
        <v/>
      </c>
      <c r="AW29" s="187" t="str">
        <f>IF(LEN(VLOOKUP($G29,Baseline!$G:$BH,43,FALSE))=0,"",VLOOKUP($G29,Baseline!$G:$BH,43,FALSE))</f>
        <v/>
      </c>
      <c r="AX29" s="187" t="str">
        <f>IF(LEN(VLOOKUP($G29,Baseline!$G:$BH,44,FALSE))=0,"",VLOOKUP($G29,Baseline!$G:$BH,44,FALSE))</f>
        <v/>
      </c>
      <c r="AY29" s="187" t="str">
        <f>IF(LEN(VLOOKUP($G29,Baseline!$G:$BH,45,FALSE))=0,"",VLOOKUP($G29,Baseline!$G:$BH,45,FALSE))</f>
        <v/>
      </c>
      <c r="AZ29" s="187" t="str">
        <f>IF(LEN(VLOOKUP($G29,Baseline!$G:$BH,46,FALSE))=0,"",VLOOKUP($G29,Baseline!$G:$BH,46,FALSE))</f>
        <v/>
      </c>
      <c r="BA29" s="187" t="str">
        <f>IF(LEN(VLOOKUP($G29,Baseline!$G:$BH,47,FALSE))=0,"",VLOOKUP($G29,Baseline!$G:$BH,47,FALSE))</f>
        <v/>
      </c>
      <c r="BB29" s="187" t="str">
        <f>IF(LEN(VLOOKUP($G29,Baseline!$G:$BH,48,FALSE))=0,"",VLOOKUP($G29,Baseline!$G:$BH,48,FALSE))</f>
        <v/>
      </c>
      <c r="BC29" s="187" t="str">
        <f>IF(LEN(VLOOKUP($G29,Baseline!$G:$BH,49,FALSE))=0,"",VLOOKUP($G29,Baseline!$G:$BH,49,FALSE))</f>
        <v/>
      </c>
      <c r="BD29" s="187" t="str">
        <f>IF(LEN(VLOOKUP($G29,Baseline!$G:$BH,50,FALSE))=0,"",VLOOKUP($G29,Baseline!$G:$BH,50,FALSE))</f>
        <v/>
      </c>
      <c r="BE29" s="187" t="str">
        <f>IF(LEN(VLOOKUP($G29,Baseline!$G:$BH,51,FALSE))=0,"",VLOOKUP($G29,Baseline!$G:$BH,51,FALSE))</f>
        <v/>
      </c>
      <c r="BF29" s="187" t="str">
        <f>IF(LEN(VLOOKUP($G29,Baseline!$G:$BH,52,FALSE))=0,"",VLOOKUP($G29,Baseline!$G:$BH,52,FALSE))</f>
        <v/>
      </c>
      <c r="BG29" s="187" t="str">
        <f>IF(LEN(VLOOKUP($G29,Baseline!$G:$BH,53,FALSE))=0,"",VLOOKUP($G29,Baseline!$G:$BH,53,FALSE))</f>
        <v/>
      </c>
      <c r="BH29" s="187" t="str">
        <f>IF(LEN(VLOOKUP($G29,Baseline!$G:$BH,54,FALSE))=0,"",VLOOKUP($G29,Baseline!$G:$BH,54,FALSE))</f>
        <v/>
      </c>
      <c r="BI29" s="178"/>
      <c r="BJ29" s="178"/>
      <c r="BK29" s="178"/>
      <c r="BL29" s="191"/>
      <c r="BM29" s="182" t="str">
        <f>IF(LEN(VLOOKUP($G29,Baseline!$G:$CJ,59,FALSE))=0,"",VLOOKUP($G29,Baseline!$G:$CJ,59,FALSE))</f>
        <v>¿Te has sentido lleno/a de energía?</v>
      </c>
      <c r="BN29" s="187" t="str">
        <f>IF(LEN(VLOOKUP($G29,Baseline!$G:$CJ,60,FALSE))=0,"",VLOOKUP($G29,Baseline!$G:$CJ,60,FALSE))</f>
        <v>0 = Nunca</v>
      </c>
      <c r="BO29" s="187" t="str">
        <f>IF(LEN(VLOOKUP($G29,Baseline!$G:$CJ,61,FALSE))=0,"",VLOOKUP($G29,Baseline!$G:$CJ,61,FALSE))</f>
        <v>1 = Casi Nunca</v>
      </c>
      <c r="BP29" s="188" t="str">
        <f>IF(LEN(VLOOKUP($G29,Baseline!$G:$CJ,62,FALSE))=0,"",VLOOKUP($G29,Baseline!$G:$CJ,62,FALSE))</f>
        <v>2 = Algunas veces</v>
      </c>
      <c r="BQ29" s="178" t="str">
        <f>IF(LEN(VLOOKUP($G29,Baseline!$G:$CJ,63,FALSE))=0,"",VLOOKUP($G29,Baseline!$G:$CJ,63,FALSE))</f>
        <v>3 = Casi siempre</v>
      </c>
      <c r="BR29" s="178" t="str">
        <f>IF(LEN(VLOOKUP($G29,Baseline!$G:$CJ,64,FALSE))=0,"",VLOOKUP($G29,Baseline!$G:$CJ,64,FALSE))</f>
        <v>4 = Siempre</v>
      </c>
      <c r="BS29" s="178" t="str">
        <f>IF(LEN(VLOOKUP($G29,Baseline!$G:$CJ,65,FALSE))=0,"",VLOOKUP($G29,Baseline!$G:$CJ,65,FALSE))</f>
        <v/>
      </c>
      <c r="BT29" s="178" t="str">
        <f>IF(LEN(VLOOKUP($G29,Baseline!$G:$CJ,66,FALSE))=0,"",VLOOKUP($G29,Baseline!$G:$CJ,66,FALSE))</f>
        <v/>
      </c>
      <c r="BU29" s="178" t="str">
        <f>IF(LEN(VLOOKUP($G29,Baseline!$G:$CJ,67,FALSE))=0,"",VLOOKUP($G29,Baseline!$G:$CJ,67,FALSE))</f>
        <v/>
      </c>
      <c r="BV29" s="178" t="str">
        <f>IF(LEN(VLOOKUP($G29,Baseline!$G:$CJ,68,FALSE))=0,"",VLOOKUP($G29,Baseline!$G:$CJ,68,FALSE))</f>
        <v/>
      </c>
      <c r="BW29" s="178" t="str">
        <f>IF(LEN(VLOOKUP($G29,Baseline!$G:$CJ,69,FALSE))=0,"",VLOOKUP($G29,Baseline!$G:$CJ,69,FALSE))</f>
        <v/>
      </c>
      <c r="BX29" s="178" t="str">
        <f>IF(LEN(VLOOKUP($G29,Baseline!$G:$CJ,70,FALSE))=0,"",VLOOKUP($G29,Baseline!$G:$CJ,70,FALSE))</f>
        <v/>
      </c>
      <c r="BY29" s="178" t="str">
        <f>IF(LEN(VLOOKUP($G29,Baseline!$G:$CJ,71,FALSE))=0,"",VLOOKUP($G29,Baseline!$G:$CJ,71,FALSE))</f>
        <v/>
      </c>
      <c r="BZ29" s="178" t="str">
        <f>IF(LEN(VLOOKUP($G29,Baseline!$G:$CJ,72,FALSE))=0,"",VLOOKUP($G29,Baseline!$G:$CJ,72,FALSE))</f>
        <v/>
      </c>
      <c r="CA29" s="178" t="str">
        <f>IF(LEN(VLOOKUP($G29,Baseline!$G:$CJ,73,FALSE))=0,"",VLOOKUP($G29,Baseline!$G:$CJ,73,FALSE))</f>
        <v/>
      </c>
      <c r="CB29" s="178" t="str">
        <f>IF(LEN(VLOOKUP($G29,Baseline!$G:$CJ,74,FALSE))=0,"",VLOOKUP($G29,Baseline!$G:$CJ,74,FALSE))</f>
        <v/>
      </c>
      <c r="CC29" s="178" t="str">
        <f>IF(LEN(VLOOKUP($G29,Baseline!$G:$CJ,75,FALSE))=0,"",VLOOKUP($G29,Baseline!$G:$CJ,75,FALSE))</f>
        <v/>
      </c>
      <c r="CD29" s="178" t="str">
        <f>IF(LEN(VLOOKUP($G29,Baseline!$G:$CJ,76,FALSE))=0,"",VLOOKUP($G29,Baseline!$G:$CJ,76,FALSE))</f>
        <v/>
      </c>
      <c r="CE29" s="178" t="str">
        <f>IF(LEN(VLOOKUP($G29,Baseline!$G:$CJ,77,FALSE))=0,"",VLOOKUP($G29,Baseline!$G:$CJ,77,FALSE))</f>
        <v/>
      </c>
      <c r="CF29" s="178" t="str">
        <f>IF(LEN(VLOOKUP($G29,Baseline!$G:$CJ,78,FALSE))=0,"",VLOOKUP($G29,Baseline!$G:$CJ,78,FALSE))</f>
        <v/>
      </c>
      <c r="CG29" s="178" t="str">
        <f>IF(LEN(VLOOKUP($G29,Baseline!$G:$CJ,79,FALSE))=0,"",VLOOKUP($G29,Baseline!$G:$CJ,79,FALSE))</f>
        <v/>
      </c>
      <c r="CH29" s="178" t="str">
        <f>IF(LEN(VLOOKUP($G29,Baseline!$G:$CJ,80,FALSE))=0,"",VLOOKUP($G29,Baseline!$G:$CJ,80,FALSE))</f>
        <v/>
      </c>
      <c r="CI29" s="178" t="str">
        <f>IF(LEN(VLOOKUP($G29,Baseline!$G:$CJ,81,FALSE))=0,"",VLOOKUP($G29,Baseline!$G:$CJ,81,FALSE))</f>
        <v/>
      </c>
      <c r="CJ29" s="178" t="str">
        <f>IF(LEN(VLOOKUP($G29,Baseline!$G:$CJ,82,FALSE))=0,"",VLOOKUP($G29,Baseline!$G:$CJ,82,FALSE))</f>
        <v/>
      </c>
      <c r="CK29" s="178"/>
      <c r="CL29" s="178"/>
      <c r="CM29" s="178"/>
      <c r="CN29" s="192"/>
      <c r="CO29" s="182" t="str">
        <f>IF(LEN(VLOOKUP($G29,Baseline!$G:$DL,87,FALSE))=0,"",VLOOKUP($G29,Baseline!$G:$DL,87,FALSE))</f>
        <v>T’es-tu senti(e) plein(e) d’énergie ?</v>
      </c>
      <c r="CP29" s="178" t="str">
        <f>IF(LEN(VLOOKUP($G29,Baseline!$G:$DL,88,FALSE))=0,"",VLOOKUP($G29,Baseline!$G:$DL,88,FALSE))</f>
        <v xml:space="preserve">0 = jamais
</v>
      </c>
      <c r="CQ29" s="178" t="str">
        <f>IF(LEN(VLOOKUP($G29,Baseline!$G:$DL,89,FALSE))=0,"",VLOOKUP($G29,Baseline!$G:$DL,89,FALSE))</f>
        <v xml:space="preserve">1 = parfois
</v>
      </c>
      <c r="CR29" s="178" t="str">
        <f>IF(LEN(VLOOKUP($G29,Baseline!$G:$DL,90,FALSE))=0,"",VLOOKUP($G29,Baseline!$G:$DL,90,FALSE))</f>
        <v xml:space="preserve">2 = souvent
</v>
      </c>
      <c r="CS29" s="178" t="str">
        <f>IF(LEN(VLOOKUP($G29,Baseline!$G:$DL,91,FALSE))=0,"",VLOOKUP($G29,Baseline!$G:$DL,91,FALSE))</f>
        <v xml:space="preserve">3 = très souvent
</v>
      </c>
      <c r="CT29" s="178" t="str">
        <f>IF(LEN(VLOOKUP($G29,Baseline!$G:$DL,92,FALSE))=0,"",VLOOKUP($G29,Baseline!$G:$DL,92,FALSE))</f>
        <v xml:space="preserve">4 = toujours
</v>
      </c>
      <c r="CU29" s="178" t="str">
        <f>IF(LEN(VLOOKUP($G29,Baseline!$G:$DL,93,FALSE))=0,"",VLOOKUP($G29,Baseline!$G:$DL,93,FALSE))</f>
        <v/>
      </c>
      <c r="CV29" s="178" t="str">
        <f>IF(LEN(VLOOKUP($G29,Baseline!$G:$DL,94,FALSE))=0,"",VLOOKUP($G29,Baseline!$G:$DL,94,FALSE))</f>
        <v/>
      </c>
      <c r="CW29" s="178" t="str">
        <f>IF(LEN(VLOOKUP($G29,Baseline!$G:$DL,95,FALSE))=0,"",VLOOKUP($G29,Baseline!$G:$DL,95,FALSE))</f>
        <v/>
      </c>
      <c r="CX29" s="178" t="str">
        <f>IF(LEN(VLOOKUP($G29,Baseline!$G:$DL,96,FALSE))=0,"",VLOOKUP($G29,Baseline!$G:$DL,96,FALSE))</f>
        <v/>
      </c>
      <c r="CY29" s="178" t="str">
        <f>IF(LEN(VLOOKUP($G29,Baseline!$G:$DL,97,FALSE))=0,"",VLOOKUP($G29,Baseline!$G:$DL,97,FALSE))</f>
        <v/>
      </c>
      <c r="CZ29" s="178" t="str">
        <f>IF(LEN(VLOOKUP($G29,Baseline!$G:$DL,98,FALSE))=0,"",VLOOKUP($G29,Baseline!$G:$DL,98,FALSE))</f>
        <v/>
      </c>
      <c r="DA29" s="178" t="str">
        <f>IF(LEN(VLOOKUP($G29,Baseline!$G:$DL,99,FALSE))=0,"",VLOOKUP($G29,Baseline!$G:$DL,99,FALSE))</f>
        <v/>
      </c>
      <c r="DB29" s="178" t="str">
        <f>IF(LEN(VLOOKUP($G29,Baseline!$G:$DL,100,FALSE))=0,"",VLOOKUP($G29,Baseline!$G:$DL,100,FALSE))</f>
        <v/>
      </c>
      <c r="DC29" s="178" t="str">
        <f>IF(LEN(VLOOKUP($G29,Baseline!$G:$DL,101,FALSE))=0,"",VLOOKUP($G29,Baseline!$G:$DL,101,FALSE))</f>
        <v/>
      </c>
      <c r="DD29" s="178" t="str">
        <f>IF(LEN(VLOOKUP($G29,Baseline!$G:$DL,102,FALSE))=0,"",VLOOKUP($G29,Baseline!$G:$DL,102,FALSE))</f>
        <v/>
      </c>
      <c r="DE29" s="178" t="str">
        <f>IF(LEN(VLOOKUP($G29,Baseline!$G:$DL,103,FALSE))=0,"",VLOOKUP($G29,Baseline!$G:$DL,103,FALSE))</f>
        <v/>
      </c>
      <c r="DF29" s="178" t="str">
        <f>IF(LEN(VLOOKUP($G29,Baseline!$G:$DL,104,FALSE))=0,"",VLOOKUP($G29,Baseline!$G:$DL,104,FALSE))</f>
        <v/>
      </c>
      <c r="DG29" s="178" t="str">
        <f>IF(LEN(VLOOKUP($G29,Baseline!$G:$DL,105,FALSE))=0,"",VLOOKUP($G29,Baseline!$G:$DL,105,FALSE))</f>
        <v/>
      </c>
      <c r="DH29" s="178" t="str">
        <f>IF(LEN(VLOOKUP($G29,Baseline!$G:$DL,106,FALSE))=0,"",VLOOKUP($G29,Baseline!$G:$DL,106,FALSE))</f>
        <v/>
      </c>
      <c r="DI29" s="178" t="str">
        <f>IF(LEN(VLOOKUP($G29,Baseline!$G:$DL,107,FALSE))=0,"",VLOOKUP($G29,Baseline!$G:$DL,107,FALSE))</f>
        <v/>
      </c>
      <c r="DJ29" s="178" t="str">
        <f>IF(LEN(VLOOKUP($G29,Baseline!$G:$DL,108,FALSE))=0,"",VLOOKUP($G29,Baseline!$G:$DL,108,FALSE))</f>
        <v/>
      </c>
      <c r="DK29" s="178" t="str">
        <f>IF(LEN(VLOOKUP($G29,Baseline!$G:$DL,109,FALSE))=0,"",VLOOKUP($G29,Baseline!$G:$DL,109,FALSE))</f>
        <v/>
      </c>
      <c r="DL29" s="178" t="str">
        <f>IF(LEN(VLOOKUP($G29,Baseline!$G:$DL,110,FALSE))=0,"",VLOOKUP($G29,Baseline!$G:$DL,110,FALSE))</f>
        <v/>
      </c>
      <c r="DM29" s="178"/>
      <c r="DN29" s="178"/>
      <c r="DO29" s="178"/>
      <c r="DP29" s="178"/>
      <c r="DQ29" s="178" t="str">
        <f>IF(LEN(VLOOKUP($G29,Baseline!$G:$EN,115,FALSE))=0,"",VLOOKUP($G29,Baseline!$G:$EN,115,FALSE))</f>
        <v>Úgy érezted, hogy tele voltál energiával?</v>
      </c>
      <c r="DR29" s="178" t="str">
        <f>IF(LEN(VLOOKUP($G29,Baseline!$G:$EN,116,FALSE))=0,"",VLOOKUP($G29,Baseline!$G:$EN,116,FALSE))</f>
        <v>0 = soha</v>
      </c>
      <c r="DS29" s="178" t="str">
        <f>IF(LEN(VLOOKUP($G29,Baseline!$G:$EN,117,FALSE))=0,"",VLOOKUP($G29,Baseline!$G:$EN,117,FALSE))</f>
        <v>1 = ritkán</v>
      </c>
      <c r="DT29" s="178" t="str">
        <f>IF(LEN(VLOOKUP($G29,Baseline!$G:$EN,118,FALSE))=0,"",VLOOKUP($G29,Baseline!$G:$EN,118,FALSE))</f>
        <v>2 = gyakran</v>
      </c>
      <c r="DU29" s="178" t="str">
        <f>IF(LEN(VLOOKUP($G29,Baseline!$G:$EN,119,FALSE))=0,"",VLOOKUP($G29,Baseline!$G:$EN,119,FALSE))</f>
        <v>3 = nagyon gyakran</v>
      </c>
      <c r="DV29" s="178" t="str">
        <f>IF(LEN(VLOOKUP($G29,Baseline!$G:$EN,120,FALSE))=0,"",VLOOKUP($G29,Baseline!$G:$EN,120,FALSE))</f>
        <v>4 = mindig</v>
      </c>
      <c r="DW29" s="178" t="str">
        <f>IF(LEN(VLOOKUP($G29,Baseline!$G:$EN,121,FALSE))=0,"",VLOOKUP($G29,Baseline!$G:$EN,121,FALSE))</f>
        <v/>
      </c>
      <c r="DX29" s="178" t="str">
        <f>IF(LEN(VLOOKUP($G29,Baseline!$G:$EN,122,FALSE))=0,"",VLOOKUP($G29,Baseline!$G:$EN,122,FALSE))</f>
        <v/>
      </c>
      <c r="DY29" s="178" t="str">
        <f>IF(LEN(VLOOKUP($G29,Baseline!$G:$EN,123,FALSE))=0,"",VLOOKUP($G29,Baseline!$G:$EN,123,FALSE))</f>
        <v/>
      </c>
      <c r="DZ29" s="178" t="str">
        <f>IF(LEN(VLOOKUP($G29,Baseline!$G:$EN,124,FALSE))=0,"",VLOOKUP($G29,Baseline!$G:$EN,124,FALSE))</f>
        <v/>
      </c>
      <c r="EA29" s="178" t="str">
        <f>IF(LEN(VLOOKUP($G29,Baseline!$G:$EN,125,FALSE))=0,"",VLOOKUP($G29,Baseline!$G:$EN,125,FALSE))</f>
        <v/>
      </c>
      <c r="EB29" s="178" t="str">
        <f>IF(LEN(VLOOKUP($G29,Baseline!$G:$EN,126,FALSE))=0,"",VLOOKUP($G29,Baseline!$G:$EN,126,FALSE))</f>
        <v/>
      </c>
      <c r="EC29" s="178" t="str">
        <f>IF(LEN(VLOOKUP($G29,Baseline!$G:$EN,127,FALSE))=0,"",VLOOKUP($G29,Baseline!$G:$EN,127,FALSE))</f>
        <v/>
      </c>
      <c r="ED29" s="178" t="str">
        <f>IF(LEN(VLOOKUP($G29,Baseline!$G:$EN,128,FALSE))=0,"",VLOOKUP($G29,Baseline!$G:$EN,128,FALSE))</f>
        <v/>
      </c>
      <c r="EE29" s="178" t="str">
        <f>IF(LEN(VLOOKUP($G29,Baseline!$G:$EN,129,FALSE))=0,"",VLOOKUP($G29,Baseline!$G:$EN,129,FALSE))</f>
        <v/>
      </c>
      <c r="EF29" s="178" t="str">
        <f>IF(LEN(VLOOKUP($G29,Baseline!$G:$EN,130,FALSE))=0,"",VLOOKUP($G29,Baseline!$G:$EN,130,FALSE))</f>
        <v/>
      </c>
      <c r="EG29" s="178" t="str">
        <f>IF(LEN(VLOOKUP($G29,Baseline!$G:$EN,131,FALSE))=0,"",VLOOKUP($G29,Baseline!$G:$EN,131,FALSE))</f>
        <v/>
      </c>
      <c r="EH29" s="178" t="str">
        <f>IF(LEN(VLOOKUP($G29,Baseline!$G:$EN,132,FALSE))=0,"",VLOOKUP($G29,Baseline!$G:$EN,132,FALSE))</f>
        <v/>
      </c>
      <c r="EI29" s="178" t="str">
        <f>IF(LEN(VLOOKUP($G29,Baseline!$G:$EN,133,FALSE))=0,"",VLOOKUP($G29,Baseline!$G:$EN,133,FALSE))</f>
        <v/>
      </c>
      <c r="EJ29" s="178" t="str">
        <f>IF(LEN(VLOOKUP($G29,Baseline!$G:$EN,134,FALSE))=0,"",VLOOKUP($G29,Baseline!$G:$EN,134,FALSE))</f>
        <v/>
      </c>
      <c r="EK29" s="178" t="str">
        <f>IF(LEN(VLOOKUP($G29,Baseline!$G:$EN,135,FALSE))=0,"",VLOOKUP($G29,Baseline!$G:$EN,135,FALSE))</f>
        <v/>
      </c>
      <c r="EL29" s="178" t="str">
        <f>IF(LEN(VLOOKUP($G29,Baseline!$G:$EN,136,FALSE))=0,"",VLOOKUP($G29,Baseline!$G:$EN,136,FALSE))</f>
        <v/>
      </c>
      <c r="EM29" s="178" t="str">
        <f>IF(LEN(VLOOKUP($G29,Baseline!$G:$EN,137,FALSE))=0,"",VLOOKUP($G29,Baseline!$G:$EN,137,FALSE))</f>
        <v/>
      </c>
      <c r="EN29" s="178" t="str">
        <f>IF(LEN(VLOOKUP($G29,Baseline!$G:$EN,138,FALSE))=0,"",VLOOKUP($G29,Baseline!$G:$EN,138,FALSE))</f>
        <v/>
      </c>
      <c r="EO29" s="178"/>
      <c r="EP29" s="178"/>
      <c r="EQ29" s="178"/>
      <c r="ER29" s="178"/>
      <c r="ES29" s="178" t="str">
        <f>IF(LEN(VLOOKUP($G29,Baseline!$G:$FP,143,FALSE))=0,"",VLOOKUP($G29,Baseline!$G:$FP,143,FALSE))</f>
        <v>Ti sei sentito/a pieno di energia?</v>
      </c>
      <c r="ET29" s="178" t="str">
        <f>IF(LEN(VLOOKUP($G29,Baseline!$G:$FP,144,FALSE))=0,"",VLOOKUP($G29,Baseline!$G:$FP,144,FALSE))</f>
        <v>0 = mai</v>
      </c>
      <c r="EU29" s="178" t="str">
        <f>IF(LEN(VLOOKUP($G29,Baseline!$G:$FP,145,FALSE))=0,"",VLOOKUP($G29,Baseline!$G:$FP,145,FALSE))</f>
        <v>1 = raramente</v>
      </c>
      <c r="EV29" s="178" t="str">
        <f>IF(LEN(VLOOKUP($G29,Baseline!$G:$FP,146,FALSE))=0,"",VLOOKUP($G29,Baseline!$G:$FP,146,FALSE))</f>
        <v>2 = abbastanza spesso</v>
      </c>
      <c r="EW29" s="178" t="str">
        <f>IF(LEN(VLOOKUP($G29,Baseline!$G:$FP,147,FALSE))=0,"",VLOOKUP($G29,Baseline!$G:$FP,147,FALSE))</f>
        <v>3 = molto spesso</v>
      </c>
      <c r="EX29" s="178" t="str">
        <f>IF(LEN(VLOOKUP($G29,Baseline!$G:$FP,148,FALSE))=0,"",VLOOKUP($G29,Baseline!$G:$FP,148,FALSE))</f>
        <v>4 = sempre</v>
      </c>
      <c r="EY29" s="178" t="str">
        <f>IF(LEN(VLOOKUP($G29,Baseline!$G:$FP,149,FALSE))=0,"",VLOOKUP($G29,Baseline!$G:$FP,149,FALSE))</f>
        <v/>
      </c>
      <c r="EZ29" s="178" t="str">
        <f>IF(LEN(VLOOKUP($G29,Baseline!$G:$FP,150,FALSE))=0,"",VLOOKUP($G29,Baseline!$G:$FP,150,FALSE))</f>
        <v/>
      </c>
      <c r="FA29" s="178" t="str">
        <f>IF(LEN(VLOOKUP($G29,Baseline!$G:$FP,151,FALSE))=0,"",VLOOKUP($G29,Baseline!$G:$FP,151,FALSE))</f>
        <v/>
      </c>
      <c r="FB29" s="178" t="str">
        <f>IF(LEN(VLOOKUP($G29,Baseline!$G:$FP,152,FALSE))=0,"",VLOOKUP($G29,Baseline!$G:$FP,152,FALSE))</f>
        <v/>
      </c>
      <c r="FC29" s="178" t="str">
        <f>IF(LEN(VLOOKUP($G29,Baseline!$G:$FP,153,FALSE))=0,"",VLOOKUP($G29,Baseline!$G:$FP,153,FALSE))</f>
        <v/>
      </c>
      <c r="FD29" s="178" t="str">
        <f>IF(LEN(VLOOKUP($G29,Baseline!$G:$FP,154,FALSE))=0,"",VLOOKUP($G29,Baseline!$G:$FP,154,FALSE))</f>
        <v/>
      </c>
      <c r="FE29" s="178" t="str">
        <f>IF(LEN(VLOOKUP($G29,Baseline!$G:$FP,155,FALSE))=0,"",VLOOKUP($G29,Baseline!$G:$FP,155,FALSE))</f>
        <v/>
      </c>
      <c r="FF29" s="178" t="str">
        <f>IF(LEN(VLOOKUP($G29,Baseline!$G:$FP,156,FALSE))=0,"",VLOOKUP($G29,Baseline!$G:$FP,156,FALSE))</f>
        <v/>
      </c>
      <c r="FG29" s="178" t="str">
        <f>IF(LEN(VLOOKUP($G29,Baseline!$G:$FP,157,FALSE))=0,"",VLOOKUP($G29,Baseline!$G:$FP,157,FALSE))</f>
        <v/>
      </c>
      <c r="FH29" s="178" t="str">
        <f>IF(LEN(VLOOKUP($G29,Baseline!$G:$FP,158,FALSE))=0,"",VLOOKUP($G29,Baseline!$G:$FP,158,FALSE))</f>
        <v/>
      </c>
      <c r="FI29" s="178" t="str">
        <f>IF(LEN(VLOOKUP($G29,Baseline!$G:$FP,159,FALSE))=0,"",VLOOKUP($G29,Baseline!$G:$FP,159,FALSE))</f>
        <v/>
      </c>
      <c r="FJ29" s="178" t="str">
        <f>IF(LEN(VLOOKUP($G29,Baseline!$G:$FP,160,FALSE))=0,"",VLOOKUP($G29,Baseline!$G:$FP,160,FALSE))</f>
        <v/>
      </c>
      <c r="FK29" s="178" t="str">
        <f>IF(LEN(VLOOKUP($G29,Baseline!$G:$FP,161,FALSE))=0,"",VLOOKUP($G29,Baseline!$G:$FP,161,FALSE))</f>
        <v/>
      </c>
      <c r="FL29" s="178" t="str">
        <f>IF(LEN(VLOOKUP($G29,Baseline!$G:$FP,162,FALSE))=0,"",VLOOKUP($G29,Baseline!$G:$FP,162,FALSE))</f>
        <v/>
      </c>
      <c r="FM29" s="178" t="str">
        <f>IF(LEN(VLOOKUP($G29,Baseline!$G:$FP,163,FALSE))=0,"",VLOOKUP($G29,Baseline!$G:$FP,163,FALSE))</f>
        <v/>
      </c>
      <c r="FN29" s="178" t="str">
        <f>IF(LEN(VLOOKUP($G29,Baseline!$G:$FP,164,FALSE))=0,"",VLOOKUP($G29,Baseline!$G:$FP,164,FALSE))</f>
        <v/>
      </c>
      <c r="FO29" s="178" t="str">
        <f>IF(LEN(VLOOKUP($G29,Baseline!$G:$FP,165,FALSE))=0,"",VLOOKUP($G29,Baseline!$G:$FP,165,FALSE))</f>
        <v/>
      </c>
      <c r="FP29" s="178" t="str">
        <f>IF(LEN(VLOOKUP($G29,Baseline!$G:$FP,166,FALSE))=0,"",VLOOKUP($G29,Baseline!$G:$FP,166,FALSE))</f>
        <v/>
      </c>
      <c r="FQ29" s="178"/>
      <c r="FR29" s="178"/>
      <c r="FS29" s="178"/>
      <c r="FT29" s="178"/>
      <c r="FU29" s="178" t="str">
        <f>IF(LEN(VLOOKUP($G29,Baseline!$G:$GR,171,FALSE))=0,"",VLOOKUP($G29,Baseline!$G:$GR,171,FALSE))</f>
        <v>Чувствовал(а) ли ты себя бодро?</v>
      </c>
      <c r="FV29" s="178" t="str">
        <f>IF(LEN(VLOOKUP($G29,Baseline!$G:$GR,172,FALSE))=0,"",VLOOKUP($G29,Baseline!$G:$GR,172,FALSE))</f>
        <v>0 = никогда</v>
      </c>
      <c r="FW29" s="178" t="str">
        <f>IF(LEN(VLOOKUP($G29,Baseline!$G:$GR,173,FALSE))=0,"",VLOOKUP($G29,Baseline!$G:$GR,173,FALSE))</f>
        <v>1 = редко</v>
      </c>
      <c r="FX29" s="178" t="str">
        <f>IF(LEN(VLOOKUP($G29,Baseline!$G:$GR,174,FALSE))=0,"",VLOOKUP($G29,Baseline!$G:$GR,174,FALSE))</f>
        <v>2 = довольно часто</v>
      </c>
      <c r="FY29" s="178" t="str">
        <f>IF(LEN(VLOOKUP($G29,Baseline!$G:$GR,175,FALSE))=0,"",VLOOKUP($G29,Baseline!$G:$GR,175,FALSE))</f>
        <v>3 = очень часто</v>
      </c>
      <c r="FZ29" s="178" t="str">
        <f>IF(LEN(VLOOKUP($G29,Baseline!$G:$GR,176,FALSE))=0,"",VLOOKUP($G29,Baseline!$G:$GR,176,FALSE))</f>
        <v>4 = Постоянно</v>
      </c>
      <c r="GA29" s="178" t="str">
        <f>IF(LEN(VLOOKUP($G29,Baseline!$G:$GR,177,FALSE))=0,"",VLOOKUP($G29,Baseline!$G:$GR,177,FALSE))</f>
        <v/>
      </c>
      <c r="GB29" s="178" t="str">
        <f>IF(LEN(VLOOKUP($G29,Baseline!$G:$GR,178,FALSE))=0,"",VLOOKUP($G29,Baseline!$G:$GR,178,FALSE))</f>
        <v/>
      </c>
      <c r="GC29" s="178" t="str">
        <f>IF(LEN(VLOOKUP($G29,Baseline!$G:$GR,179,FALSE))=0,"",VLOOKUP($G29,Baseline!$G:$GR,179,FALSE))</f>
        <v/>
      </c>
      <c r="GD29" s="178" t="str">
        <f>IF(LEN(VLOOKUP($G29,Baseline!$G:$GR,180,FALSE))=0,"",VLOOKUP($G29,Baseline!$G:$GR,180,FALSE))</f>
        <v/>
      </c>
      <c r="GE29" s="178" t="str">
        <f>IF(LEN(VLOOKUP($G29,Baseline!$G:$GR,181,FALSE))=0,"",VLOOKUP($G29,Baseline!$G:$GR,181,FALSE))</f>
        <v/>
      </c>
      <c r="GF29" s="178" t="str">
        <f>IF(LEN(VLOOKUP($G29,Baseline!$G:$GR,182,FALSE))=0,"",VLOOKUP($G29,Baseline!$G:$GR,182,FALSE))</f>
        <v/>
      </c>
      <c r="GG29" s="178" t="str">
        <f>IF(LEN(VLOOKUP($G29,Baseline!$G:$GR,183,FALSE))=0,"",VLOOKUP($G29,Baseline!$G:$GR,183,FALSE))</f>
        <v/>
      </c>
      <c r="GH29" s="178" t="str">
        <f>IF(LEN(VLOOKUP($G29,Baseline!$G:$GR,184,FALSE))=0,"",VLOOKUP($G29,Baseline!$G:$GR,184,FALSE))</f>
        <v/>
      </c>
      <c r="GI29" s="178" t="str">
        <f>IF(LEN(VLOOKUP($G29,Baseline!$G:$GR,185,FALSE))=0,"",VLOOKUP($G29,Baseline!$G:$GR,185,FALSE))</f>
        <v/>
      </c>
      <c r="GJ29" s="178" t="str">
        <f>IF(LEN(VLOOKUP($G29,Baseline!$G:$GR,186,FALSE))=0,"",VLOOKUP($G29,Baseline!$G:$GR,186,FALSE))</f>
        <v/>
      </c>
      <c r="GK29" s="178" t="str">
        <f>IF(LEN(VLOOKUP($G29,Baseline!$G:$GR,187,FALSE))=0,"",VLOOKUP($G29,Baseline!$G:$GR,187,FALSE))</f>
        <v/>
      </c>
      <c r="GL29" s="178" t="str">
        <f>IF(LEN(VLOOKUP($G29,Baseline!$G:$GR,188,FALSE))=0,"",VLOOKUP($G29,Baseline!$G:$GR,188,FALSE))</f>
        <v/>
      </c>
      <c r="GM29" s="178" t="str">
        <f>IF(LEN(VLOOKUP($G29,Baseline!$G:$GR,189,FALSE))=0,"",VLOOKUP($G29,Baseline!$G:$GR,189,FALSE))</f>
        <v/>
      </c>
      <c r="GN29" s="178" t="str">
        <f>IF(LEN(VLOOKUP($G29,Baseline!$G:$GR,190,FALSE))=0,"",VLOOKUP($G29,Baseline!$G:$GR,190,FALSE))</f>
        <v/>
      </c>
      <c r="GO29" s="178" t="str">
        <f>IF(LEN(VLOOKUP($G29,Baseline!$G:$GR,191,FALSE))=0,"",VLOOKUP($G29,Baseline!$G:$GR,191,FALSE))</f>
        <v/>
      </c>
      <c r="GP29" s="178" t="str">
        <f>IF(LEN(VLOOKUP($G29,Baseline!$G:$GR,192,FALSE))=0,"",VLOOKUP($G29,Baseline!$G:$GR,192,FALSE))</f>
        <v/>
      </c>
      <c r="GQ29" s="178" t="str">
        <f>IF(LEN(VLOOKUP($G29,Baseline!$G:$GR,193,FALSE))=0,"",VLOOKUP($G29,Baseline!$G:$GR,193,FALSE))</f>
        <v/>
      </c>
      <c r="GR29" s="178" t="str">
        <f>IF(LEN(VLOOKUP($G29,Baseline!$G:$GR,194,FALSE))=0,"",VLOOKUP($G29,Baseline!$G:$GR,194,FALSE))</f>
        <v/>
      </c>
      <c r="GS29" s="178"/>
      <c r="GT29" s="178"/>
      <c r="GU29" s="178"/>
      <c r="GV29" s="178"/>
      <c r="GW29" s="178" t="str">
        <f>IF(LEN(VLOOKUP($G29,Baseline!$G:$HT,199,FALSE))=0,"",VLOOKUP($G29,Baseline!$G:$HT,199,FALSE))</f>
        <v>Da li si osećao/la da imaš puno energije?</v>
      </c>
      <c r="GX29" s="178" t="str">
        <f>IF(LEN(VLOOKUP($G29,Baseline!$G:$HT,200,FALSE))=0,"",VLOOKUP($G29,Baseline!$G:$HT,200,FALSE))</f>
        <v>1 = nikada</v>
      </c>
      <c r="GY29" s="178" t="str">
        <f>IF(LEN(VLOOKUP($G29,Baseline!$G:$HT,201,FALSE))=0,"",VLOOKUP($G29,Baseline!$G:$HT,201,FALSE))</f>
        <v>2 = retko</v>
      </c>
      <c r="GZ29" s="178" t="str">
        <f>IF(LEN(VLOOKUP($G29,Baseline!$G:$HT,202,FALSE))=0,"",VLOOKUP($G29,Baseline!$G:$HT,202,FALSE))</f>
        <v>3 = ponekad</v>
      </c>
      <c r="HA29" s="178" t="str">
        <f>IF(LEN(VLOOKUP($G29,Baseline!$G:$HT,203,FALSE))=0,"",VLOOKUP($G29,Baseline!$G:$HT,203,FALSE))</f>
        <v>4 = često</v>
      </c>
      <c r="HB29" s="178" t="str">
        <f>IF(LEN(VLOOKUP($G29,Baseline!$G:$HT,204,FALSE))=0,"",VLOOKUP($G29,Baseline!$G:$HT,204,FALSE))</f>
        <v>5 = stalno</v>
      </c>
      <c r="HC29" s="178" t="str">
        <f>IF(LEN(VLOOKUP($G29,Baseline!$G:$HT,205,FALSE))=0,"",VLOOKUP($G29,Baseline!$G:$HT,205,FALSE))</f>
        <v/>
      </c>
      <c r="HD29" s="178" t="str">
        <f>IF(LEN(VLOOKUP($G29,Baseline!$G:$HT,206,FALSE))=0,"",VLOOKUP($G29,Baseline!$G:$HT,206,FALSE))</f>
        <v/>
      </c>
      <c r="HE29" s="178" t="str">
        <f>IF(LEN(VLOOKUP($G29,Baseline!$G:$HT,207,FALSE))=0,"",VLOOKUP($G29,Baseline!$G:$HT,207,FALSE))</f>
        <v/>
      </c>
      <c r="HF29" s="178" t="str">
        <f>IF(LEN(VLOOKUP($G29,Baseline!$G:$HT,208,FALSE))=0,"",VLOOKUP($G29,Baseline!$G:$HT,208,FALSE))</f>
        <v/>
      </c>
      <c r="HG29" s="178" t="str">
        <f>IF(LEN(VLOOKUP($G29,Baseline!$G:$HT,209,FALSE))=0,"",VLOOKUP($G29,Baseline!$G:$HT,209,FALSE))</f>
        <v/>
      </c>
      <c r="HH29" s="178" t="str">
        <f>IF(LEN(VLOOKUP($G29,Baseline!$G:$HT,210,FALSE))=0,"",VLOOKUP($G29,Baseline!$G:$HT,210,FALSE))</f>
        <v/>
      </c>
      <c r="HI29" s="178" t="str">
        <f>IF(LEN(VLOOKUP($G29,Baseline!$G:$HT,211,FALSE))=0,"",VLOOKUP($G29,Baseline!$G:$HT,211,FALSE))</f>
        <v/>
      </c>
      <c r="HJ29" s="178" t="str">
        <f>IF(LEN(VLOOKUP($G29,Baseline!$G:$HT,212,FALSE))=0,"",VLOOKUP($G29,Baseline!$G:$HT,212,FALSE))</f>
        <v/>
      </c>
      <c r="HK29" s="178" t="str">
        <f>IF(LEN(VLOOKUP($G29,Baseline!$G:$HT,213,FALSE))=0,"",VLOOKUP($G29,Baseline!$G:$HT,213,FALSE))</f>
        <v/>
      </c>
      <c r="HL29" s="178" t="str">
        <f>IF(LEN(VLOOKUP($G29,Baseline!$G:$HT,214,FALSE))=0,"",VLOOKUP($G29,Baseline!$G:$HT,214,FALSE))</f>
        <v/>
      </c>
      <c r="HM29" s="178" t="str">
        <f>IF(LEN(VLOOKUP($G29,Baseline!$G:$HT,215,FALSE))=0,"",VLOOKUP($G29,Baseline!$G:$HT,215,FALSE))</f>
        <v/>
      </c>
      <c r="HN29" s="178" t="str">
        <f>IF(LEN(VLOOKUP($G29,Baseline!$G:$HT,216,FALSE))=0,"",VLOOKUP($G29,Baseline!$G:$HT,216,FALSE))</f>
        <v/>
      </c>
      <c r="HO29" s="178" t="str">
        <f>IF(LEN(VLOOKUP($G29,Baseline!$G:$HT,217,FALSE))=0,"",VLOOKUP($G29,Baseline!$G:$HT,217,FALSE))</f>
        <v/>
      </c>
      <c r="HP29" s="178" t="str">
        <f>IF(LEN(VLOOKUP($G29,Baseline!$G:$HT,218,FALSE))=0,"",VLOOKUP($G29,Baseline!$G:$HT,218,FALSE))</f>
        <v/>
      </c>
      <c r="HQ29" s="178" t="str">
        <f>IF(LEN(VLOOKUP($G29,Baseline!$G:$HT,219,FALSE))=0,"",VLOOKUP($G29,Baseline!$G:$HT,219,FALSE))</f>
        <v/>
      </c>
      <c r="HR29" s="178" t="str">
        <f>IF(LEN(VLOOKUP($G29,Baseline!$G:$HT,220,FALSE))=0,"",VLOOKUP($G29,Baseline!$G:$HT,220,FALSE))</f>
        <v/>
      </c>
      <c r="HS29" s="178" t="str">
        <f>IF(LEN(VLOOKUP($G29,Baseline!$G:$HT,221,FALSE))=0,"",VLOOKUP($G29,Baseline!$G:$HT,221,FALSE))</f>
        <v/>
      </c>
      <c r="HT29" s="178" t="str">
        <f>IF(LEN(VLOOKUP($G29,Baseline!$G:$HT,222,FALSE))=0,"",VLOOKUP($G29,Baseline!$G:$HT,222,FALSE))</f>
        <v/>
      </c>
      <c r="HU29" s="178"/>
      <c r="HV29" s="178"/>
      <c r="HW29" s="178"/>
      <c r="HX29" s="178"/>
    </row>
    <row r="30" spans="1:232" s="41" customFormat="1" ht="16.5" hidden="1" thickBot="1">
      <c r="A30" s="180" t="s">
        <v>109</v>
      </c>
      <c r="B30" s="178" t="s">
        <v>110</v>
      </c>
      <c r="C30" s="178"/>
      <c r="D30" s="178"/>
      <c r="E30" s="178"/>
      <c r="F30" s="178" t="s">
        <v>111</v>
      </c>
      <c r="G30" s="178" t="s">
        <v>544</v>
      </c>
      <c r="H30" s="185"/>
      <c r="I30" s="182" t="str">
        <f>IF(LEN(VLOOKUP($G30,Baseline!$G:$AF,3,FALSE))=0,"",VLOOKUP($G30,Baseline!$G:$AF,3,FALSE))</f>
        <v>Hast Du dich traurig gefühlt?</v>
      </c>
      <c r="J30" s="187" t="str">
        <f>IF(LEN(VLOOKUP($G30,Baseline!$G:$AF,4,FALSE))=0,"",VLOOKUP($G30,Baseline!$G:$AF,4,FALSE))</f>
        <v>0 = Nie</v>
      </c>
      <c r="K30" s="187" t="str">
        <f>IF(LEN(VLOOKUP($G30,Baseline!$G:$AF,5,FALSE))=0,"",VLOOKUP($G30,Baseline!$G:$AF,5,FALSE))</f>
        <v>1 = Selten</v>
      </c>
      <c r="L30" s="187" t="str">
        <f>IF(LEN(VLOOKUP($G30,Baseline!$G:$AF,6,FALSE))=0,"",VLOOKUP($G30,Baseline!$G:$AF,6,FALSE))</f>
        <v>2 = Manchmal</v>
      </c>
      <c r="M30" s="187" t="str">
        <f>IF(LEN(VLOOKUP($G30,Baseline!$G:$AF,7,FALSE))=0,"",VLOOKUP($G30,Baseline!$G:$AF,7,FALSE))</f>
        <v>3 = Oft</v>
      </c>
      <c r="N30" s="187" t="str">
        <f>IF(LEN(VLOOKUP($G30,Baseline!$G:$AF,8,FALSE))=0,"",VLOOKUP($G30,Baseline!$G:$AF,8,FALSE))</f>
        <v>4 = Immer</v>
      </c>
      <c r="O30" s="187" t="str">
        <f>IF(LEN(VLOOKUP($G30,Baseline!$G:$AF,9,FALSE))=0,"",VLOOKUP($G30,Baseline!$G:$AF,9,FALSE))</f>
        <v/>
      </c>
      <c r="P30" s="187" t="str">
        <f>IF(LEN(VLOOKUP($G30,Baseline!$G:$AF,10,FALSE))=0,"",VLOOKUP($G30,Baseline!$G:$AF,10,FALSE))</f>
        <v/>
      </c>
      <c r="Q30" s="187" t="str">
        <f>IF(LEN(VLOOKUP($G30,Baseline!$G:$AF,11,FALSE))=0,"",VLOOKUP($G30,Baseline!$G:$AF,11,FALSE))</f>
        <v/>
      </c>
      <c r="R30" s="187" t="str">
        <f>IF(LEN(VLOOKUP($G30,Baseline!$G:$AF,12,FALSE))=0,"",VLOOKUP($G30,Baseline!$G:$AF,12,FALSE))</f>
        <v/>
      </c>
      <c r="S30" s="187" t="str">
        <f>IF(LEN(VLOOKUP($G30,Baseline!$G:$AF,13,FALSE))=0,"",VLOOKUP($G30,Baseline!$G:$AF,13,FALSE))</f>
        <v/>
      </c>
      <c r="T30" s="187" t="str">
        <f>IF(LEN(VLOOKUP($G30,Baseline!$G:$AF,14,FALSE))=0,"",VLOOKUP($G30,Baseline!$G:$AF,14,FALSE))</f>
        <v/>
      </c>
      <c r="U30" s="187" t="str">
        <f>IF(LEN(VLOOKUP($G30,Baseline!$G:$AF,15,FALSE))=0,"",VLOOKUP($G30,Baseline!$G:$AF,15,FALSE))</f>
        <v/>
      </c>
      <c r="V30" s="187" t="str">
        <f>IF(LEN(VLOOKUP($G30,Baseline!$G:$AF,16,FALSE))=0,"",VLOOKUP($G30,Baseline!$G:$AF,16,FALSE))</f>
        <v/>
      </c>
      <c r="W30" s="187" t="str">
        <f>IF(LEN(VLOOKUP($G30,Baseline!$G:$AF,17,FALSE))=0,"",VLOOKUP($G30,Baseline!$G:$AF,17,FALSE))</f>
        <v/>
      </c>
      <c r="X30" s="187" t="str">
        <f>IF(LEN(VLOOKUP($G30,Baseline!$G:$AF,18,FALSE))=0,"",VLOOKUP($G30,Baseline!$G:$AF,18,FALSE))</f>
        <v/>
      </c>
      <c r="Y30" s="187" t="str">
        <f>IF(LEN(VLOOKUP($G30,Baseline!$G:$AF,19,FALSE))=0,"",VLOOKUP($G30,Baseline!$G:$AF,19,FALSE))</f>
        <v/>
      </c>
      <c r="Z30" s="187" t="str">
        <f>IF(LEN(VLOOKUP($G30,Baseline!$G:$AF,20,FALSE))=0,"",VLOOKUP($G30,Baseline!$G:$AF,20,FALSE))</f>
        <v/>
      </c>
      <c r="AA30" s="187" t="str">
        <f>IF(LEN(VLOOKUP($G30,Baseline!$G:$AF,21,FALSE))=0,"",VLOOKUP($G30,Baseline!$G:$AF,21,FALSE))</f>
        <v/>
      </c>
      <c r="AB30" s="187" t="str">
        <f>IF(LEN(VLOOKUP($G30,Baseline!$G:$AF,22,FALSE))=0,"",VLOOKUP($G30,Baseline!$G:$AF,22,FALSE))</f>
        <v/>
      </c>
      <c r="AC30" s="187" t="str">
        <f>IF(LEN(VLOOKUP($G30,Baseline!$G:$AF,23,FALSE))=0,"",VLOOKUP($G30,Baseline!$G:$AF,23,FALSE))</f>
        <v/>
      </c>
      <c r="AD30" s="187" t="str">
        <f>IF(LEN(VLOOKUP($G30,Baseline!$G:$AF,24,FALSE))=0,"",VLOOKUP($G30,Baseline!$G:$AF,24,FALSE))</f>
        <v/>
      </c>
      <c r="AE30" s="187" t="str">
        <f>IF(LEN(VLOOKUP($G30,Baseline!$G:$AF,25,FALSE))=0,"",VLOOKUP($G30,Baseline!$G:$AF,25,FALSE))</f>
        <v/>
      </c>
      <c r="AF30" s="187" t="str">
        <f>IF(LEN(VLOOKUP($G30,Baseline!$G:$AF,26,FALSE))=0,"",VLOOKUP($G30,Baseline!$G:$AF,26,FALSE))</f>
        <v/>
      </c>
      <c r="AG30" s="178"/>
      <c r="AH30" s="178" t="s">
        <v>107</v>
      </c>
      <c r="AI30" s="178"/>
      <c r="AJ30" s="191"/>
      <c r="AK30" s="182" t="str">
        <f>IF(LEN(VLOOKUP($G30,Baseline!$G:$BH,31,FALSE))=0,"",VLOOKUP($G30,Baseline!$G:$BH,31,FALSE))</f>
        <v xml:space="preserve">Have you felt sad? </v>
      </c>
      <c r="AL30" s="187" t="str">
        <f>IF(LEN(VLOOKUP($G30,Baseline!$G:$BH,32,FALSE))=0,"",VLOOKUP($G30,Baseline!$G:$BH,32,FALSE))</f>
        <v>0 = Never</v>
      </c>
      <c r="AM30" s="187" t="str">
        <f>IF(LEN(VLOOKUP($G30,Baseline!$G:$BH,33,FALSE))=0,"",VLOOKUP($G30,Baseline!$G:$BH,33,FALSE))</f>
        <v>1 = Seldom</v>
      </c>
      <c r="AN30" s="187" t="str">
        <f>IF(LEN(VLOOKUP($G30,Baseline!$G:$BH,34,FALSE))=0,"",VLOOKUP($G30,Baseline!$G:$BH,34,FALSE))</f>
        <v>2 = Quite often</v>
      </c>
      <c r="AO30" s="187" t="str">
        <f>IF(LEN(VLOOKUP($G30,Baseline!$G:$BH,35,FALSE))=0,"",VLOOKUP($G30,Baseline!$G:$BH,35,FALSE))</f>
        <v>3 = Very often</v>
      </c>
      <c r="AP30" s="187" t="str">
        <f>IF(LEN(VLOOKUP($G30,Baseline!$G:$BH,36,FALSE))=0,"",VLOOKUP($G30,Baseline!$G:$BH,36,FALSE))</f>
        <v>4 = Always</v>
      </c>
      <c r="AQ30" s="187" t="str">
        <f>IF(LEN(VLOOKUP($G30,Baseline!$G:$BH,37,FALSE))=0,"",VLOOKUP($G30,Baseline!$G:$BH,37,FALSE))</f>
        <v/>
      </c>
      <c r="AR30" s="187" t="str">
        <f>IF(LEN(VLOOKUP($G30,Baseline!$G:$BH,38,FALSE))=0,"",VLOOKUP($G30,Baseline!$G:$BH,38,FALSE))</f>
        <v/>
      </c>
      <c r="AS30" s="187" t="str">
        <f>IF(LEN(VLOOKUP($G30,Baseline!$G:$BH,39,FALSE))=0,"",VLOOKUP($G30,Baseline!$G:$BH,39,FALSE))</f>
        <v/>
      </c>
      <c r="AT30" s="187" t="str">
        <f>IF(LEN(VLOOKUP($G30,Baseline!$G:$BH,40,FALSE))=0,"",VLOOKUP($G30,Baseline!$G:$BH,40,FALSE))</f>
        <v/>
      </c>
      <c r="AU30" s="187" t="str">
        <f>IF(LEN(VLOOKUP($G30,Baseline!$G:$BH,41,FALSE))=0,"",VLOOKUP($G30,Baseline!$G:$BH,41,FALSE))</f>
        <v/>
      </c>
      <c r="AV30" s="187" t="str">
        <f>IF(LEN(VLOOKUP($G30,Baseline!$G:$BH,42,FALSE))=0,"",VLOOKUP($G30,Baseline!$G:$BH,42,FALSE))</f>
        <v/>
      </c>
      <c r="AW30" s="187" t="str">
        <f>IF(LEN(VLOOKUP($G30,Baseline!$G:$BH,43,FALSE))=0,"",VLOOKUP($G30,Baseline!$G:$BH,43,FALSE))</f>
        <v/>
      </c>
      <c r="AX30" s="187" t="str">
        <f>IF(LEN(VLOOKUP($G30,Baseline!$G:$BH,44,FALSE))=0,"",VLOOKUP($G30,Baseline!$G:$BH,44,FALSE))</f>
        <v/>
      </c>
      <c r="AY30" s="187" t="str">
        <f>IF(LEN(VLOOKUP($G30,Baseline!$G:$BH,45,FALSE))=0,"",VLOOKUP($G30,Baseline!$G:$BH,45,FALSE))</f>
        <v/>
      </c>
      <c r="AZ30" s="187" t="str">
        <f>IF(LEN(VLOOKUP($G30,Baseline!$G:$BH,46,FALSE))=0,"",VLOOKUP($G30,Baseline!$G:$BH,46,FALSE))</f>
        <v/>
      </c>
      <c r="BA30" s="187" t="str">
        <f>IF(LEN(VLOOKUP($G30,Baseline!$G:$BH,47,FALSE))=0,"",VLOOKUP($G30,Baseline!$G:$BH,47,FALSE))</f>
        <v/>
      </c>
      <c r="BB30" s="187" t="str">
        <f>IF(LEN(VLOOKUP($G30,Baseline!$G:$BH,48,FALSE))=0,"",VLOOKUP($G30,Baseline!$G:$BH,48,FALSE))</f>
        <v/>
      </c>
      <c r="BC30" s="187" t="str">
        <f>IF(LEN(VLOOKUP($G30,Baseline!$G:$BH,49,FALSE))=0,"",VLOOKUP($G30,Baseline!$G:$BH,49,FALSE))</f>
        <v/>
      </c>
      <c r="BD30" s="187" t="str">
        <f>IF(LEN(VLOOKUP($G30,Baseline!$G:$BH,50,FALSE))=0,"",VLOOKUP($G30,Baseline!$G:$BH,50,FALSE))</f>
        <v/>
      </c>
      <c r="BE30" s="187" t="str">
        <f>IF(LEN(VLOOKUP($G30,Baseline!$G:$BH,51,FALSE))=0,"",VLOOKUP($G30,Baseline!$G:$BH,51,FALSE))</f>
        <v/>
      </c>
      <c r="BF30" s="187" t="str">
        <f>IF(LEN(VLOOKUP($G30,Baseline!$G:$BH,52,FALSE))=0,"",VLOOKUP($G30,Baseline!$G:$BH,52,FALSE))</f>
        <v/>
      </c>
      <c r="BG30" s="187" t="str">
        <f>IF(LEN(VLOOKUP($G30,Baseline!$G:$BH,53,FALSE))=0,"",VLOOKUP($G30,Baseline!$G:$BH,53,FALSE))</f>
        <v/>
      </c>
      <c r="BH30" s="187" t="str">
        <f>IF(LEN(VLOOKUP($G30,Baseline!$G:$BH,54,FALSE))=0,"",VLOOKUP($G30,Baseline!$G:$BH,54,FALSE))</f>
        <v/>
      </c>
      <c r="BI30" s="178"/>
      <c r="BJ30" s="178"/>
      <c r="BK30" s="178"/>
      <c r="BL30" s="191"/>
      <c r="BM30" s="182" t="str">
        <f>IF(LEN(VLOOKUP($G30,Baseline!$G:$CJ,59,FALSE))=0,"",VLOOKUP($G30,Baseline!$G:$CJ,59,FALSE))</f>
        <v>¿Te has sentido triste?</v>
      </c>
      <c r="BN30" s="187" t="str">
        <f>IF(LEN(VLOOKUP($G30,Baseline!$G:$CJ,60,FALSE))=0,"",VLOOKUP($G30,Baseline!$G:$CJ,60,FALSE))</f>
        <v>0 = Nunca</v>
      </c>
      <c r="BO30" s="187" t="str">
        <f>IF(LEN(VLOOKUP($G30,Baseline!$G:$CJ,61,FALSE))=0,"",VLOOKUP($G30,Baseline!$G:$CJ,61,FALSE))</f>
        <v>1 = Casi Nunca</v>
      </c>
      <c r="BP30" s="188" t="str">
        <f>IF(LEN(VLOOKUP($G30,Baseline!$G:$CJ,62,FALSE))=0,"",VLOOKUP($G30,Baseline!$G:$CJ,62,FALSE))</f>
        <v>2 = Algunas veces</v>
      </c>
      <c r="BQ30" s="178" t="str">
        <f>IF(LEN(VLOOKUP($G30,Baseline!$G:$CJ,63,FALSE))=0,"",VLOOKUP($G30,Baseline!$G:$CJ,63,FALSE))</f>
        <v>3 = Casi siempre</v>
      </c>
      <c r="BR30" s="178" t="str">
        <f>IF(LEN(VLOOKUP($G30,Baseline!$G:$CJ,64,FALSE))=0,"",VLOOKUP($G30,Baseline!$G:$CJ,64,FALSE))</f>
        <v>4 = Siempre</v>
      </c>
      <c r="BS30" s="178" t="str">
        <f>IF(LEN(VLOOKUP($G30,Baseline!$G:$CJ,65,FALSE))=0,"",VLOOKUP($G30,Baseline!$G:$CJ,65,FALSE))</f>
        <v/>
      </c>
      <c r="BT30" s="178" t="str">
        <f>IF(LEN(VLOOKUP($G30,Baseline!$G:$CJ,66,FALSE))=0,"",VLOOKUP($G30,Baseline!$G:$CJ,66,FALSE))</f>
        <v/>
      </c>
      <c r="BU30" s="178" t="str">
        <f>IF(LEN(VLOOKUP($G30,Baseline!$G:$CJ,67,FALSE))=0,"",VLOOKUP($G30,Baseline!$G:$CJ,67,FALSE))</f>
        <v/>
      </c>
      <c r="BV30" s="178" t="str">
        <f>IF(LEN(VLOOKUP($G30,Baseline!$G:$CJ,68,FALSE))=0,"",VLOOKUP($G30,Baseline!$G:$CJ,68,FALSE))</f>
        <v/>
      </c>
      <c r="BW30" s="178" t="str">
        <f>IF(LEN(VLOOKUP($G30,Baseline!$G:$CJ,69,FALSE))=0,"",VLOOKUP($G30,Baseline!$G:$CJ,69,FALSE))</f>
        <v/>
      </c>
      <c r="BX30" s="178" t="str">
        <f>IF(LEN(VLOOKUP($G30,Baseline!$G:$CJ,70,FALSE))=0,"",VLOOKUP($G30,Baseline!$G:$CJ,70,FALSE))</f>
        <v/>
      </c>
      <c r="BY30" s="178" t="str">
        <f>IF(LEN(VLOOKUP($G30,Baseline!$G:$CJ,71,FALSE))=0,"",VLOOKUP($G30,Baseline!$G:$CJ,71,FALSE))</f>
        <v/>
      </c>
      <c r="BZ30" s="178" t="str">
        <f>IF(LEN(VLOOKUP($G30,Baseline!$G:$CJ,72,FALSE))=0,"",VLOOKUP($G30,Baseline!$G:$CJ,72,FALSE))</f>
        <v/>
      </c>
      <c r="CA30" s="178" t="str">
        <f>IF(LEN(VLOOKUP($G30,Baseline!$G:$CJ,73,FALSE))=0,"",VLOOKUP($G30,Baseline!$G:$CJ,73,FALSE))</f>
        <v/>
      </c>
      <c r="CB30" s="178" t="str">
        <f>IF(LEN(VLOOKUP($G30,Baseline!$G:$CJ,74,FALSE))=0,"",VLOOKUP($G30,Baseline!$G:$CJ,74,FALSE))</f>
        <v/>
      </c>
      <c r="CC30" s="178" t="str">
        <f>IF(LEN(VLOOKUP($G30,Baseline!$G:$CJ,75,FALSE))=0,"",VLOOKUP($G30,Baseline!$G:$CJ,75,FALSE))</f>
        <v/>
      </c>
      <c r="CD30" s="178" t="str">
        <f>IF(LEN(VLOOKUP($G30,Baseline!$G:$CJ,76,FALSE))=0,"",VLOOKUP($G30,Baseline!$G:$CJ,76,FALSE))</f>
        <v/>
      </c>
      <c r="CE30" s="178" t="str">
        <f>IF(LEN(VLOOKUP($G30,Baseline!$G:$CJ,77,FALSE))=0,"",VLOOKUP($G30,Baseline!$G:$CJ,77,FALSE))</f>
        <v/>
      </c>
      <c r="CF30" s="178" t="str">
        <f>IF(LEN(VLOOKUP($G30,Baseline!$G:$CJ,78,FALSE))=0,"",VLOOKUP($G30,Baseline!$G:$CJ,78,FALSE))</f>
        <v/>
      </c>
      <c r="CG30" s="178" t="str">
        <f>IF(LEN(VLOOKUP($G30,Baseline!$G:$CJ,79,FALSE))=0,"",VLOOKUP($G30,Baseline!$G:$CJ,79,FALSE))</f>
        <v/>
      </c>
      <c r="CH30" s="178" t="str">
        <f>IF(LEN(VLOOKUP($G30,Baseline!$G:$CJ,80,FALSE))=0,"",VLOOKUP($G30,Baseline!$G:$CJ,80,FALSE))</f>
        <v/>
      </c>
      <c r="CI30" s="178" t="str">
        <f>IF(LEN(VLOOKUP($G30,Baseline!$G:$CJ,81,FALSE))=0,"",VLOOKUP($G30,Baseline!$G:$CJ,81,FALSE))</f>
        <v/>
      </c>
      <c r="CJ30" s="178" t="str">
        <f>IF(LEN(VLOOKUP($G30,Baseline!$G:$CJ,82,FALSE))=0,"",VLOOKUP($G30,Baseline!$G:$CJ,82,FALSE))</f>
        <v/>
      </c>
      <c r="CK30" s="178"/>
      <c r="CL30" s="178"/>
      <c r="CM30" s="178"/>
      <c r="CN30" s="192"/>
      <c r="CO30" s="182" t="str">
        <f>IF(LEN(VLOOKUP($G30,Baseline!$G:$DL,87,FALSE))=0,"",VLOOKUP($G30,Baseline!$G:$DL,87,FALSE))</f>
        <v>T’es-tu senti(e) triste ?</v>
      </c>
      <c r="CP30" s="178" t="str">
        <f>IF(LEN(VLOOKUP($G30,Baseline!$G:$DL,88,FALSE))=0,"",VLOOKUP($G30,Baseline!$G:$DL,88,FALSE))</f>
        <v xml:space="preserve">0 = jamais
</v>
      </c>
      <c r="CQ30" s="178" t="str">
        <f>IF(LEN(VLOOKUP($G30,Baseline!$G:$DL,89,FALSE))=0,"",VLOOKUP($G30,Baseline!$G:$DL,89,FALSE))</f>
        <v xml:space="preserve">1 = parfois
</v>
      </c>
      <c r="CR30" s="178" t="str">
        <f>IF(LEN(VLOOKUP($G30,Baseline!$G:$DL,90,FALSE))=0,"",VLOOKUP($G30,Baseline!$G:$DL,90,FALSE))</f>
        <v xml:space="preserve">2 = souvent
</v>
      </c>
      <c r="CS30" s="178" t="str">
        <f>IF(LEN(VLOOKUP($G30,Baseline!$G:$DL,91,FALSE))=0,"",VLOOKUP($G30,Baseline!$G:$DL,91,FALSE))</f>
        <v xml:space="preserve">3 = très souvent
</v>
      </c>
      <c r="CT30" s="178" t="str">
        <f>IF(LEN(VLOOKUP($G30,Baseline!$G:$DL,92,FALSE))=0,"",VLOOKUP($G30,Baseline!$G:$DL,92,FALSE))</f>
        <v xml:space="preserve">4 = toujours
</v>
      </c>
      <c r="CU30" s="178" t="str">
        <f>IF(LEN(VLOOKUP($G30,Baseline!$G:$DL,93,FALSE))=0,"",VLOOKUP($G30,Baseline!$G:$DL,93,FALSE))</f>
        <v/>
      </c>
      <c r="CV30" s="178" t="str">
        <f>IF(LEN(VLOOKUP($G30,Baseline!$G:$DL,94,FALSE))=0,"",VLOOKUP($G30,Baseline!$G:$DL,94,FALSE))</f>
        <v/>
      </c>
      <c r="CW30" s="178" t="str">
        <f>IF(LEN(VLOOKUP($G30,Baseline!$G:$DL,95,FALSE))=0,"",VLOOKUP($G30,Baseline!$G:$DL,95,FALSE))</f>
        <v/>
      </c>
      <c r="CX30" s="178" t="str">
        <f>IF(LEN(VLOOKUP($G30,Baseline!$G:$DL,96,FALSE))=0,"",VLOOKUP($G30,Baseline!$G:$DL,96,FALSE))</f>
        <v/>
      </c>
      <c r="CY30" s="178" t="str">
        <f>IF(LEN(VLOOKUP($G30,Baseline!$G:$DL,97,FALSE))=0,"",VLOOKUP($G30,Baseline!$G:$DL,97,FALSE))</f>
        <v/>
      </c>
      <c r="CZ30" s="178" t="str">
        <f>IF(LEN(VLOOKUP($G30,Baseline!$G:$DL,98,FALSE))=0,"",VLOOKUP($G30,Baseline!$G:$DL,98,FALSE))</f>
        <v/>
      </c>
      <c r="DA30" s="178" t="str">
        <f>IF(LEN(VLOOKUP($G30,Baseline!$G:$DL,99,FALSE))=0,"",VLOOKUP($G30,Baseline!$G:$DL,99,FALSE))</f>
        <v/>
      </c>
      <c r="DB30" s="178" t="str">
        <f>IF(LEN(VLOOKUP($G30,Baseline!$G:$DL,100,FALSE))=0,"",VLOOKUP($G30,Baseline!$G:$DL,100,FALSE))</f>
        <v/>
      </c>
      <c r="DC30" s="178" t="str">
        <f>IF(LEN(VLOOKUP($G30,Baseline!$G:$DL,101,FALSE))=0,"",VLOOKUP($G30,Baseline!$G:$DL,101,FALSE))</f>
        <v/>
      </c>
      <c r="DD30" s="178" t="str">
        <f>IF(LEN(VLOOKUP($G30,Baseline!$G:$DL,102,FALSE))=0,"",VLOOKUP($G30,Baseline!$G:$DL,102,FALSE))</f>
        <v/>
      </c>
      <c r="DE30" s="178" t="str">
        <f>IF(LEN(VLOOKUP($G30,Baseline!$G:$DL,103,FALSE))=0,"",VLOOKUP($G30,Baseline!$G:$DL,103,FALSE))</f>
        <v/>
      </c>
      <c r="DF30" s="178" t="str">
        <f>IF(LEN(VLOOKUP($G30,Baseline!$G:$DL,104,FALSE))=0,"",VLOOKUP($G30,Baseline!$G:$DL,104,FALSE))</f>
        <v/>
      </c>
      <c r="DG30" s="178" t="str">
        <f>IF(LEN(VLOOKUP($G30,Baseline!$G:$DL,105,FALSE))=0,"",VLOOKUP($G30,Baseline!$G:$DL,105,FALSE))</f>
        <v/>
      </c>
      <c r="DH30" s="178" t="str">
        <f>IF(LEN(VLOOKUP($G30,Baseline!$G:$DL,106,FALSE))=0,"",VLOOKUP($G30,Baseline!$G:$DL,106,FALSE))</f>
        <v/>
      </c>
      <c r="DI30" s="178" t="str">
        <f>IF(LEN(VLOOKUP($G30,Baseline!$G:$DL,107,FALSE))=0,"",VLOOKUP($G30,Baseline!$G:$DL,107,FALSE))</f>
        <v/>
      </c>
      <c r="DJ30" s="178" t="str">
        <f>IF(LEN(VLOOKUP($G30,Baseline!$G:$DL,108,FALSE))=0,"",VLOOKUP($G30,Baseline!$G:$DL,108,FALSE))</f>
        <v/>
      </c>
      <c r="DK30" s="178" t="str">
        <f>IF(LEN(VLOOKUP($G30,Baseline!$G:$DL,109,FALSE))=0,"",VLOOKUP($G30,Baseline!$G:$DL,109,FALSE))</f>
        <v/>
      </c>
      <c r="DL30" s="178" t="str">
        <f>IF(LEN(VLOOKUP($G30,Baseline!$G:$DL,110,FALSE))=0,"",VLOOKUP($G30,Baseline!$G:$DL,110,FALSE))</f>
        <v/>
      </c>
      <c r="DM30" s="178"/>
      <c r="DN30" s="178"/>
      <c r="DO30" s="178"/>
      <c r="DP30" s="178"/>
      <c r="DQ30" s="178" t="str">
        <f>IF(LEN(VLOOKUP($G30,Baseline!$G:$EN,115,FALSE))=0,"",VLOOKUP($G30,Baseline!$G:$EN,115,FALSE))</f>
        <v>Szomorú voltál?</v>
      </c>
      <c r="DR30" s="178" t="str">
        <f>IF(LEN(VLOOKUP($G30,Baseline!$G:$EN,116,FALSE))=0,"",VLOOKUP($G30,Baseline!$G:$EN,116,FALSE))</f>
        <v>0 = soha</v>
      </c>
      <c r="DS30" s="178" t="str">
        <f>IF(LEN(VLOOKUP($G30,Baseline!$G:$EN,117,FALSE))=0,"",VLOOKUP($G30,Baseline!$G:$EN,117,FALSE))</f>
        <v>1 = ritkán</v>
      </c>
      <c r="DT30" s="178" t="str">
        <f>IF(LEN(VLOOKUP($G30,Baseline!$G:$EN,118,FALSE))=0,"",VLOOKUP($G30,Baseline!$G:$EN,118,FALSE))</f>
        <v>2 = gyakran</v>
      </c>
      <c r="DU30" s="178" t="str">
        <f>IF(LEN(VLOOKUP($G30,Baseline!$G:$EN,119,FALSE))=0,"",VLOOKUP($G30,Baseline!$G:$EN,119,FALSE))</f>
        <v>3 = nagyon gyakran</v>
      </c>
      <c r="DV30" s="178" t="str">
        <f>IF(LEN(VLOOKUP($G30,Baseline!$G:$EN,120,FALSE))=0,"",VLOOKUP($G30,Baseline!$G:$EN,120,FALSE))</f>
        <v>4 = mindig</v>
      </c>
      <c r="DW30" s="178" t="str">
        <f>IF(LEN(VLOOKUP($G30,Baseline!$G:$EN,121,FALSE))=0,"",VLOOKUP($G30,Baseline!$G:$EN,121,FALSE))</f>
        <v/>
      </c>
      <c r="DX30" s="178" t="str">
        <f>IF(LEN(VLOOKUP($G30,Baseline!$G:$EN,122,FALSE))=0,"",VLOOKUP($G30,Baseline!$G:$EN,122,FALSE))</f>
        <v/>
      </c>
      <c r="DY30" s="178" t="str">
        <f>IF(LEN(VLOOKUP($G30,Baseline!$G:$EN,123,FALSE))=0,"",VLOOKUP($G30,Baseline!$G:$EN,123,FALSE))</f>
        <v/>
      </c>
      <c r="DZ30" s="178" t="str">
        <f>IF(LEN(VLOOKUP($G30,Baseline!$G:$EN,124,FALSE))=0,"",VLOOKUP($G30,Baseline!$G:$EN,124,FALSE))</f>
        <v/>
      </c>
      <c r="EA30" s="178" t="str">
        <f>IF(LEN(VLOOKUP($G30,Baseline!$G:$EN,125,FALSE))=0,"",VLOOKUP($G30,Baseline!$G:$EN,125,FALSE))</f>
        <v/>
      </c>
      <c r="EB30" s="178" t="str">
        <f>IF(LEN(VLOOKUP($G30,Baseline!$G:$EN,126,FALSE))=0,"",VLOOKUP($G30,Baseline!$G:$EN,126,FALSE))</f>
        <v/>
      </c>
      <c r="EC30" s="178" t="str">
        <f>IF(LEN(VLOOKUP($G30,Baseline!$G:$EN,127,FALSE))=0,"",VLOOKUP($G30,Baseline!$G:$EN,127,FALSE))</f>
        <v/>
      </c>
      <c r="ED30" s="178" t="str">
        <f>IF(LEN(VLOOKUP($G30,Baseline!$G:$EN,128,FALSE))=0,"",VLOOKUP($G30,Baseline!$G:$EN,128,FALSE))</f>
        <v/>
      </c>
      <c r="EE30" s="178" t="str">
        <f>IF(LEN(VLOOKUP($G30,Baseline!$G:$EN,129,FALSE))=0,"",VLOOKUP($G30,Baseline!$G:$EN,129,FALSE))</f>
        <v/>
      </c>
      <c r="EF30" s="178" t="str">
        <f>IF(LEN(VLOOKUP($G30,Baseline!$G:$EN,130,FALSE))=0,"",VLOOKUP($G30,Baseline!$G:$EN,130,FALSE))</f>
        <v/>
      </c>
      <c r="EG30" s="178" t="str">
        <f>IF(LEN(VLOOKUP($G30,Baseline!$G:$EN,131,FALSE))=0,"",VLOOKUP($G30,Baseline!$G:$EN,131,FALSE))</f>
        <v/>
      </c>
      <c r="EH30" s="178" t="str">
        <f>IF(LEN(VLOOKUP($G30,Baseline!$G:$EN,132,FALSE))=0,"",VLOOKUP($G30,Baseline!$G:$EN,132,FALSE))</f>
        <v/>
      </c>
      <c r="EI30" s="178" t="str">
        <f>IF(LEN(VLOOKUP($G30,Baseline!$G:$EN,133,FALSE))=0,"",VLOOKUP($G30,Baseline!$G:$EN,133,FALSE))</f>
        <v/>
      </c>
      <c r="EJ30" s="178" t="str">
        <f>IF(LEN(VLOOKUP($G30,Baseline!$G:$EN,134,FALSE))=0,"",VLOOKUP($G30,Baseline!$G:$EN,134,FALSE))</f>
        <v/>
      </c>
      <c r="EK30" s="178" t="str">
        <f>IF(LEN(VLOOKUP($G30,Baseline!$G:$EN,135,FALSE))=0,"",VLOOKUP($G30,Baseline!$G:$EN,135,FALSE))</f>
        <v/>
      </c>
      <c r="EL30" s="178" t="str">
        <f>IF(LEN(VLOOKUP($G30,Baseline!$G:$EN,136,FALSE))=0,"",VLOOKUP($G30,Baseline!$G:$EN,136,FALSE))</f>
        <v/>
      </c>
      <c r="EM30" s="178" t="str">
        <f>IF(LEN(VLOOKUP($G30,Baseline!$G:$EN,137,FALSE))=0,"",VLOOKUP($G30,Baseline!$G:$EN,137,FALSE))</f>
        <v/>
      </c>
      <c r="EN30" s="178" t="str">
        <f>IF(LEN(VLOOKUP($G30,Baseline!$G:$EN,138,FALSE))=0,"",VLOOKUP($G30,Baseline!$G:$EN,138,FALSE))</f>
        <v/>
      </c>
      <c r="EO30" s="178"/>
      <c r="EP30" s="178"/>
      <c r="EQ30" s="178"/>
      <c r="ER30" s="178"/>
      <c r="ES30" s="178" t="str">
        <f>IF(LEN(VLOOKUP($G30,Baseline!$G:$FP,143,FALSE))=0,"",VLOOKUP($G30,Baseline!$G:$FP,143,FALSE))</f>
        <v>Ti sei sentito/a triste?</v>
      </c>
      <c r="ET30" s="178" t="str">
        <f>IF(LEN(VLOOKUP($G30,Baseline!$G:$FP,144,FALSE))=0,"",VLOOKUP($G30,Baseline!$G:$FP,144,FALSE))</f>
        <v>0 = mai</v>
      </c>
      <c r="EU30" s="178" t="str">
        <f>IF(LEN(VLOOKUP($G30,Baseline!$G:$FP,145,FALSE))=0,"",VLOOKUP($G30,Baseline!$G:$FP,145,FALSE))</f>
        <v>1 = raramente</v>
      </c>
      <c r="EV30" s="178" t="str">
        <f>IF(LEN(VLOOKUP($G30,Baseline!$G:$FP,146,FALSE))=0,"",VLOOKUP($G30,Baseline!$G:$FP,146,FALSE))</f>
        <v>2 = abbastanza spesso</v>
      </c>
      <c r="EW30" s="178" t="str">
        <f>IF(LEN(VLOOKUP($G30,Baseline!$G:$FP,147,FALSE))=0,"",VLOOKUP($G30,Baseline!$G:$FP,147,FALSE))</f>
        <v>3 = molto spesso</v>
      </c>
      <c r="EX30" s="178" t="str">
        <f>IF(LEN(VLOOKUP($G30,Baseline!$G:$FP,148,FALSE))=0,"",VLOOKUP($G30,Baseline!$G:$FP,148,FALSE))</f>
        <v>4 = sempre</v>
      </c>
      <c r="EY30" s="178" t="str">
        <f>IF(LEN(VLOOKUP($G30,Baseline!$G:$FP,149,FALSE))=0,"",VLOOKUP($G30,Baseline!$G:$FP,149,FALSE))</f>
        <v/>
      </c>
      <c r="EZ30" s="178" t="str">
        <f>IF(LEN(VLOOKUP($G30,Baseline!$G:$FP,150,FALSE))=0,"",VLOOKUP($G30,Baseline!$G:$FP,150,FALSE))</f>
        <v/>
      </c>
      <c r="FA30" s="178" t="str">
        <f>IF(LEN(VLOOKUP($G30,Baseline!$G:$FP,151,FALSE))=0,"",VLOOKUP($G30,Baseline!$G:$FP,151,FALSE))</f>
        <v/>
      </c>
      <c r="FB30" s="178" t="str">
        <f>IF(LEN(VLOOKUP($G30,Baseline!$G:$FP,152,FALSE))=0,"",VLOOKUP($G30,Baseline!$G:$FP,152,FALSE))</f>
        <v/>
      </c>
      <c r="FC30" s="178" t="str">
        <f>IF(LEN(VLOOKUP($G30,Baseline!$G:$FP,153,FALSE))=0,"",VLOOKUP($G30,Baseline!$G:$FP,153,FALSE))</f>
        <v/>
      </c>
      <c r="FD30" s="178" t="str">
        <f>IF(LEN(VLOOKUP($G30,Baseline!$G:$FP,154,FALSE))=0,"",VLOOKUP($G30,Baseline!$G:$FP,154,FALSE))</f>
        <v/>
      </c>
      <c r="FE30" s="178" t="str">
        <f>IF(LEN(VLOOKUP($G30,Baseline!$G:$FP,155,FALSE))=0,"",VLOOKUP($G30,Baseline!$G:$FP,155,FALSE))</f>
        <v/>
      </c>
      <c r="FF30" s="178" t="str">
        <f>IF(LEN(VLOOKUP($G30,Baseline!$G:$FP,156,FALSE))=0,"",VLOOKUP($G30,Baseline!$G:$FP,156,FALSE))</f>
        <v/>
      </c>
      <c r="FG30" s="178" t="str">
        <f>IF(LEN(VLOOKUP($G30,Baseline!$G:$FP,157,FALSE))=0,"",VLOOKUP($G30,Baseline!$G:$FP,157,FALSE))</f>
        <v/>
      </c>
      <c r="FH30" s="178" t="str">
        <f>IF(LEN(VLOOKUP($G30,Baseline!$G:$FP,158,FALSE))=0,"",VLOOKUP($G30,Baseline!$G:$FP,158,FALSE))</f>
        <v/>
      </c>
      <c r="FI30" s="178" t="str">
        <f>IF(LEN(VLOOKUP($G30,Baseline!$G:$FP,159,FALSE))=0,"",VLOOKUP($G30,Baseline!$G:$FP,159,FALSE))</f>
        <v/>
      </c>
      <c r="FJ30" s="178" t="str">
        <f>IF(LEN(VLOOKUP($G30,Baseline!$G:$FP,160,FALSE))=0,"",VLOOKUP($G30,Baseline!$G:$FP,160,FALSE))</f>
        <v/>
      </c>
      <c r="FK30" s="178" t="str">
        <f>IF(LEN(VLOOKUP($G30,Baseline!$G:$FP,161,FALSE))=0,"",VLOOKUP($G30,Baseline!$G:$FP,161,FALSE))</f>
        <v/>
      </c>
      <c r="FL30" s="178" t="str">
        <f>IF(LEN(VLOOKUP($G30,Baseline!$G:$FP,162,FALSE))=0,"",VLOOKUP($G30,Baseline!$G:$FP,162,FALSE))</f>
        <v/>
      </c>
      <c r="FM30" s="178" t="str">
        <f>IF(LEN(VLOOKUP($G30,Baseline!$G:$FP,163,FALSE))=0,"",VLOOKUP($G30,Baseline!$G:$FP,163,FALSE))</f>
        <v/>
      </c>
      <c r="FN30" s="178" t="str">
        <f>IF(LEN(VLOOKUP($G30,Baseline!$G:$FP,164,FALSE))=0,"",VLOOKUP($G30,Baseline!$G:$FP,164,FALSE))</f>
        <v/>
      </c>
      <c r="FO30" s="178" t="str">
        <f>IF(LEN(VLOOKUP($G30,Baseline!$G:$FP,165,FALSE))=0,"",VLOOKUP($G30,Baseline!$G:$FP,165,FALSE))</f>
        <v/>
      </c>
      <c r="FP30" s="178" t="str">
        <f>IF(LEN(VLOOKUP($G30,Baseline!$G:$FP,166,FALSE))=0,"",VLOOKUP($G30,Baseline!$G:$FP,166,FALSE))</f>
        <v/>
      </c>
      <c r="FQ30" s="178"/>
      <c r="FR30" s="178"/>
      <c r="FS30" s="178"/>
      <c r="FT30" s="178"/>
      <c r="FU30" s="178" t="str">
        <f>IF(LEN(VLOOKUP($G30,Baseline!$G:$GR,171,FALSE))=0,"",VLOOKUP($G30,Baseline!$G:$GR,171,FALSE))</f>
        <v>Было ли тебе грустно?</v>
      </c>
      <c r="FV30" s="178" t="str">
        <f>IF(LEN(VLOOKUP($G30,Baseline!$G:$GR,172,FALSE))=0,"",VLOOKUP($G30,Baseline!$G:$GR,172,FALSE))</f>
        <v>0 = никогда</v>
      </c>
      <c r="FW30" s="178" t="str">
        <f>IF(LEN(VLOOKUP($G30,Baseline!$G:$GR,173,FALSE))=0,"",VLOOKUP($G30,Baseline!$G:$GR,173,FALSE))</f>
        <v>1 = редко</v>
      </c>
      <c r="FX30" s="178" t="str">
        <f>IF(LEN(VLOOKUP($G30,Baseline!$G:$GR,174,FALSE))=0,"",VLOOKUP($G30,Baseline!$G:$GR,174,FALSE))</f>
        <v>2 = довольно часто</v>
      </c>
      <c r="FY30" s="178" t="str">
        <f>IF(LEN(VLOOKUP($G30,Baseline!$G:$GR,175,FALSE))=0,"",VLOOKUP($G30,Baseline!$G:$GR,175,FALSE))</f>
        <v>3 = очень часто</v>
      </c>
      <c r="FZ30" s="178" t="str">
        <f>IF(LEN(VLOOKUP($G30,Baseline!$G:$GR,176,FALSE))=0,"",VLOOKUP($G30,Baseline!$G:$GR,176,FALSE))</f>
        <v>4 = Постоянно</v>
      </c>
      <c r="GA30" s="178" t="str">
        <f>IF(LEN(VLOOKUP($G30,Baseline!$G:$GR,177,FALSE))=0,"",VLOOKUP($G30,Baseline!$G:$GR,177,FALSE))</f>
        <v/>
      </c>
      <c r="GB30" s="178" t="str">
        <f>IF(LEN(VLOOKUP($G30,Baseline!$G:$GR,178,FALSE))=0,"",VLOOKUP($G30,Baseline!$G:$GR,178,FALSE))</f>
        <v/>
      </c>
      <c r="GC30" s="178" t="str">
        <f>IF(LEN(VLOOKUP($G30,Baseline!$G:$GR,179,FALSE))=0,"",VLOOKUP($G30,Baseline!$G:$GR,179,FALSE))</f>
        <v/>
      </c>
      <c r="GD30" s="178" t="str">
        <f>IF(LEN(VLOOKUP($G30,Baseline!$G:$GR,180,FALSE))=0,"",VLOOKUP($G30,Baseline!$G:$GR,180,FALSE))</f>
        <v/>
      </c>
      <c r="GE30" s="178" t="str">
        <f>IF(LEN(VLOOKUP($G30,Baseline!$G:$GR,181,FALSE))=0,"",VLOOKUP($G30,Baseline!$G:$GR,181,FALSE))</f>
        <v/>
      </c>
      <c r="GF30" s="178" t="str">
        <f>IF(LEN(VLOOKUP($G30,Baseline!$G:$GR,182,FALSE))=0,"",VLOOKUP($G30,Baseline!$G:$GR,182,FALSE))</f>
        <v/>
      </c>
      <c r="GG30" s="178" t="str">
        <f>IF(LEN(VLOOKUP($G30,Baseline!$G:$GR,183,FALSE))=0,"",VLOOKUP($G30,Baseline!$G:$GR,183,FALSE))</f>
        <v/>
      </c>
      <c r="GH30" s="178" t="str">
        <f>IF(LEN(VLOOKUP($G30,Baseline!$G:$GR,184,FALSE))=0,"",VLOOKUP($G30,Baseline!$G:$GR,184,FALSE))</f>
        <v/>
      </c>
      <c r="GI30" s="178" t="str">
        <f>IF(LEN(VLOOKUP($G30,Baseline!$G:$GR,185,FALSE))=0,"",VLOOKUP($G30,Baseline!$G:$GR,185,FALSE))</f>
        <v/>
      </c>
      <c r="GJ30" s="178" t="str">
        <f>IF(LEN(VLOOKUP($G30,Baseline!$G:$GR,186,FALSE))=0,"",VLOOKUP($G30,Baseline!$G:$GR,186,FALSE))</f>
        <v/>
      </c>
      <c r="GK30" s="178" t="str">
        <f>IF(LEN(VLOOKUP($G30,Baseline!$G:$GR,187,FALSE))=0,"",VLOOKUP($G30,Baseline!$G:$GR,187,FALSE))</f>
        <v/>
      </c>
      <c r="GL30" s="178" t="str">
        <f>IF(LEN(VLOOKUP($G30,Baseline!$G:$GR,188,FALSE))=0,"",VLOOKUP($G30,Baseline!$G:$GR,188,FALSE))</f>
        <v/>
      </c>
      <c r="GM30" s="178" t="str">
        <f>IF(LEN(VLOOKUP($G30,Baseline!$G:$GR,189,FALSE))=0,"",VLOOKUP($G30,Baseline!$G:$GR,189,FALSE))</f>
        <v/>
      </c>
      <c r="GN30" s="178" t="str">
        <f>IF(LEN(VLOOKUP($G30,Baseline!$G:$GR,190,FALSE))=0,"",VLOOKUP($G30,Baseline!$G:$GR,190,FALSE))</f>
        <v/>
      </c>
      <c r="GO30" s="178" t="str">
        <f>IF(LEN(VLOOKUP($G30,Baseline!$G:$GR,191,FALSE))=0,"",VLOOKUP($G30,Baseline!$G:$GR,191,FALSE))</f>
        <v/>
      </c>
      <c r="GP30" s="178" t="str">
        <f>IF(LEN(VLOOKUP($G30,Baseline!$G:$GR,192,FALSE))=0,"",VLOOKUP($G30,Baseline!$G:$GR,192,FALSE))</f>
        <v/>
      </c>
      <c r="GQ30" s="178" t="str">
        <f>IF(LEN(VLOOKUP($G30,Baseline!$G:$GR,193,FALSE))=0,"",VLOOKUP($G30,Baseline!$G:$GR,193,FALSE))</f>
        <v/>
      </c>
      <c r="GR30" s="178" t="str">
        <f>IF(LEN(VLOOKUP($G30,Baseline!$G:$GR,194,FALSE))=0,"",VLOOKUP($G30,Baseline!$G:$GR,194,FALSE))</f>
        <v/>
      </c>
      <c r="GS30" s="178"/>
      <c r="GT30" s="178"/>
      <c r="GU30" s="178"/>
      <c r="GV30" s="178"/>
      <c r="GW30" s="178" t="str">
        <f>IF(LEN(VLOOKUP($G30,Baseline!$G:$HT,199,FALSE))=0,"",VLOOKUP($G30,Baseline!$G:$HT,199,FALSE))</f>
        <v>Da li si bio/la tužan/a?</v>
      </c>
      <c r="GX30" s="178" t="str">
        <f>IF(LEN(VLOOKUP($G30,Baseline!$G:$HT,200,FALSE))=0,"",VLOOKUP($G30,Baseline!$G:$HT,200,FALSE))</f>
        <v>1 = nikada</v>
      </c>
      <c r="GY30" s="178" t="str">
        <f>IF(LEN(VLOOKUP($G30,Baseline!$G:$HT,201,FALSE))=0,"",VLOOKUP($G30,Baseline!$G:$HT,201,FALSE))</f>
        <v>2 = retko</v>
      </c>
      <c r="GZ30" s="178" t="str">
        <f>IF(LEN(VLOOKUP($G30,Baseline!$G:$HT,202,FALSE))=0,"",VLOOKUP($G30,Baseline!$G:$HT,202,FALSE))</f>
        <v>3 = ponekad</v>
      </c>
      <c r="HA30" s="178" t="str">
        <f>IF(LEN(VLOOKUP($G30,Baseline!$G:$HT,203,FALSE))=0,"",VLOOKUP($G30,Baseline!$G:$HT,203,FALSE))</f>
        <v>4 = često</v>
      </c>
      <c r="HB30" s="178" t="str">
        <f>IF(LEN(VLOOKUP($G30,Baseline!$G:$HT,204,FALSE))=0,"",VLOOKUP($G30,Baseline!$G:$HT,204,FALSE))</f>
        <v>5 = stalno</v>
      </c>
      <c r="HC30" s="178" t="str">
        <f>IF(LEN(VLOOKUP($G30,Baseline!$G:$HT,205,FALSE))=0,"",VLOOKUP($G30,Baseline!$G:$HT,205,FALSE))</f>
        <v/>
      </c>
      <c r="HD30" s="178" t="str">
        <f>IF(LEN(VLOOKUP($G30,Baseline!$G:$HT,206,FALSE))=0,"",VLOOKUP($G30,Baseline!$G:$HT,206,FALSE))</f>
        <v/>
      </c>
      <c r="HE30" s="178" t="str">
        <f>IF(LEN(VLOOKUP($G30,Baseline!$G:$HT,207,FALSE))=0,"",VLOOKUP($G30,Baseline!$G:$HT,207,FALSE))</f>
        <v/>
      </c>
      <c r="HF30" s="178" t="str">
        <f>IF(LEN(VLOOKUP($G30,Baseline!$G:$HT,208,FALSE))=0,"",VLOOKUP($G30,Baseline!$G:$HT,208,FALSE))</f>
        <v/>
      </c>
      <c r="HG30" s="178" t="str">
        <f>IF(LEN(VLOOKUP($G30,Baseline!$G:$HT,209,FALSE))=0,"",VLOOKUP($G30,Baseline!$G:$HT,209,FALSE))</f>
        <v/>
      </c>
      <c r="HH30" s="178" t="str">
        <f>IF(LEN(VLOOKUP($G30,Baseline!$G:$HT,210,FALSE))=0,"",VLOOKUP($G30,Baseline!$G:$HT,210,FALSE))</f>
        <v/>
      </c>
      <c r="HI30" s="178" t="str">
        <f>IF(LEN(VLOOKUP($G30,Baseline!$G:$HT,211,FALSE))=0,"",VLOOKUP($G30,Baseline!$G:$HT,211,FALSE))</f>
        <v/>
      </c>
      <c r="HJ30" s="178" t="str">
        <f>IF(LEN(VLOOKUP($G30,Baseline!$G:$HT,212,FALSE))=0,"",VLOOKUP($G30,Baseline!$G:$HT,212,FALSE))</f>
        <v/>
      </c>
      <c r="HK30" s="178" t="str">
        <f>IF(LEN(VLOOKUP($G30,Baseline!$G:$HT,213,FALSE))=0,"",VLOOKUP($G30,Baseline!$G:$HT,213,FALSE))</f>
        <v/>
      </c>
      <c r="HL30" s="178" t="str">
        <f>IF(LEN(VLOOKUP($G30,Baseline!$G:$HT,214,FALSE))=0,"",VLOOKUP($G30,Baseline!$G:$HT,214,FALSE))</f>
        <v/>
      </c>
      <c r="HM30" s="178" t="str">
        <f>IF(LEN(VLOOKUP($G30,Baseline!$G:$HT,215,FALSE))=0,"",VLOOKUP($G30,Baseline!$G:$HT,215,FALSE))</f>
        <v/>
      </c>
      <c r="HN30" s="178" t="str">
        <f>IF(LEN(VLOOKUP($G30,Baseline!$G:$HT,216,FALSE))=0,"",VLOOKUP($G30,Baseline!$G:$HT,216,FALSE))</f>
        <v/>
      </c>
      <c r="HO30" s="178" t="str">
        <f>IF(LEN(VLOOKUP($G30,Baseline!$G:$HT,217,FALSE))=0,"",VLOOKUP($G30,Baseline!$G:$HT,217,FALSE))</f>
        <v/>
      </c>
      <c r="HP30" s="178" t="str">
        <f>IF(LEN(VLOOKUP($G30,Baseline!$G:$HT,218,FALSE))=0,"",VLOOKUP($G30,Baseline!$G:$HT,218,FALSE))</f>
        <v/>
      </c>
      <c r="HQ30" s="178" t="str">
        <f>IF(LEN(VLOOKUP($G30,Baseline!$G:$HT,219,FALSE))=0,"",VLOOKUP($G30,Baseline!$G:$HT,219,FALSE))</f>
        <v/>
      </c>
      <c r="HR30" s="178" t="str">
        <f>IF(LEN(VLOOKUP($G30,Baseline!$G:$HT,220,FALSE))=0,"",VLOOKUP($G30,Baseline!$G:$HT,220,FALSE))</f>
        <v/>
      </c>
      <c r="HS30" s="178" t="str">
        <f>IF(LEN(VLOOKUP($G30,Baseline!$G:$HT,221,FALSE))=0,"",VLOOKUP($G30,Baseline!$G:$HT,221,FALSE))</f>
        <v/>
      </c>
      <c r="HT30" s="178" t="str">
        <f>IF(LEN(VLOOKUP($G30,Baseline!$G:$HT,222,FALSE))=0,"",VLOOKUP($G30,Baseline!$G:$HT,222,FALSE))</f>
        <v/>
      </c>
      <c r="HU30" s="178"/>
      <c r="HV30" s="178"/>
      <c r="HW30" s="178"/>
      <c r="HX30" s="178"/>
    </row>
    <row r="31" spans="1:232" s="41" customFormat="1" ht="16.5" hidden="1" thickBot="1">
      <c r="A31" s="180" t="s">
        <v>109</v>
      </c>
      <c r="B31" s="178" t="s">
        <v>110</v>
      </c>
      <c r="C31" s="178"/>
      <c r="D31" s="178"/>
      <c r="E31" s="178"/>
      <c r="F31" s="178" t="s">
        <v>111</v>
      </c>
      <c r="G31" s="178" t="s">
        <v>547</v>
      </c>
      <c r="H31" s="185"/>
      <c r="I31" s="182" t="str">
        <f>IF(LEN(VLOOKUP($G31,Baseline!$G:$AF,3,FALSE))=0,"",VLOOKUP($G31,Baseline!$G:$AF,3,FALSE))</f>
        <v>Hast Du dich einsam gefühlt?</v>
      </c>
      <c r="J31" s="187" t="str">
        <f>IF(LEN(VLOOKUP($G31,Baseline!$G:$AF,4,FALSE))=0,"",VLOOKUP($G31,Baseline!$G:$AF,4,FALSE))</f>
        <v>0 = Nie</v>
      </c>
      <c r="K31" s="187" t="str">
        <f>IF(LEN(VLOOKUP($G31,Baseline!$G:$AF,5,FALSE))=0,"",VLOOKUP($G31,Baseline!$G:$AF,5,FALSE))</f>
        <v>1 = Selten</v>
      </c>
      <c r="L31" s="187" t="str">
        <f>IF(LEN(VLOOKUP($G31,Baseline!$G:$AF,6,FALSE))=0,"",VLOOKUP($G31,Baseline!$G:$AF,6,FALSE))</f>
        <v>2 = Manchmal</v>
      </c>
      <c r="M31" s="187" t="str">
        <f>IF(LEN(VLOOKUP($G31,Baseline!$G:$AF,7,FALSE))=0,"",VLOOKUP($G31,Baseline!$G:$AF,7,FALSE))</f>
        <v>3 = Oft</v>
      </c>
      <c r="N31" s="187" t="str">
        <f>IF(LEN(VLOOKUP($G31,Baseline!$G:$AF,8,FALSE))=0,"",VLOOKUP($G31,Baseline!$G:$AF,8,FALSE))</f>
        <v>4 = Immer</v>
      </c>
      <c r="O31" s="187" t="str">
        <f>IF(LEN(VLOOKUP($G31,Baseline!$G:$AF,9,FALSE))=0,"",VLOOKUP($G31,Baseline!$G:$AF,9,FALSE))</f>
        <v/>
      </c>
      <c r="P31" s="187" t="str">
        <f>IF(LEN(VLOOKUP($G31,Baseline!$G:$AF,10,FALSE))=0,"",VLOOKUP($G31,Baseline!$G:$AF,10,FALSE))</f>
        <v/>
      </c>
      <c r="Q31" s="187" t="str">
        <f>IF(LEN(VLOOKUP($G31,Baseline!$G:$AF,11,FALSE))=0,"",VLOOKUP($G31,Baseline!$G:$AF,11,FALSE))</f>
        <v/>
      </c>
      <c r="R31" s="187" t="str">
        <f>IF(LEN(VLOOKUP($G31,Baseline!$G:$AF,12,FALSE))=0,"",VLOOKUP($G31,Baseline!$G:$AF,12,FALSE))</f>
        <v/>
      </c>
      <c r="S31" s="187" t="str">
        <f>IF(LEN(VLOOKUP($G31,Baseline!$G:$AF,13,FALSE))=0,"",VLOOKUP($G31,Baseline!$G:$AF,13,FALSE))</f>
        <v/>
      </c>
      <c r="T31" s="187" t="str">
        <f>IF(LEN(VLOOKUP($G31,Baseline!$G:$AF,14,FALSE))=0,"",VLOOKUP($G31,Baseline!$G:$AF,14,FALSE))</f>
        <v/>
      </c>
      <c r="U31" s="187" t="str">
        <f>IF(LEN(VLOOKUP($G31,Baseline!$G:$AF,15,FALSE))=0,"",VLOOKUP($G31,Baseline!$G:$AF,15,FALSE))</f>
        <v/>
      </c>
      <c r="V31" s="187" t="str">
        <f>IF(LEN(VLOOKUP($G31,Baseline!$G:$AF,16,FALSE))=0,"",VLOOKUP($G31,Baseline!$G:$AF,16,FALSE))</f>
        <v/>
      </c>
      <c r="W31" s="187" t="str">
        <f>IF(LEN(VLOOKUP($G31,Baseline!$G:$AF,17,FALSE))=0,"",VLOOKUP($G31,Baseline!$G:$AF,17,FALSE))</f>
        <v/>
      </c>
      <c r="X31" s="187" t="str">
        <f>IF(LEN(VLOOKUP($G31,Baseline!$G:$AF,18,FALSE))=0,"",VLOOKUP($G31,Baseline!$G:$AF,18,FALSE))</f>
        <v/>
      </c>
      <c r="Y31" s="187" t="str">
        <f>IF(LEN(VLOOKUP($G31,Baseline!$G:$AF,19,FALSE))=0,"",VLOOKUP($G31,Baseline!$G:$AF,19,FALSE))</f>
        <v/>
      </c>
      <c r="Z31" s="187" t="str">
        <f>IF(LEN(VLOOKUP($G31,Baseline!$G:$AF,20,FALSE))=0,"",VLOOKUP($G31,Baseline!$G:$AF,20,FALSE))</f>
        <v/>
      </c>
      <c r="AA31" s="187" t="str">
        <f>IF(LEN(VLOOKUP($G31,Baseline!$G:$AF,21,FALSE))=0,"",VLOOKUP($G31,Baseline!$G:$AF,21,FALSE))</f>
        <v/>
      </c>
      <c r="AB31" s="187" t="str">
        <f>IF(LEN(VLOOKUP($G31,Baseline!$G:$AF,22,FALSE))=0,"",VLOOKUP($G31,Baseline!$G:$AF,22,FALSE))</f>
        <v/>
      </c>
      <c r="AC31" s="187" t="str">
        <f>IF(LEN(VLOOKUP($G31,Baseline!$G:$AF,23,FALSE))=0,"",VLOOKUP($G31,Baseline!$G:$AF,23,FALSE))</f>
        <v/>
      </c>
      <c r="AD31" s="187" t="str">
        <f>IF(LEN(VLOOKUP($G31,Baseline!$G:$AF,24,FALSE))=0,"",VLOOKUP($G31,Baseline!$G:$AF,24,FALSE))</f>
        <v/>
      </c>
      <c r="AE31" s="187" t="str">
        <f>IF(LEN(VLOOKUP($G31,Baseline!$G:$AF,25,FALSE))=0,"",VLOOKUP($G31,Baseline!$G:$AF,25,FALSE))</f>
        <v/>
      </c>
      <c r="AF31" s="187" t="str">
        <f>IF(LEN(VLOOKUP($G31,Baseline!$G:$AF,26,FALSE))=0,"",VLOOKUP($G31,Baseline!$G:$AF,26,FALSE))</f>
        <v/>
      </c>
      <c r="AG31" s="178"/>
      <c r="AH31" s="178" t="s">
        <v>107</v>
      </c>
      <c r="AI31" s="178"/>
      <c r="AJ31" s="191"/>
      <c r="AK31" s="182" t="str">
        <f>IF(LEN(VLOOKUP($G31,Baseline!$G:$BH,31,FALSE))=0,"",VLOOKUP($G31,Baseline!$G:$BH,31,FALSE))</f>
        <v xml:space="preserve">Have you felt lonely? </v>
      </c>
      <c r="AL31" s="187" t="str">
        <f>IF(LEN(VLOOKUP($G31,Baseline!$G:$BH,32,FALSE))=0,"",VLOOKUP($G31,Baseline!$G:$BH,32,FALSE))</f>
        <v>0 = Never</v>
      </c>
      <c r="AM31" s="187" t="str">
        <f>IF(LEN(VLOOKUP($G31,Baseline!$G:$BH,33,FALSE))=0,"",VLOOKUP($G31,Baseline!$G:$BH,33,FALSE))</f>
        <v>1 = Seldom</v>
      </c>
      <c r="AN31" s="187" t="str">
        <f>IF(LEN(VLOOKUP($G31,Baseline!$G:$BH,34,FALSE))=0,"",VLOOKUP($G31,Baseline!$G:$BH,34,FALSE))</f>
        <v>2 = Quite often</v>
      </c>
      <c r="AO31" s="187" t="str">
        <f>IF(LEN(VLOOKUP($G31,Baseline!$G:$BH,35,FALSE))=0,"",VLOOKUP($G31,Baseline!$G:$BH,35,FALSE))</f>
        <v>3 = Very often</v>
      </c>
      <c r="AP31" s="187" t="str">
        <f>IF(LEN(VLOOKUP($G31,Baseline!$G:$BH,36,FALSE))=0,"",VLOOKUP($G31,Baseline!$G:$BH,36,FALSE))</f>
        <v>4 = Always</v>
      </c>
      <c r="AQ31" s="187" t="str">
        <f>IF(LEN(VLOOKUP($G31,Baseline!$G:$BH,37,FALSE))=0,"",VLOOKUP($G31,Baseline!$G:$BH,37,FALSE))</f>
        <v/>
      </c>
      <c r="AR31" s="187" t="str">
        <f>IF(LEN(VLOOKUP($G31,Baseline!$G:$BH,38,FALSE))=0,"",VLOOKUP($G31,Baseline!$G:$BH,38,FALSE))</f>
        <v/>
      </c>
      <c r="AS31" s="187" t="str">
        <f>IF(LEN(VLOOKUP($G31,Baseline!$G:$BH,39,FALSE))=0,"",VLOOKUP($G31,Baseline!$G:$BH,39,FALSE))</f>
        <v/>
      </c>
      <c r="AT31" s="187" t="str">
        <f>IF(LEN(VLOOKUP($G31,Baseline!$G:$BH,40,FALSE))=0,"",VLOOKUP($G31,Baseline!$G:$BH,40,FALSE))</f>
        <v/>
      </c>
      <c r="AU31" s="187" t="str">
        <f>IF(LEN(VLOOKUP($G31,Baseline!$G:$BH,41,FALSE))=0,"",VLOOKUP($G31,Baseline!$G:$BH,41,FALSE))</f>
        <v/>
      </c>
      <c r="AV31" s="187" t="str">
        <f>IF(LEN(VLOOKUP($G31,Baseline!$G:$BH,42,FALSE))=0,"",VLOOKUP($G31,Baseline!$G:$BH,42,FALSE))</f>
        <v/>
      </c>
      <c r="AW31" s="187" t="str">
        <f>IF(LEN(VLOOKUP($G31,Baseline!$G:$BH,43,FALSE))=0,"",VLOOKUP($G31,Baseline!$G:$BH,43,FALSE))</f>
        <v/>
      </c>
      <c r="AX31" s="187" t="str">
        <f>IF(LEN(VLOOKUP($G31,Baseline!$G:$BH,44,FALSE))=0,"",VLOOKUP($G31,Baseline!$G:$BH,44,FALSE))</f>
        <v/>
      </c>
      <c r="AY31" s="187" t="str">
        <f>IF(LEN(VLOOKUP($G31,Baseline!$G:$BH,45,FALSE))=0,"",VLOOKUP($G31,Baseline!$G:$BH,45,FALSE))</f>
        <v/>
      </c>
      <c r="AZ31" s="187" t="str">
        <f>IF(LEN(VLOOKUP($G31,Baseline!$G:$BH,46,FALSE))=0,"",VLOOKUP($G31,Baseline!$G:$BH,46,FALSE))</f>
        <v/>
      </c>
      <c r="BA31" s="187" t="str">
        <f>IF(LEN(VLOOKUP($G31,Baseline!$G:$BH,47,FALSE))=0,"",VLOOKUP($G31,Baseline!$G:$BH,47,FALSE))</f>
        <v/>
      </c>
      <c r="BB31" s="187" t="str">
        <f>IF(LEN(VLOOKUP($G31,Baseline!$G:$BH,48,FALSE))=0,"",VLOOKUP($G31,Baseline!$G:$BH,48,FALSE))</f>
        <v/>
      </c>
      <c r="BC31" s="187" t="str">
        <f>IF(LEN(VLOOKUP($G31,Baseline!$G:$BH,49,FALSE))=0,"",VLOOKUP($G31,Baseline!$G:$BH,49,FALSE))</f>
        <v/>
      </c>
      <c r="BD31" s="187" t="str">
        <f>IF(LEN(VLOOKUP($G31,Baseline!$G:$BH,50,FALSE))=0,"",VLOOKUP($G31,Baseline!$G:$BH,50,FALSE))</f>
        <v/>
      </c>
      <c r="BE31" s="187" t="str">
        <f>IF(LEN(VLOOKUP($G31,Baseline!$G:$BH,51,FALSE))=0,"",VLOOKUP($G31,Baseline!$G:$BH,51,FALSE))</f>
        <v/>
      </c>
      <c r="BF31" s="187" t="str">
        <f>IF(LEN(VLOOKUP($G31,Baseline!$G:$BH,52,FALSE))=0,"",VLOOKUP($G31,Baseline!$G:$BH,52,FALSE))</f>
        <v/>
      </c>
      <c r="BG31" s="187" t="str">
        <f>IF(LEN(VLOOKUP($G31,Baseline!$G:$BH,53,FALSE))=0,"",VLOOKUP($G31,Baseline!$G:$BH,53,FALSE))</f>
        <v/>
      </c>
      <c r="BH31" s="187" t="str">
        <f>IF(LEN(VLOOKUP($G31,Baseline!$G:$BH,54,FALSE))=0,"",VLOOKUP($G31,Baseline!$G:$BH,54,FALSE))</f>
        <v/>
      </c>
      <c r="BI31" s="178"/>
      <c r="BJ31" s="178"/>
      <c r="BK31" s="178"/>
      <c r="BL31" s="191"/>
      <c r="BM31" s="182" t="str">
        <f>IF(LEN(VLOOKUP($G31,Baseline!$G:$CJ,59,FALSE))=0,"",VLOOKUP($G31,Baseline!$G:$CJ,59,FALSE))</f>
        <v>¿Te has sentido solo/a?</v>
      </c>
      <c r="BN31" s="187" t="str">
        <f>IF(LEN(VLOOKUP($G31,Baseline!$G:$CJ,60,FALSE))=0,"",VLOOKUP($G31,Baseline!$G:$CJ,60,FALSE))</f>
        <v>0 = Nunca</v>
      </c>
      <c r="BO31" s="187" t="str">
        <f>IF(LEN(VLOOKUP($G31,Baseline!$G:$CJ,61,FALSE))=0,"",VLOOKUP($G31,Baseline!$G:$CJ,61,FALSE))</f>
        <v>1 = Casi Nunca</v>
      </c>
      <c r="BP31" s="188" t="str">
        <f>IF(LEN(VLOOKUP($G31,Baseline!$G:$CJ,62,FALSE))=0,"",VLOOKUP($G31,Baseline!$G:$CJ,62,FALSE))</f>
        <v>2 = Algunas veces</v>
      </c>
      <c r="BQ31" s="178" t="str">
        <f>IF(LEN(VLOOKUP($G31,Baseline!$G:$CJ,63,FALSE))=0,"",VLOOKUP($G31,Baseline!$G:$CJ,63,FALSE))</f>
        <v>3 = Casi siempre</v>
      </c>
      <c r="BR31" s="178" t="str">
        <f>IF(LEN(VLOOKUP($G31,Baseline!$G:$CJ,64,FALSE))=0,"",VLOOKUP($G31,Baseline!$G:$CJ,64,FALSE))</f>
        <v>4 = Siempre</v>
      </c>
      <c r="BS31" s="178" t="str">
        <f>IF(LEN(VLOOKUP($G31,Baseline!$G:$CJ,65,FALSE))=0,"",VLOOKUP($G31,Baseline!$G:$CJ,65,FALSE))</f>
        <v/>
      </c>
      <c r="BT31" s="178" t="str">
        <f>IF(LEN(VLOOKUP($G31,Baseline!$G:$CJ,66,FALSE))=0,"",VLOOKUP($G31,Baseline!$G:$CJ,66,FALSE))</f>
        <v/>
      </c>
      <c r="BU31" s="178" t="str">
        <f>IF(LEN(VLOOKUP($G31,Baseline!$G:$CJ,67,FALSE))=0,"",VLOOKUP($G31,Baseline!$G:$CJ,67,FALSE))</f>
        <v/>
      </c>
      <c r="BV31" s="178" t="str">
        <f>IF(LEN(VLOOKUP($G31,Baseline!$G:$CJ,68,FALSE))=0,"",VLOOKUP($G31,Baseline!$G:$CJ,68,FALSE))</f>
        <v/>
      </c>
      <c r="BW31" s="178" t="str">
        <f>IF(LEN(VLOOKUP($G31,Baseline!$G:$CJ,69,FALSE))=0,"",VLOOKUP($G31,Baseline!$G:$CJ,69,FALSE))</f>
        <v/>
      </c>
      <c r="BX31" s="178" t="str">
        <f>IF(LEN(VLOOKUP($G31,Baseline!$G:$CJ,70,FALSE))=0,"",VLOOKUP($G31,Baseline!$G:$CJ,70,FALSE))</f>
        <v/>
      </c>
      <c r="BY31" s="178" t="str">
        <f>IF(LEN(VLOOKUP($G31,Baseline!$G:$CJ,71,FALSE))=0,"",VLOOKUP($G31,Baseline!$G:$CJ,71,FALSE))</f>
        <v/>
      </c>
      <c r="BZ31" s="178" t="str">
        <f>IF(LEN(VLOOKUP($G31,Baseline!$G:$CJ,72,FALSE))=0,"",VLOOKUP($G31,Baseline!$G:$CJ,72,FALSE))</f>
        <v/>
      </c>
      <c r="CA31" s="178" t="str">
        <f>IF(LEN(VLOOKUP($G31,Baseline!$G:$CJ,73,FALSE))=0,"",VLOOKUP($G31,Baseline!$G:$CJ,73,FALSE))</f>
        <v/>
      </c>
      <c r="CB31" s="178" t="str">
        <f>IF(LEN(VLOOKUP($G31,Baseline!$G:$CJ,74,FALSE))=0,"",VLOOKUP($G31,Baseline!$G:$CJ,74,FALSE))</f>
        <v/>
      </c>
      <c r="CC31" s="178" t="str">
        <f>IF(LEN(VLOOKUP($G31,Baseline!$G:$CJ,75,FALSE))=0,"",VLOOKUP($G31,Baseline!$G:$CJ,75,FALSE))</f>
        <v/>
      </c>
      <c r="CD31" s="178" t="str">
        <f>IF(LEN(VLOOKUP($G31,Baseline!$G:$CJ,76,FALSE))=0,"",VLOOKUP($G31,Baseline!$G:$CJ,76,FALSE))</f>
        <v/>
      </c>
      <c r="CE31" s="178" t="str">
        <f>IF(LEN(VLOOKUP($G31,Baseline!$G:$CJ,77,FALSE))=0,"",VLOOKUP($G31,Baseline!$G:$CJ,77,FALSE))</f>
        <v/>
      </c>
      <c r="CF31" s="178" t="str">
        <f>IF(LEN(VLOOKUP($G31,Baseline!$G:$CJ,78,FALSE))=0,"",VLOOKUP($G31,Baseline!$G:$CJ,78,FALSE))</f>
        <v/>
      </c>
      <c r="CG31" s="178" t="str">
        <f>IF(LEN(VLOOKUP($G31,Baseline!$G:$CJ,79,FALSE))=0,"",VLOOKUP($G31,Baseline!$G:$CJ,79,FALSE))</f>
        <v/>
      </c>
      <c r="CH31" s="178" t="str">
        <f>IF(LEN(VLOOKUP($G31,Baseline!$G:$CJ,80,FALSE))=0,"",VLOOKUP($G31,Baseline!$G:$CJ,80,FALSE))</f>
        <v/>
      </c>
      <c r="CI31" s="178" t="str">
        <f>IF(LEN(VLOOKUP($G31,Baseline!$G:$CJ,81,FALSE))=0,"",VLOOKUP($G31,Baseline!$G:$CJ,81,FALSE))</f>
        <v/>
      </c>
      <c r="CJ31" s="178" t="str">
        <f>IF(LEN(VLOOKUP($G31,Baseline!$G:$CJ,82,FALSE))=0,"",VLOOKUP($G31,Baseline!$G:$CJ,82,FALSE))</f>
        <v/>
      </c>
      <c r="CK31" s="178"/>
      <c r="CL31" s="178"/>
      <c r="CM31" s="178"/>
      <c r="CN31" s="192"/>
      <c r="CO31" s="182" t="str">
        <f>IF(LEN(VLOOKUP($G31,Baseline!$G:$DL,87,FALSE))=0,"",VLOOKUP($G31,Baseline!$G:$DL,87,FALSE))</f>
        <v>T’es-tu senti(e) seul(e) ?</v>
      </c>
      <c r="CP31" s="178" t="str">
        <f>IF(LEN(VLOOKUP($G31,Baseline!$G:$DL,88,FALSE))=0,"",VLOOKUP($G31,Baseline!$G:$DL,88,FALSE))</f>
        <v xml:space="preserve">0 = jamais
</v>
      </c>
      <c r="CQ31" s="178" t="str">
        <f>IF(LEN(VLOOKUP($G31,Baseline!$G:$DL,89,FALSE))=0,"",VLOOKUP($G31,Baseline!$G:$DL,89,FALSE))</f>
        <v xml:space="preserve">1 = parfois
</v>
      </c>
      <c r="CR31" s="178" t="str">
        <f>IF(LEN(VLOOKUP($G31,Baseline!$G:$DL,90,FALSE))=0,"",VLOOKUP($G31,Baseline!$G:$DL,90,FALSE))</f>
        <v xml:space="preserve">2 = souvent
</v>
      </c>
      <c r="CS31" s="178" t="str">
        <f>IF(LEN(VLOOKUP($G31,Baseline!$G:$DL,91,FALSE))=0,"",VLOOKUP($G31,Baseline!$G:$DL,91,FALSE))</f>
        <v xml:space="preserve">3 = très souvent
</v>
      </c>
      <c r="CT31" s="178" t="str">
        <f>IF(LEN(VLOOKUP($G31,Baseline!$G:$DL,92,FALSE))=0,"",VLOOKUP($G31,Baseline!$G:$DL,92,FALSE))</f>
        <v xml:space="preserve">4 = toujours
</v>
      </c>
      <c r="CU31" s="178" t="str">
        <f>IF(LEN(VLOOKUP($G31,Baseline!$G:$DL,93,FALSE))=0,"",VLOOKUP($G31,Baseline!$G:$DL,93,FALSE))</f>
        <v/>
      </c>
      <c r="CV31" s="178" t="str">
        <f>IF(LEN(VLOOKUP($G31,Baseline!$G:$DL,94,FALSE))=0,"",VLOOKUP($G31,Baseline!$G:$DL,94,FALSE))</f>
        <v/>
      </c>
      <c r="CW31" s="178" t="str">
        <f>IF(LEN(VLOOKUP($G31,Baseline!$G:$DL,95,FALSE))=0,"",VLOOKUP($G31,Baseline!$G:$DL,95,FALSE))</f>
        <v/>
      </c>
      <c r="CX31" s="178" t="str">
        <f>IF(LEN(VLOOKUP($G31,Baseline!$G:$DL,96,FALSE))=0,"",VLOOKUP($G31,Baseline!$G:$DL,96,FALSE))</f>
        <v/>
      </c>
      <c r="CY31" s="178" t="str">
        <f>IF(LEN(VLOOKUP($G31,Baseline!$G:$DL,97,FALSE))=0,"",VLOOKUP($G31,Baseline!$G:$DL,97,FALSE))</f>
        <v/>
      </c>
      <c r="CZ31" s="178" t="str">
        <f>IF(LEN(VLOOKUP($G31,Baseline!$G:$DL,98,FALSE))=0,"",VLOOKUP($G31,Baseline!$G:$DL,98,FALSE))</f>
        <v/>
      </c>
      <c r="DA31" s="178" t="str">
        <f>IF(LEN(VLOOKUP($G31,Baseline!$G:$DL,99,FALSE))=0,"",VLOOKUP($G31,Baseline!$G:$DL,99,FALSE))</f>
        <v/>
      </c>
      <c r="DB31" s="178" t="str">
        <f>IF(LEN(VLOOKUP($G31,Baseline!$G:$DL,100,FALSE))=0,"",VLOOKUP($G31,Baseline!$G:$DL,100,FALSE))</f>
        <v/>
      </c>
      <c r="DC31" s="178" t="str">
        <f>IF(LEN(VLOOKUP($G31,Baseline!$G:$DL,101,FALSE))=0,"",VLOOKUP($G31,Baseline!$G:$DL,101,FALSE))</f>
        <v/>
      </c>
      <c r="DD31" s="178" t="str">
        <f>IF(LEN(VLOOKUP($G31,Baseline!$G:$DL,102,FALSE))=0,"",VLOOKUP($G31,Baseline!$G:$DL,102,FALSE))</f>
        <v/>
      </c>
      <c r="DE31" s="178" t="str">
        <f>IF(LEN(VLOOKUP($G31,Baseline!$G:$DL,103,FALSE))=0,"",VLOOKUP($G31,Baseline!$G:$DL,103,FALSE))</f>
        <v/>
      </c>
      <c r="DF31" s="178" t="str">
        <f>IF(LEN(VLOOKUP($G31,Baseline!$G:$DL,104,FALSE))=0,"",VLOOKUP($G31,Baseline!$G:$DL,104,FALSE))</f>
        <v/>
      </c>
      <c r="DG31" s="178" t="str">
        <f>IF(LEN(VLOOKUP($G31,Baseline!$G:$DL,105,FALSE))=0,"",VLOOKUP($G31,Baseline!$G:$DL,105,FALSE))</f>
        <v/>
      </c>
      <c r="DH31" s="178" t="str">
        <f>IF(LEN(VLOOKUP($G31,Baseline!$G:$DL,106,FALSE))=0,"",VLOOKUP($G31,Baseline!$G:$DL,106,FALSE))</f>
        <v/>
      </c>
      <c r="DI31" s="178" t="str">
        <f>IF(LEN(VLOOKUP($G31,Baseline!$G:$DL,107,FALSE))=0,"",VLOOKUP($G31,Baseline!$G:$DL,107,FALSE))</f>
        <v/>
      </c>
      <c r="DJ31" s="178" t="str">
        <f>IF(LEN(VLOOKUP($G31,Baseline!$G:$DL,108,FALSE))=0,"",VLOOKUP($G31,Baseline!$G:$DL,108,FALSE))</f>
        <v/>
      </c>
      <c r="DK31" s="178" t="str">
        <f>IF(LEN(VLOOKUP($G31,Baseline!$G:$DL,109,FALSE))=0,"",VLOOKUP($G31,Baseline!$G:$DL,109,FALSE))</f>
        <v/>
      </c>
      <c r="DL31" s="178" t="str">
        <f>IF(LEN(VLOOKUP($G31,Baseline!$G:$DL,110,FALSE))=0,"",VLOOKUP($G31,Baseline!$G:$DL,110,FALSE))</f>
        <v/>
      </c>
      <c r="DM31" s="178"/>
      <c r="DN31" s="178"/>
      <c r="DO31" s="178"/>
      <c r="DP31" s="178"/>
      <c r="DQ31" s="178" t="str">
        <f>IF(LEN(VLOOKUP($G31,Baseline!$G:$EN,115,FALSE))=0,"",VLOOKUP($G31,Baseline!$G:$EN,115,FALSE))</f>
        <v>Magányosnak érezted magad?</v>
      </c>
      <c r="DR31" s="178" t="str">
        <f>IF(LEN(VLOOKUP($G31,Baseline!$G:$EN,116,FALSE))=0,"",VLOOKUP($G31,Baseline!$G:$EN,116,FALSE))</f>
        <v>0 = soha</v>
      </c>
      <c r="DS31" s="178" t="str">
        <f>IF(LEN(VLOOKUP($G31,Baseline!$G:$EN,117,FALSE))=0,"",VLOOKUP($G31,Baseline!$G:$EN,117,FALSE))</f>
        <v>1 = ritkán</v>
      </c>
      <c r="DT31" s="178" t="str">
        <f>IF(LEN(VLOOKUP($G31,Baseline!$G:$EN,118,FALSE))=0,"",VLOOKUP($G31,Baseline!$G:$EN,118,FALSE))</f>
        <v>2 = gyakran</v>
      </c>
      <c r="DU31" s="178" t="str">
        <f>IF(LEN(VLOOKUP($G31,Baseline!$G:$EN,119,FALSE))=0,"",VLOOKUP($G31,Baseline!$G:$EN,119,FALSE))</f>
        <v>3 = nagyon gyakran</v>
      </c>
      <c r="DV31" s="178" t="str">
        <f>IF(LEN(VLOOKUP($G31,Baseline!$G:$EN,120,FALSE))=0,"",VLOOKUP($G31,Baseline!$G:$EN,120,FALSE))</f>
        <v>4 = mindig</v>
      </c>
      <c r="DW31" s="178" t="str">
        <f>IF(LEN(VLOOKUP($G31,Baseline!$G:$EN,121,FALSE))=0,"",VLOOKUP($G31,Baseline!$G:$EN,121,FALSE))</f>
        <v/>
      </c>
      <c r="DX31" s="178" t="str">
        <f>IF(LEN(VLOOKUP($G31,Baseline!$G:$EN,122,FALSE))=0,"",VLOOKUP($G31,Baseline!$G:$EN,122,FALSE))</f>
        <v/>
      </c>
      <c r="DY31" s="178" t="str">
        <f>IF(LEN(VLOOKUP($G31,Baseline!$G:$EN,123,FALSE))=0,"",VLOOKUP($G31,Baseline!$G:$EN,123,FALSE))</f>
        <v/>
      </c>
      <c r="DZ31" s="178" t="str">
        <f>IF(LEN(VLOOKUP($G31,Baseline!$G:$EN,124,FALSE))=0,"",VLOOKUP($G31,Baseline!$G:$EN,124,FALSE))</f>
        <v/>
      </c>
      <c r="EA31" s="178" t="str">
        <f>IF(LEN(VLOOKUP($G31,Baseline!$G:$EN,125,FALSE))=0,"",VLOOKUP($G31,Baseline!$G:$EN,125,FALSE))</f>
        <v/>
      </c>
      <c r="EB31" s="178" t="str">
        <f>IF(LEN(VLOOKUP($G31,Baseline!$G:$EN,126,FALSE))=0,"",VLOOKUP($G31,Baseline!$G:$EN,126,FALSE))</f>
        <v/>
      </c>
      <c r="EC31" s="178" t="str">
        <f>IF(LEN(VLOOKUP($G31,Baseline!$G:$EN,127,FALSE))=0,"",VLOOKUP($G31,Baseline!$G:$EN,127,FALSE))</f>
        <v/>
      </c>
      <c r="ED31" s="178" t="str">
        <f>IF(LEN(VLOOKUP($G31,Baseline!$G:$EN,128,FALSE))=0,"",VLOOKUP($G31,Baseline!$G:$EN,128,FALSE))</f>
        <v/>
      </c>
      <c r="EE31" s="178" t="str">
        <f>IF(LEN(VLOOKUP($G31,Baseline!$G:$EN,129,FALSE))=0,"",VLOOKUP($G31,Baseline!$G:$EN,129,FALSE))</f>
        <v/>
      </c>
      <c r="EF31" s="178" t="str">
        <f>IF(LEN(VLOOKUP($G31,Baseline!$G:$EN,130,FALSE))=0,"",VLOOKUP($G31,Baseline!$G:$EN,130,FALSE))</f>
        <v/>
      </c>
      <c r="EG31" s="178" t="str">
        <f>IF(LEN(VLOOKUP($G31,Baseline!$G:$EN,131,FALSE))=0,"",VLOOKUP($G31,Baseline!$G:$EN,131,FALSE))</f>
        <v/>
      </c>
      <c r="EH31" s="178" t="str">
        <f>IF(LEN(VLOOKUP($G31,Baseline!$G:$EN,132,FALSE))=0,"",VLOOKUP($G31,Baseline!$G:$EN,132,FALSE))</f>
        <v/>
      </c>
      <c r="EI31" s="178" t="str">
        <f>IF(LEN(VLOOKUP($G31,Baseline!$G:$EN,133,FALSE))=0,"",VLOOKUP($G31,Baseline!$G:$EN,133,FALSE))</f>
        <v/>
      </c>
      <c r="EJ31" s="178" t="str">
        <f>IF(LEN(VLOOKUP($G31,Baseline!$G:$EN,134,FALSE))=0,"",VLOOKUP($G31,Baseline!$G:$EN,134,FALSE))</f>
        <v/>
      </c>
      <c r="EK31" s="178" t="str">
        <f>IF(LEN(VLOOKUP($G31,Baseline!$G:$EN,135,FALSE))=0,"",VLOOKUP($G31,Baseline!$G:$EN,135,FALSE))</f>
        <v/>
      </c>
      <c r="EL31" s="178" t="str">
        <f>IF(LEN(VLOOKUP($G31,Baseline!$G:$EN,136,FALSE))=0,"",VLOOKUP($G31,Baseline!$G:$EN,136,FALSE))</f>
        <v/>
      </c>
      <c r="EM31" s="178" t="str">
        <f>IF(LEN(VLOOKUP($G31,Baseline!$G:$EN,137,FALSE))=0,"",VLOOKUP($G31,Baseline!$G:$EN,137,FALSE))</f>
        <v/>
      </c>
      <c r="EN31" s="178" t="str">
        <f>IF(LEN(VLOOKUP($G31,Baseline!$G:$EN,138,FALSE))=0,"",VLOOKUP($G31,Baseline!$G:$EN,138,FALSE))</f>
        <v/>
      </c>
      <c r="EO31" s="178"/>
      <c r="EP31" s="178"/>
      <c r="EQ31" s="178"/>
      <c r="ER31" s="178"/>
      <c r="ES31" s="178" t="str">
        <f>IF(LEN(VLOOKUP($G31,Baseline!$G:$FP,143,FALSE))=0,"",VLOOKUP($G31,Baseline!$G:$FP,143,FALSE))</f>
        <v>Ti sei sentito/a solo/a?</v>
      </c>
      <c r="ET31" s="178" t="str">
        <f>IF(LEN(VLOOKUP($G31,Baseline!$G:$FP,144,FALSE))=0,"",VLOOKUP($G31,Baseline!$G:$FP,144,FALSE))</f>
        <v>0 = mai</v>
      </c>
      <c r="EU31" s="178" t="str">
        <f>IF(LEN(VLOOKUP($G31,Baseline!$G:$FP,145,FALSE))=0,"",VLOOKUP($G31,Baseline!$G:$FP,145,FALSE))</f>
        <v>1 = raramente</v>
      </c>
      <c r="EV31" s="178" t="str">
        <f>IF(LEN(VLOOKUP($G31,Baseline!$G:$FP,146,FALSE))=0,"",VLOOKUP($G31,Baseline!$G:$FP,146,FALSE))</f>
        <v>2 = abbastanza spesso</v>
      </c>
      <c r="EW31" s="178" t="str">
        <f>IF(LEN(VLOOKUP($G31,Baseline!$G:$FP,147,FALSE))=0,"",VLOOKUP($G31,Baseline!$G:$FP,147,FALSE))</f>
        <v>3 = molto spesso</v>
      </c>
      <c r="EX31" s="178" t="str">
        <f>IF(LEN(VLOOKUP($G31,Baseline!$G:$FP,148,FALSE))=0,"",VLOOKUP($G31,Baseline!$G:$FP,148,FALSE))</f>
        <v>4 = sempre</v>
      </c>
      <c r="EY31" s="178" t="str">
        <f>IF(LEN(VLOOKUP($G31,Baseline!$G:$FP,149,FALSE))=0,"",VLOOKUP($G31,Baseline!$G:$FP,149,FALSE))</f>
        <v/>
      </c>
      <c r="EZ31" s="178" t="str">
        <f>IF(LEN(VLOOKUP($G31,Baseline!$G:$FP,150,FALSE))=0,"",VLOOKUP($G31,Baseline!$G:$FP,150,FALSE))</f>
        <v/>
      </c>
      <c r="FA31" s="178" t="str">
        <f>IF(LEN(VLOOKUP($G31,Baseline!$G:$FP,151,FALSE))=0,"",VLOOKUP($G31,Baseline!$G:$FP,151,FALSE))</f>
        <v/>
      </c>
      <c r="FB31" s="178" t="str">
        <f>IF(LEN(VLOOKUP($G31,Baseline!$G:$FP,152,FALSE))=0,"",VLOOKUP($G31,Baseline!$G:$FP,152,FALSE))</f>
        <v/>
      </c>
      <c r="FC31" s="178" t="str">
        <f>IF(LEN(VLOOKUP($G31,Baseline!$G:$FP,153,FALSE))=0,"",VLOOKUP($G31,Baseline!$G:$FP,153,FALSE))</f>
        <v/>
      </c>
      <c r="FD31" s="178" t="str">
        <f>IF(LEN(VLOOKUP($G31,Baseline!$G:$FP,154,FALSE))=0,"",VLOOKUP($G31,Baseline!$G:$FP,154,FALSE))</f>
        <v/>
      </c>
      <c r="FE31" s="178" t="str">
        <f>IF(LEN(VLOOKUP($G31,Baseline!$G:$FP,155,FALSE))=0,"",VLOOKUP($G31,Baseline!$G:$FP,155,FALSE))</f>
        <v/>
      </c>
      <c r="FF31" s="178" t="str">
        <f>IF(LEN(VLOOKUP($G31,Baseline!$G:$FP,156,FALSE))=0,"",VLOOKUP($G31,Baseline!$G:$FP,156,FALSE))</f>
        <v/>
      </c>
      <c r="FG31" s="178" t="str">
        <f>IF(LEN(VLOOKUP($G31,Baseline!$G:$FP,157,FALSE))=0,"",VLOOKUP($G31,Baseline!$G:$FP,157,FALSE))</f>
        <v/>
      </c>
      <c r="FH31" s="178" t="str">
        <f>IF(LEN(VLOOKUP($G31,Baseline!$G:$FP,158,FALSE))=0,"",VLOOKUP($G31,Baseline!$G:$FP,158,FALSE))</f>
        <v/>
      </c>
      <c r="FI31" s="178" t="str">
        <f>IF(LEN(VLOOKUP($G31,Baseline!$G:$FP,159,FALSE))=0,"",VLOOKUP($G31,Baseline!$G:$FP,159,FALSE))</f>
        <v/>
      </c>
      <c r="FJ31" s="178" t="str">
        <f>IF(LEN(VLOOKUP($G31,Baseline!$G:$FP,160,FALSE))=0,"",VLOOKUP($G31,Baseline!$G:$FP,160,FALSE))</f>
        <v/>
      </c>
      <c r="FK31" s="178" t="str">
        <f>IF(LEN(VLOOKUP($G31,Baseline!$G:$FP,161,FALSE))=0,"",VLOOKUP($G31,Baseline!$G:$FP,161,FALSE))</f>
        <v/>
      </c>
      <c r="FL31" s="178" t="str">
        <f>IF(LEN(VLOOKUP($G31,Baseline!$G:$FP,162,FALSE))=0,"",VLOOKUP($G31,Baseline!$G:$FP,162,FALSE))</f>
        <v/>
      </c>
      <c r="FM31" s="178" t="str">
        <f>IF(LEN(VLOOKUP($G31,Baseline!$G:$FP,163,FALSE))=0,"",VLOOKUP($G31,Baseline!$G:$FP,163,FALSE))</f>
        <v/>
      </c>
      <c r="FN31" s="178" t="str">
        <f>IF(LEN(VLOOKUP($G31,Baseline!$G:$FP,164,FALSE))=0,"",VLOOKUP($G31,Baseline!$G:$FP,164,FALSE))</f>
        <v/>
      </c>
      <c r="FO31" s="178" t="str">
        <f>IF(LEN(VLOOKUP($G31,Baseline!$G:$FP,165,FALSE))=0,"",VLOOKUP($G31,Baseline!$G:$FP,165,FALSE))</f>
        <v/>
      </c>
      <c r="FP31" s="178" t="str">
        <f>IF(LEN(VLOOKUP($G31,Baseline!$G:$FP,166,FALSE))=0,"",VLOOKUP($G31,Baseline!$G:$FP,166,FALSE))</f>
        <v/>
      </c>
      <c r="FQ31" s="178"/>
      <c r="FR31" s="178"/>
      <c r="FS31" s="178"/>
      <c r="FT31" s="178"/>
      <c r="FU31" s="178" t="str">
        <f>IF(LEN(VLOOKUP($G31,Baseline!$G:$GR,171,FALSE))=0,"",VLOOKUP($G31,Baseline!$G:$GR,171,FALSE))</f>
        <v>Чувствовал(а) ли ты себя одиноким?</v>
      </c>
      <c r="FV31" s="178" t="str">
        <f>IF(LEN(VLOOKUP($G31,Baseline!$G:$GR,172,FALSE))=0,"",VLOOKUP($G31,Baseline!$G:$GR,172,FALSE))</f>
        <v>0 = никогда</v>
      </c>
      <c r="FW31" s="178" t="str">
        <f>IF(LEN(VLOOKUP($G31,Baseline!$G:$GR,173,FALSE))=0,"",VLOOKUP($G31,Baseline!$G:$GR,173,FALSE))</f>
        <v>1 = редко</v>
      </c>
      <c r="FX31" s="178" t="str">
        <f>IF(LEN(VLOOKUP($G31,Baseline!$G:$GR,174,FALSE))=0,"",VLOOKUP($G31,Baseline!$G:$GR,174,FALSE))</f>
        <v>2 = довольно часто</v>
      </c>
      <c r="FY31" s="178" t="str">
        <f>IF(LEN(VLOOKUP($G31,Baseline!$G:$GR,175,FALSE))=0,"",VLOOKUP($G31,Baseline!$G:$GR,175,FALSE))</f>
        <v>3 = очень часто</v>
      </c>
      <c r="FZ31" s="178" t="str">
        <f>IF(LEN(VLOOKUP($G31,Baseline!$G:$GR,176,FALSE))=0,"",VLOOKUP($G31,Baseline!$G:$GR,176,FALSE))</f>
        <v>4 = Постоянно</v>
      </c>
      <c r="GA31" s="178" t="str">
        <f>IF(LEN(VLOOKUP($G31,Baseline!$G:$GR,177,FALSE))=0,"",VLOOKUP($G31,Baseline!$G:$GR,177,FALSE))</f>
        <v/>
      </c>
      <c r="GB31" s="178" t="str">
        <f>IF(LEN(VLOOKUP($G31,Baseline!$G:$GR,178,FALSE))=0,"",VLOOKUP($G31,Baseline!$G:$GR,178,FALSE))</f>
        <v/>
      </c>
      <c r="GC31" s="178" t="str">
        <f>IF(LEN(VLOOKUP($G31,Baseline!$G:$GR,179,FALSE))=0,"",VLOOKUP($G31,Baseline!$G:$GR,179,FALSE))</f>
        <v/>
      </c>
      <c r="GD31" s="178" t="str">
        <f>IF(LEN(VLOOKUP($G31,Baseline!$G:$GR,180,FALSE))=0,"",VLOOKUP($G31,Baseline!$G:$GR,180,FALSE))</f>
        <v/>
      </c>
      <c r="GE31" s="178" t="str">
        <f>IF(LEN(VLOOKUP($G31,Baseline!$G:$GR,181,FALSE))=0,"",VLOOKUP($G31,Baseline!$G:$GR,181,FALSE))</f>
        <v/>
      </c>
      <c r="GF31" s="178" t="str">
        <f>IF(LEN(VLOOKUP($G31,Baseline!$G:$GR,182,FALSE))=0,"",VLOOKUP($G31,Baseline!$G:$GR,182,FALSE))</f>
        <v/>
      </c>
      <c r="GG31" s="178" t="str">
        <f>IF(LEN(VLOOKUP($G31,Baseline!$G:$GR,183,FALSE))=0,"",VLOOKUP($G31,Baseline!$G:$GR,183,FALSE))</f>
        <v/>
      </c>
      <c r="GH31" s="178" t="str">
        <f>IF(LEN(VLOOKUP($G31,Baseline!$G:$GR,184,FALSE))=0,"",VLOOKUP($G31,Baseline!$G:$GR,184,FALSE))</f>
        <v/>
      </c>
      <c r="GI31" s="178" t="str">
        <f>IF(LEN(VLOOKUP($G31,Baseline!$G:$GR,185,FALSE))=0,"",VLOOKUP($G31,Baseline!$G:$GR,185,FALSE))</f>
        <v/>
      </c>
      <c r="GJ31" s="178" t="str">
        <f>IF(LEN(VLOOKUP($G31,Baseline!$G:$GR,186,FALSE))=0,"",VLOOKUP($G31,Baseline!$G:$GR,186,FALSE))</f>
        <v/>
      </c>
      <c r="GK31" s="178" t="str">
        <f>IF(LEN(VLOOKUP($G31,Baseline!$G:$GR,187,FALSE))=0,"",VLOOKUP($G31,Baseline!$G:$GR,187,FALSE))</f>
        <v/>
      </c>
      <c r="GL31" s="178" t="str">
        <f>IF(LEN(VLOOKUP($G31,Baseline!$G:$GR,188,FALSE))=0,"",VLOOKUP($G31,Baseline!$G:$GR,188,FALSE))</f>
        <v/>
      </c>
      <c r="GM31" s="178" t="str">
        <f>IF(LEN(VLOOKUP($G31,Baseline!$G:$GR,189,FALSE))=0,"",VLOOKUP($G31,Baseline!$G:$GR,189,FALSE))</f>
        <v/>
      </c>
      <c r="GN31" s="178" t="str">
        <f>IF(LEN(VLOOKUP($G31,Baseline!$G:$GR,190,FALSE))=0,"",VLOOKUP($G31,Baseline!$G:$GR,190,FALSE))</f>
        <v/>
      </c>
      <c r="GO31" s="178" t="str">
        <f>IF(LEN(VLOOKUP($G31,Baseline!$G:$GR,191,FALSE))=0,"",VLOOKUP($G31,Baseline!$G:$GR,191,FALSE))</f>
        <v/>
      </c>
      <c r="GP31" s="178" t="str">
        <f>IF(LEN(VLOOKUP($G31,Baseline!$G:$GR,192,FALSE))=0,"",VLOOKUP($G31,Baseline!$G:$GR,192,FALSE))</f>
        <v/>
      </c>
      <c r="GQ31" s="178" t="str">
        <f>IF(LEN(VLOOKUP($G31,Baseline!$G:$GR,193,FALSE))=0,"",VLOOKUP($G31,Baseline!$G:$GR,193,FALSE))</f>
        <v/>
      </c>
      <c r="GR31" s="178" t="str">
        <f>IF(LEN(VLOOKUP($G31,Baseline!$G:$GR,194,FALSE))=0,"",VLOOKUP($G31,Baseline!$G:$GR,194,FALSE))</f>
        <v/>
      </c>
      <c r="GS31" s="178"/>
      <c r="GT31" s="178"/>
      <c r="GU31" s="178"/>
      <c r="GV31" s="178"/>
      <c r="GW31" s="178" t="str">
        <f>IF(LEN(VLOOKUP($G31,Baseline!$G:$HT,199,FALSE))=0,"",VLOOKUP($G31,Baseline!$G:$HT,199,FALSE))</f>
        <v>Da li si se osećao/la usamljeno?</v>
      </c>
      <c r="GX31" s="178" t="str">
        <f>IF(LEN(VLOOKUP($G31,Baseline!$G:$HT,200,FALSE))=0,"",VLOOKUP($G31,Baseline!$G:$HT,200,FALSE))</f>
        <v>1 = nikada</v>
      </c>
      <c r="GY31" s="178" t="str">
        <f>IF(LEN(VLOOKUP($G31,Baseline!$G:$HT,201,FALSE))=0,"",VLOOKUP($G31,Baseline!$G:$HT,201,FALSE))</f>
        <v>2 = retko</v>
      </c>
      <c r="GZ31" s="178" t="str">
        <f>IF(LEN(VLOOKUP($G31,Baseline!$G:$HT,202,FALSE))=0,"",VLOOKUP($G31,Baseline!$G:$HT,202,FALSE))</f>
        <v>3 = ponekad</v>
      </c>
      <c r="HA31" s="178" t="str">
        <f>IF(LEN(VLOOKUP($G31,Baseline!$G:$HT,203,FALSE))=0,"",VLOOKUP($G31,Baseline!$G:$HT,203,FALSE))</f>
        <v>4 = često</v>
      </c>
      <c r="HB31" s="178" t="str">
        <f>IF(LEN(VLOOKUP($G31,Baseline!$G:$HT,204,FALSE))=0,"",VLOOKUP($G31,Baseline!$G:$HT,204,FALSE))</f>
        <v>5 = stalno</v>
      </c>
      <c r="HC31" s="178" t="str">
        <f>IF(LEN(VLOOKUP($G31,Baseline!$G:$HT,205,FALSE))=0,"",VLOOKUP($G31,Baseline!$G:$HT,205,FALSE))</f>
        <v/>
      </c>
      <c r="HD31" s="178" t="str">
        <f>IF(LEN(VLOOKUP($G31,Baseline!$G:$HT,206,FALSE))=0,"",VLOOKUP($G31,Baseline!$G:$HT,206,FALSE))</f>
        <v/>
      </c>
      <c r="HE31" s="178" t="str">
        <f>IF(LEN(VLOOKUP($G31,Baseline!$G:$HT,207,FALSE))=0,"",VLOOKUP($G31,Baseline!$G:$HT,207,FALSE))</f>
        <v/>
      </c>
      <c r="HF31" s="178" t="str">
        <f>IF(LEN(VLOOKUP($G31,Baseline!$G:$HT,208,FALSE))=0,"",VLOOKUP($G31,Baseline!$G:$HT,208,FALSE))</f>
        <v/>
      </c>
      <c r="HG31" s="178" t="str">
        <f>IF(LEN(VLOOKUP($G31,Baseline!$G:$HT,209,FALSE))=0,"",VLOOKUP($G31,Baseline!$G:$HT,209,FALSE))</f>
        <v/>
      </c>
      <c r="HH31" s="178" t="str">
        <f>IF(LEN(VLOOKUP($G31,Baseline!$G:$HT,210,FALSE))=0,"",VLOOKUP($G31,Baseline!$G:$HT,210,FALSE))</f>
        <v/>
      </c>
      <c r="HI31" s="178" t="str">
        <f>IF(LEN(VLOOKUP($G31,Baseline!$G:$HT,211,FALSE))=0,"",VLOOKUP($G31,Baseline!$G:$HT,211,FALSE))</f>
        <v/>
      </c>
      <c r="HJ31" s="178" t="str">
        <f>IF(LEN(VLOOKUP($G31,Baseline!$G:$HT,212,FALSE))=0,"",VLOOKUP($G31,Baseline!$G:$HT,212,FALSE))</f>
        <v/>
      </c>
      <c r="HK31" s="178" t="str">
        <f>IF(LEN(VLOOKUP($G31,Baseline!$G:$HT,213,FALSE))=0,"",VLOOKUP($G31,Baseline!$G:$HT,213,FALSE))</f>
        <v/>
      </c>
      <c r="HL31" s="178" t="str">
        <f>IF(LEN(VLOOKUP($G31,Baseline!$G:$HT,214,FALSE))=0,"",VLOOKUP($G31,Baseline!$G:$HT,214,FALSE))</f>
        <v/>
      </c>
      <c r="HM31" s="178" t="str">
        <f>IF(LEN(VLOOKUP($G31,Baseline!$G:$HT,215,FALSE))=0,"",VLOOKUP($G31,Baseline!$G:$HT,215,FALSE))</f>
        <v/>
      </c>
      <c r="HN31" s="178" t="str">
        <f>IF(LEN(VLOOKUP($G31,Baseline!$G:$HT,216,FALSE))=0,"",VLOOKUP($G31,Baseline!$G:$HT,216,FALSE))</f>
        <v/>
      </c>
      <c r="HO31" s="178" t="str">
        <f>IF(LEN(VLOOKUP($G31,Baseline!$G:$HT,217,FALSE))=0,"",VLOOKUP($G31,Baseline!$G:$HT,217,FALSE))</f>
        <v/>
      </c>
      <c r="HP31" s="178" t="str">
        <f>IF(LEN(VLOOKUP($G31,Baseline!$G:$HT,218,FALSE))=0,"",VLOOKUP($G31,Baseline!$G:$HT,218,FALSE))</f>
        <v/>
      </c>
      <c r="HQ31" s="178" t="str">
        <f>IF(LEN(VLOOKUP($G31,Baseline!$G:$HT,219,FALSE))=0,"",VLOOKUP($G31,Baseline!$G:$HT,219,FALSE))</f>
        <v/>
      </c>
      <c r="HR31" s="178" t="str">
        <f>IF(LEN(VLOOKUP($G31,Baseline!$G:$HT,220,FALSE))=0,"",VLOOKUP($G31,Baseline!$G:$HT,220,FALSE))</f>
        <v/>
      </c>
      <c r="HS31" s="178" t="str">
        <f>IF(LEN(VLOOKUP($G31,Baseline!$G:$HT,221,FALSE))=0,"",VLOOKUP($G31,Baseline!$G:$HT,221,FALSE))</f>
        <v/>
      </c>
      <c r="HT31" s="178" t="str">
        <f>IF(LEN(VLOOKUP($G31,Baseline!$G:$HT,222,FALSE))=0,"",VLOOKUP($G31,Baseline!$G:$HT,222,FALSE))</f>
        <v/>
      </c>
      <c r="HU31" s="178"/>
      <c r="HV31" s="178"/>
      <c r="HW31" s="178"/>
      <c r="HX31" s="178"/>
    </row>
    <row r="32" spans="1:232" s="41" customFormat="1" ht="16.5" hidden="1" thickBot="1">
      <c r="A32" s="180" t="s">
        <v>109</v>
      </c>
      <c r="B32" s="178" t="s">
        <v>110</v>
      </c>
      <c r="C32" s="178"/>
      <c r="D32" s="178"/>
      <c r="E32" s="178"/>
      <c r="F32" s="178" t="s">
        <v>111</v>
      </c>
      <c r="G32" s="178" t="s">
        <v>550</v>
      </c>
      <c r="H32" s="185"/>
      <c r="I32" s="182" t="str">
        <f>IF(LEN(VLOOKUP($G32,Baseline!$G:$AF,3,FALSE))=0,"",VLOOKUP($G32,Baseline!$G:$AF,3,FALSE))</f>
        <v>Hast Du genug Zeit für Dich selbst gehabt?</v>
      </c>
      <c r="J32" s="187" t="str">
        <f>IF(LEN(VLOOKUP($G32,Baseline!$G:$AF,4,FALSE))=0,"",VLOOKUP($G32,Baseline!$G:$AF,4,FALSE))</f>
        <v>0 = Nie</v>
      </c>
      <c r="K32" s="187" t="str">
        <f>IF(LEN(VLOOKUP($G32,Baseline!$G:$AF,5,FALSE))=0,"",VLOOKUP($G32,Baseline!$G:$AF,5,FALSE))</f>
        <v>1 = Selten</v>
      </c>
      <c r="L32" s="187" t="str">
        <f>IF(LEN(VLOOKUP($G32,Baseline!$G:$AF,6,FALSE))=0,"",VLOOKUP($G32,Baseline!$G:$AF,6,FALSE))</f>
        <v>2 = Manchmal</v>
      </c>
      <c r="M32" s="187" t="str">
        <f>IF(LEN(VLOOKUP($G32,Baseline!$G:$AF,7,FALSE))=0,"",VLOOKUP($G32,Baseline!$G:$AF,7,FALSE))</f>
        <v>3 = Oft</v>
      </c>
      <c r="N32" s="187" t="str">
        <f>IF(LEN(VLOOKUP($G32,Baseline!$G:$AF,8,FALSE))=0,"",VLOOKUP($G32,Baseline!$G:$AF,8,FALSE))</f>
        <v>4 = Immer</v>
      </c>
      <c r="O32" s="187" t="str">
        <f>IF(LEN(VLOOKUP($G32,Baseline!$G:$AF,9,FALSE))=0,"",VLOOKUP($G32,Baseline!$G:$AF,9,FALSE))</f>
        <v/>
      </c>
      <c r="P32" s="187" t="str">
        <f>IF(LEN(VLOOKUP($G32,Baseline!$G:$AF,10,FALSE))=0,"",VLOOKUP($G32,Baseline!$G:$AF,10,FALSE))</f>
        <v/>
      </c>
      <c r="Q32" s="187" t="str">
        <f>IF(LEN(VLOOKUP($G32,Baseline!$G:$AF,11,FALSE))=0,"",VLOOKUP($G32,Baseline!$G:$AF,11,FALSE))</f>
        <v/>
      </c>
      <c r="R32" s="187" t="str">
        <f>IF(LEN(VLOOKUP($G32,Baseline!$G:$AF,12,FALSE))=0,"",VLOOKUP($G32,Baseline!$G:$AF,12,FALSE))</f>
        <v/>
      </c>
      <c r="S32" s="187" t="str">
        <f>IF(LEN(VLOOKUP($G32,Baseline!$G:$AF,13,FALSE))=0,"",VLOOKUP($G32,Baseline!$G:$AF,13,FALSE))</f>
        <v/>
      </c>
      <c r="T32" s="187" t="str">
        <f>IF(LEN(VLOOKUP($G32,Baseline!$G:$AF,14,FALSE))=0,"",VLOOKUP($G32,Baseline!$G:$AF,14,FALSE))</f>
        <v/>
      </c>
      <c r="U32" s="187" t="str">
        <f>IF(LEN(VLOOKUP($G32,Baseline!$G:$AF,15,FALSE))=0,"",VLOOKUP($G32,Baseline!$G:$AF,15,FALSE))</f>
        <v/>
      </c>
      <c r="V32" s="187" t="str">
        <f>IF(LEN(VLOOKUP($G32,Baseline!$G:$AF,16,FALSE))=0,"",VLOOKUP($G32,Baseline!$G:$AF,16,FALSE))</f>
        <v/>
      </c>
      <c r="W32" s="187" t="str">
        <f>IF(LEN(VLOOKUP($G32,Baseline!$G:$AF,17,FALSE))=0,"",VLOOKUP($G32,Baseline!$G:$AF,17,FALSE))</f>
        <v/>
      </c>
      <c r="X32" s="187" t="str">
        <f>IF(LEN(VLOOKUP($G32,Baseline!$G:$AF,18,FALSE))=0,"",VLOOKUP($G32,Baseline!$G:$AF,18,FALSE))</f>
        <v/>
      </c>
      <c r="Y32" s="187" t="str">
        <f>IF(LEN(VLOOKUP($G32,Baseline!$G:$AF,19,FALSE))=0,"",VLOOKUP($G32,Baseline!$G:$AF,19,FALSE))</f>
        <v/>
      </c>
      <c r="Z32" s="187" t="str">
        <f>IF(LEN(VLOOKUP($G32,Baseline!$G:$AF,20,FALSE))=0,"",VLOOKUP($G32,Baseline!$G:$AF,20,FALSE))</f>
        <v/>
      </c>
      <c r="AA32" s="187" t="str">
        <f>IF(LEN(VLOOKUP($G32,Baseline!$G:$AF,21,FALSE))=0,"",VLOOKUP($G32,Baseline!$G:$AF,21,FALSE))</f>
        <v/>
      </c>
      <c r="AB32" s="187" t="str">
        <f>IF(LEN(VLOOKUP($G32,Baseline!$G:$AF,22,FALSE))=0,"",VLOOKUP($G32,Baseline!$G:$AF,22,FALSE))</f>
        <v/>
      </c>
      <c r="AC32" s="187" t="str">
        <f>IF(LEN(VLOOKUP($G32,Baseline!$G:$AF,23,FALSE))=0,"",VLOOKUP($G32,Baseline!$G:$AF,23,FALSE))</f>
        <v/>
      </c>
      <c r="AD32" s="187" t="str">
        <f>IF(LEN(VLOOKUP($G32,Baseline!$G:$AF,24,FALSE))=0,"",VLOOKUP($G32,Baseline!$G:$AF,24,FALSE))</f>
        <v/>
      </c>
      <c r="AE32" s="187" t="str">
        <f>IF(LEN(VLOOKUP($G32,Baseline!$G:$AF,25,FALSE))=0,"",VLOOKUP($G32,Baseline!$G:$AF,25,FALSE))</f>
        <v/>
      </c>
      <c r="AF32" s="187" t="str">
        <f>IF(LEN(VLOOKUP($G32,Baseline!$G:$AF,26,FALSE))=0,"",VLOOKUP($G32,Baseline!$G:$AF,26,FALSE))</f>
        <v/>
      </c>
      <c r="AG32" s="178"/>
      <c r="AH32" s="178" t="s">
        <v>107</v>
      </c>
      <c r="AI32" s="178"/>
      <c r="AJ32" s="185"/>
      <c r="AK32" s="182" t="str">
        <f>IF(LEN(VLOOKUP($G32,Baseline!$G:$BH,31,FALSE))=0,"",VLOOKUP($G32,Baseline!$G:$BH,31,FALSE))</f>
        <v xml:space="preserve">Have you had enough time for yourself? </v>
      </c>
      <c r="AL32" s="187" t="str">
        <f>IF(LEN(VLOOKUP($G32,Baseline!$G:$BH,32,FALSE))=0,"",VLOOKUP($G32,Baseline!$G:$BH,32,FALSE))</f>
        <v>0 = Never</v>
      </c>
      <c r="AM32" s="187" t="str">
        <f>IF(LEN(VLOOKUP($G32,Baseline!$G:$BH,33,FALSE))=0,"",VLOOKUP($G32,Baseline!$G:$BH,33,FALSE))</f>
        <v>1 = Seldom</v>
      </c>
      <c r="AN32" s="187" t="str">
        <f>IF(LEN(VLOOKUP($G32,Baseline!$G:$BH,34,FALSE))=0,"",VLOOKUP($G32,Baseline!$G:$BH,34,FALSE))</f>
        <v>2 = Quite often</v>
      </c>
      <c r="AO32" s="187" t="str">
        <f>IF(LEN(VLOOKUP($G32,Baseline!$G:$BH,35,FALSE))=0,"",VLOOKUP($G32,Baseline!$G:$BH,35,FALSE))</f>
        <v>3 = Very often</v>
      </c>
      <c r="AP32" s="187" t="str">
        <f>IF(LEN(VLOOKUP($G32,Baseline!$G:$BH,36,FALSE))=0,"",VLOOKUP($G32,Baseline!$G:$BH,36,FALSE))</f>
        <v>4 = Always</v>
      </c>
      <c r="AQ32" s="187" t="str">
        <f>IF(LEN(VLOOKUP($G32,Baseline!$G:$BH,37,FALSE))=0,"",VLOOKUP($G32,Baseline!$G:$BH,37,FALSE))</f>
        <v/>
      </c>
      <c r="AR32" s="187" t="str">
        <f>IF(LEN(VLOOKUP($G32,Baseline!$G:$BH,38,FALSE))=0,"",VLOOKUP($G32,Baseline!$G:$BH,38,FALSE))</f>
        <v/>
      </c>
      <c r="AS32" s="187" t="str">
        <f>IF(LEN(VLOOKUP($G32,Baseline!$G:$BH,39,FALSE))=0,"",VLOOKUP($G32,Baseline!$G:$BH,39,FALSE))</f>
        <v/>
      </c>
      <c r="AT32" s="187" t="str">
        <f>IF(LEN(VLOOKUP($G32,Baseline!$G:$BH,40,FALSE))=0,"",VLOOKUP($G32,Baseline!$G:$BH,40,FALSE))</f>
        <v/>
      </c>
      <c r="AU32" s="187" t="str">
        <f>IF(LEN(VLOOKUP($G32,Baseline!$G:$BH,41,FALSE))=0,"",VLOOKUP($G32,Baseline!$G:$BH,41,FALSE))</f>
        <v/>
      </c>
      <c r="AV32" s="187" t="str">
        <f>IF(LEN(VLOOKUP($G32,Baseline!$G:$BH,42,FALSE))=0,"",VLOOKUP($G32,Baseline!$G:$BH,42,FALSE))</f>
        <v/>
      </c>
      <c r="AW32" s="187" t="str">
        <f>IF(LEN(VLOOKUP($G32,Baseline!$G:$BH,43,FALSE))=0,"",VLOOKUP($G32,Baseline!$G:$BH,43,FALSE))</f>
        <v/>
      </c>
      <c r="AX32" s="187" t="str">
        <f>IF(LEN(VLOOKUP($G32,Baseline!$G:$BH,44,FALSE))=0,"",VLOOKUP($G32,Baseline!$G:$BH,44,FALSE))</f>
        <v/>
      </c>
      <c r="AY32" s="187" t="str">
        <f>IF(LEN(VLOOKUP($G32,Baseline!$G:$BH,45,FALSE))=0,"",VLOOKUP($G32,Baseline!$G:$BH,45,FALSE))</f>
        <v/>
      </c>
      <c r="AZ32" s="187" t="str">
        <f>IF(LEN(VLOOKUP($G32,Baseline!$G:$BH,46,FALSE))=0,"",VLOOKUP($G32,Baseline!$G:$BH,46,FALSE))</f>
        <v/>
      </c>
      <c r="BA32" s="187" t="str">
        <f>IF(LEN(VLOOKUP($G32,Baseline!$G:$BH,47,FALSE))=0,"",VLOOKUP($G32,Baseline!$G:$BH,47,FALSE))</f>
        <v/>
      </c>
      <c r="BB32" s="187" t="str">
        <f>IF(LEN(VLOOKUP($G32,Baseline!$G:$BH,48,FALSE))=0,"",VLOOKUP($G32,Baseline!$G:$BH,48,FALSE))</f>
        <v/>
      </c>
      <c r="BC32" s="187" t="str">
        <f>IF(LEN(VLOOKUP($G32,Baseline!$G:$BH,49,FALSE))=0,"",VLOOKUP($G32,Baseline!$G:$BH,49,FALSE))</f>
        <v/>
      </c>
      <c r="BD32" s="187" t="str">
        <f>IF(LEN(VLOOKUP($G32,Baseline!$G:$BH,50,FALSE))=0,"",VLOOKUP($G32,Baseline!$G:$BH,50,FALSE))</f>
        <v/>
      </c>
      <c r="BE32" s="187" t="str">
        <f>IF(LEN(VLOOKUP($G32,Baseline!$G:$BH,51,FALSE))=0,"",VLOOKUP($G32,Baseline!$G:$BH,51,FALSE))</f>
        <v/>
      </c>
      <c r="BF32" s="187" t="str">
        <f>IF(LEN(VLOOKUP($G32,Baseline!$G:$BH,52,FALSE))=0,"",VLOOKUP($G32,Baseline!$G:$BH,52,FALSE))</f>
        <v/>
      </c>
      <c r="BG32" s="187" t="str">
        <f>IF(LEN(VLOOKUP($G32,Baseline!$G:$BH,53,FALSE))=0,"",VLOOKUP($G32,Baseline!$G:$BH,53,FALSE))</f>
        <v/>
      </c>
      <c r="BH32" s="187" t="str">
        <f>IF(LEN(VLOOKUP($G32,Baseline!$G:$BH,54,FALSE))=0,"",VLOOKUP($G32,Baseline!$G:$BH,54,FALSE))</f>
        <v/>
      </c>
      <c r="BI32" s="178"/>
      <c r="BJ32" s="178"/>
      <c r="BK32" s="178"/>
      <c r="BL32" s="185"/>
      <c r="BM32" s="182" t="str">
        <f>IF(LEN(VLOOKUP($G32,Baseline!$G:$CJ,59,FALSE))=0,"",VLOOKUP($G32,Baseline!$G:$CJ,59,FALSE))</f>
        <v>¿Has tenido suficiente tiempo para ti?</v>
      </c>
      <c r="BN32" s="187" t="str">
        <f>IF(LEN(VLOOKUP($G32,Baseline!$G:$CJ,60,FALSE))=0,"",VLOOKUP($G32,Baseline!$G:$CJ,60,FALSE))</f>
        <v>0 = Nunca</v>
      </c>
      <c r="BO32" s="187" t="str">
        <f>IF(LEN(VLOOKUP($G32,Baseline!$G:$CJ,61,FALSE))=0,"",VLOOKUP($G32,Baseline!$G:$CJ,61,FALSE))</f>
        <v>1 = Casi Nunca</v>
      </c>
      <c r="BP32" s="188" t="str">
        <f>IF(LEN(VLOOKUP($G32,Baseline!$G:$CJ,62,FALSE))=0,"",VLOOKUP($G32,Baseline!$G:$CJ,62,FALSE))</f>
        <v>2 = Algunas veces</v>
      </c>
      <c r="BQ32" s="178" t="str">
        <f>IF(LEN(VLOOKUP($G32,Baseline!$G:$CJ,63,FALSE))=0,"",VLOOKUP($G32,Baseline!$G:$CJ,63,FALSE))</f>
        <v>3 = Casi siempre</v>
      </c>
      <c r="BR32" s="178" t="str">
        <f>IF(LEN(VLOOKUP($G32,Baseline!$G:$CJ,64,FALSE))=0,"",VLOOKUP($G32,Baseline!$G:$CJ,64,FALSE))</f>
        <v>4 = Siempre</v>
      </c>
      <c r="BS32" s="178" t="str">
        <f>IF(LEN(VLOOKUP($G32,Baseline!$G:$CJ,65,FALSE))=0,"",VLOOKUP($G32,Baseline!$G:$CJ,65,FALSE))</f>
        <v/>
      </c>
      <c r="BT32" s="178" t="str">
        <f>IF(LEN(VLOOKUP($G32,Baseline!$G:$CJ,66,FALSE))=0,"",VLOOKUP($G32,Baseline!$G:$CJ,66,FALSE))</f>
        <v/>
      </c>
      <c r="BU32" s="178" t="str">
        <f>IF(LEN(VLOOKUP($G32,Baseline!$G:$CJ,67,FALSE))=0,"",VLOOKUP($G32,Baseline!$G:$CJ,67,FALSE))</f>
        <v/>
      </c>
      <c r="BV32" s="178" t="str">
        <f>IF(LEN(VLOOKUP($G32,Baseline!$G:$CJ,68,FALSE))=0,"",VLOOKUP($G32,Baseline!$G:$CJ,68,FALSE))</f>
        <v/>
      </c>
      <c r="BW32" s="178" t="str">
        <f>IF(LEN(VLOOKUP($G32,Baseline!$G:$CJ,69,FALSE))=0,"",VLOOKUP($G32,Baseline!$G:$CJ,69,FALSE))</f>
        <v/>
      </c>
      <c r="BX32" s="178" t="str">
        <f>IF(LEN(VLOOKUP($G32,Baseline!$G:$CJ,70,FALSE))=0,"",VLOOKUP($G32,Baseline!$G:$CJ,70,FALSE))</f>
        <v/>
      </c>
      <c r="BY32" s="178" t="str">
        <f>IF(LEN(VLOOKUP($G32,Baseline!$G:$CJ,71,FALSE))=0,"",VLOOKUP($G32,Baseline!$G:$CJ,71,FALSE))</f>
        <v/>
      </c>
      <c r="BZ32" s="178" t="str">
        <f>IF(LEN(VLOOKUP($G32,Baseline!$G:$CJ,72,FALSE))=0,"",VLOOKUP($G32,Baseline!$G:$CJ,72,FALSE))</f>
        <v/>
      </c>
      <c r="CA32" s="178" t="str">
        <f>IF(LEN(VLOOKUP($G32,Baseline!$G:$CJ,73,FALSE))=0,"",VLOOKUP($G32,Baseline!$G:$CJ,73,FALSE))</f>
        <v/>
      </c>
      <c r="CB32" s="178" t="str">
        <f>IF(LEN(VLOOKUP($G32,Baseline!$G:$CJ,74,FALSE))=0,"",VLOOKUP($G32,Baseline!$G:$CJ,74,FALSE))</f>
        <v/>
      </c>
      <c r="CC32" s="178" t="str">
        <f>IF(LEN(VLOOKUP($G32,Baseline!$G:$CJ,75,FALSE))=0,"",VLOOKUP($G32,Baseline!$G:$CJ,75,FALSE))</f>
        <v/>
      </c>
      <c r="CD32" s="178" t="str">
        <f>IF(LEN(VLOOKUP($G32,Baseline!$G:$CJ,76,FALSE))=0,"",VLOOKUP($G32,Baseline!$G:$CJ,76,FALSE))</f>
        <v/>
      </c>
      <c r="CE32" s="178" t="str">
        <f>IF(LEN(VLOOKUP($G32,Baseline!$G:$CJ,77,FALSE))=0,"",VLOOKUP($G32,Baseline!$G:$CJ,77,FALSE))</f>
        <v/>
      </c>
      <c r="CF32" s="178" t="str">
        <f>IF(LEN(VLOOKUP($G32,Baseline!$G:$CJ,78,FALSE))=0,"",VLOOKUP($G32,Baseline!$G:$CJ,78,FALSE))</f>
        <v/>
      </c>
      <c r="CG32" s="178" t="str">
        <f>IF(LEN(VLOOKUP($G32,Baseline!$G:$CJ,79,FALSE))=0,"",VLOOKUP($G32,Baseline!$G:$CJ,79,FALSE))</f>
        <v/>
      </c>
      <c r="CH32" s="178" t="str">
        <f>IF(LEN(VLOOKUP($G32,Baseline!$G:$CJ,80,FALSE))=0,"",VLOOKUP($G32,Baseline!$G:$CJ,80,FALSE))</f>
        <v/>
      </c>
      <c r="CI32" s="178" t="str">
        <f>IF(LEN(VLOOKUP($G32,Baseline!$G:$CJ,81,FALSE))=0,"",VLOOKUP($G32,Baseline!$G:$CJ,81,FALSE))</f>
        <v/>
      </c>
      <c r="CJ32" s="178" t="str">
        <f>IF(LEN(VLOOKUP($G32,Baseline!$G:$CJ,82,FALSE))=0,"",VLOOKUP($G32,Baseline!$G:$CJ,82,FALSE))</f>
        <v/>
      </c>
      <c r="CK32" s="178"/>
      <c r="CL32" s="178"/>
      <c r="CM32" s="178"/>
      <c r="CN32" s="204"/>
      <c r="CO32" s="182" t="str">
        <f>IF(LEN(VLOOKUP($G32,Baseline!$G:$DL,87,FALSE))=0,"",VLOOKUP($G32,Baseline!$G:$DL,87,FALSE))</f>
        <v>As-tu eu assez de temps pour toi ?</v>
      </c>
      <c r="CP32" s="178" t="str">
        <f>IF(LEN(VLOOKUP($G32,Baseline!$G:$DL,88,FALSE))=0,"",VLOOKUP($G32,Baseline!$G:$DL,88,FALSE))</f>
        <v xml:space="preserve">0 = jamais
</v>
      </c>
      <c r="CQ32" s="178" t="str">
        <f>IF(LEN(VLOOKUP($G32,Baseline!$G:$DL,89,FALSE))=0,"",VLOOKUP($G32,Baseline!$G:$DL,89,FALSE))</f>
        <v xml:space="preserve">1 = parfois
</v>
      </c>
      <c r="CR32" s="178" t="str">
        <f>IF(LEN(VLOOKUP($G32,Baseline!$G:$DL,90,FALSE))=0,"",VLOOKUP($G32,Baseline!$G:$DL,90,FALSE))</f>
        <v xml:space="preserve">2 = souvent
</v>
      </c>
      <c r="CS32" s="178" t="str">
        <f>IF(LEN(VLOOKUP($G32,Baseline!$G:$DL,91,FALSE))=0,"",VLOOKUP($G32,Baseline!$G:$DL,91,FALSE))</f>
        <v xml:space="preserve">3 = très souvent
</v>
      </c>
      <c r="CT32" s="178" t="str">
        <f>IF(LEN(VLOOKUP($G32,Baseline!$G:$DL,92,FALSE))=0,"",VLOOKUP($G32,Baseline!$G:$DL,92,FALSE))</f>
        <v xml:space="preserve">4 = toujours
</v>
      </c>
      <c r="CU32" s="178" t="str">
        <f>IF(LEN(VLOOKUP($G32,Baseline!$G:$DL,93,FALSE))=0,"",VLOOKUP($G32,Baseline!$G:$DL,93,FALSE))</f>
        <v/>
      </c>
      <c r="CV32" s="178" t="str">
        <f>IF(LEN(VLOOKUP($G32,Baseline!$G:$DL,94,FALSE))=0,"",VLOOKUP($G32,Baseline!$G:$DL,94,FALSE))</f>
        <v/>
      </c>
      <c r="CW32" s="178" t="str">
        <f>IF(LEN(VLOOKUP($G32,Baseline!$G:$DL,95,FALSE))=0,"",VLOOKUP($G32,Baseline!$G:$DL,95,FALSE))</f>
        <v/>
      </c>
      <c r="CX32" s="178" t="str">
        <f>IF(LEN(VLOOKUP($G32,Baseline!$G:$DL,96,FALSE))=0,"",VLOOKUP($G32,Baseline!$G:$DL,96,FALSE))</f>
        <v/>
      </c>
      <c r="CY32" s="178" t="str">
        <f>IF(LEN(VLOOKUP($G32,Baseline!$G:$DL,97,FALSE))=0,"",VLOOKUP($G32,Baseline!$G:$DL,97,FALSE))</f>
        <v/>
      </c>
      <c r="CZ32" s="178" t="str">
        <f>IF(LEN(VLOOKUP($G32,Baseline!$G:$DL,98,FALSE))=0,"",VLOOKUP($G32,Baseline!$G:$DL,98,FALSE))</f>
        <v/>
      </c>
      <c r="DA32" s="178" t="str">
        <f>IF(LEN(VLOOKUP($G32,Baseline!$G:$DL,99,FALSE))=0,"",VLOOKUP($G32,Baseline!$G:$DL,99,FALSE))</f>
        <v/>
      </c>
      <c r="DB32" s="178" t="str">
        <f>IF(LEN(VLOOKUP($G32,Baseline!$G:$DL,100,FALSE))=0,"",VLOOKUP($G32,Baseline!$G:$DL,100,FALSE))</f>
        <v/>
      </c>
      <c r="DC32" s="178" t="str">
        <f>IF(LEN(VLOOKUP($G32,Baseline!$G:$DL,101,FALSE))=0,"",VLOOKUP($G32,Baseline!$G:$DL,101,FALSE))</f>
        <v/>
      </c>
      <c r="DD32" s="178" t="str">
        <f>IF(LEN(VLOOKUP($G32,Baseline!$G:$DL,102,FALSE))=0,"",VLOOKUP($G32,Baseline!$G:$DL,102,FALSE))</f>
        <v/>
      </c>
      <c r="DE32" s="178" t="str">
        <f>IF(LEN(VLOOKUP($G32,Baseline!$G:$DL,103,FALSE))=0,"",VLOOKUP($G32,Baseline!$G:$DL,103,FALSE))</f>
        <v/>
      </c>
      <c r="DF32" s="178" t="str">
        <f>IF(LEN(VLOOKUP($G32,Baseline!$G:$DL,104,FALSE))=0,"",VLOOKUP($G32,Baseline!$G:$DL,104,FALSE))</f>
        <v/>
      </c>
      <c r="DG32" s="178" t="str">
        <f>IF(LEN(VLOOKUP($G32,Baseline!$G:$DL,105,FALSE))=0,"",VLOOKUP($G32,Baseline!$G:$DL,105,FALSE))</f>
        <v/>
      </c>
      <c r="DH32" s="178" t="str">
        <f>IF(LEN(VLOOKUP($G32,Baseline!$G:$DL,106,FALSE))=0,"",VLOOKUP($G32,Baseline!$G:$DL,106,FALSE))</f>
        <v/>
      </c>
      <c r="DI32" s="178" t="str">
        <f>IF(LEN(VLOOKUP($G32,Baseline!$G:$DL,107,FALSE))=0,"",VLOOKUP($G32,Baseline!$G:$DL,107,FALSE))</f>
        <v/>
      </c>
      <c r="DJ32" s="178" t="str">
        <f>IF(LEN(VLOOKUP($G32,Baseline!$G:$DL,108,FALSE))=0,"",VLOOKUP($G32,Baseline!$G:$DL,108,FALSE))</f>
        <v/>
      </c>
      <c r="DK32" s="178" t="str">
        <f>IF(LEN(VLOOKUP($G32,Baseline!$G:$DL,109,FALSE))=0,"",VLOOKUP($G32,Baseline!$G:$DL,109,FALSE))</f>
        <v/>
      </c>
      <c r="DL32" s="178" t="str">
        <f>IF(LEN(VLOOKUP($G32,Baseline!$G:$DL,110,FALSE))=0,"",VLOOKUP($G32,Baseline!$G:$DL,110,FALSE))</f>
        <v/>
      </c>
      <c r="DM32" s="178"/>
      <c r="DN32" s="178"/>
      <c r="DO32" s="178"/>
      <c r="DP32" s="178"/>
      <c r="DQ32" s="178" t="str">
        <f>IF(LEN(VLOOKUP($G32,Baseline!$G:$EN,115,FALSE))=0,"",VLOOKUP($G32,Baseline!$G:$EN,115,FALSE))</f>
        <v>Elég időd volt magadra?</v>
      </c>
      <c r="DR32" s="178" t="str">
        <f>IF(LEN(VLOOKUP($G32,Baseline!$G:$EN,116,FALSE))=0,"",VLOOKUP($G32,Baseline!$G:$EN,116,FALSE))</f>
        <v>0 = soha</v>
      </c>
      <c r="DS32" s="178" t="str">
        <f>IF(LEN(VLOOKUP($G32,Baseline!$G:$EN,117,FALSE))=0,"",VLOOKUP($G32,Baseline!$G:$EN,117,FALSE))</f>
        <v>1 = ritkán</v>
      </c>
      <c r="DT32" s="178" t="str">
        <f>IF(LEN(VLOOKUP($G32,Baseline!$G:$EN,118,FALSE))=0,"",VLOOKUP($G32,Baseline!$G:$EN,118,FALSE))</f>
        <v>2 = gyakran</v>
      </c>
      <c r="DU32" s="178" t="str">
        <f>IF(LEN(VLOOKUP($G32,Baseline!$G:$EN,119,FALSE))=0,"",VLOOKUP($G32,Baseline!$G:$EN,119,FALSE))</f>
        <v>3 = nagyon gyakran</v>
      </c>
      <c r="DV32" s="178" t="str">
        <f>IF(LEN(VLOOKUP($G32,Baseline!$G:$EN,120,FALSE))=0,"",VLOOKUP($G32,Baseline!$G:$EN,120,FALSE))</f>
        <v>4 = mindig</v>
      </c>
      <c r="DW32" s="178" t="str">
        <f>IF(LEN(VLOOKUP($G32,Baseline!$G:$EN,121,FALSE))=0,"",VLOOKUP($G32,Baseline!$G:$EN,121,FALSE))</f>
        <v/>
      </c>
      <c r="DX32" s="178" t="str">
        <f>IF(LEN(VLOOKUP($G32,Baseline!$G:$EN,122,FALSE))=0,"",VLOOKUP($G32,Baseline!$G:$EN,122,FALSE))</f>
        <v/>
      </c>
      <c r="DY32" s="178" t="str">
        <f>IF(LEN(VLOOKUP($G32,Baseline!$G:$EN,123,FALSE))=0,"",VLOOKUP($G32,Baseline!$G:$EN,123,FALSE))</f>
        <v/>
      </c>
      <c r="DZ32" s="178" t="str">
        <f>IF(LEN(VLOOKUP($G32,Baseline!$G:$EN,124,FALSE))=0,"",VLOOKUP($G32,Baseline!$G:$EN,124,FALSE))</f>
        <v/>
      </c>
      <c r="EA32" s="178" t="str">
        <f>IF(LEN(VLOOKUP($G32,Baseline!$G:$EN,125,FALSE))=0,"",VLOOKUP($G32,Baseline!$G:$EN,125,FALSE))</f>
        <v/>
      </c>
      <c r="EB32" s="178" t="str">
        <f>IF(LEN(VLOOKUP($G32,Baseline!$G:$EN,126,FALSE))=0,"",VLOOKUP($G32,Baseline!$G:$EN,126,FALSE))</f>
        <v/>
      </c>
      <c r="EC32" s="178" t="str">
        <f>IF(LEN(VLOOKUP($G32,Baseline!$G:$EN,127,FALSE))=0,"",VLOOKUP($G32,Baseline!$G:$EN,127,FALSE))</f>
        <v/>
      </c>
      <c r="ED32" s="178" t="str">
        <f>IF(LEN(VLOOKUP($G32,Baseline!$G:$EN,128,FALSE))=0,"",VLOOKUP($G32,Baseline!$G:$EN,128,FALSE))</f>
        <v/>
      </c>
      <c r="EE32" s="178" t="str">
        <f>IF(LEN(VLOOKUP($G32,Baseline!$G:$EN,129,FALSE))=0,"",VLOOKUP($G32,Baseline!$G:$EN,129,FALSE))</f>
        <v/>
      </c>
      <c r="EF32" s="178" t="str">
        <f>IF(LEN(VLOOKUP($G32,Baseline!$G:$EN,130,FALSE))=0,"",VLOOKUP($G32,Baseline!$G:$EN,130,FALSE))</f>
        <v/>
      </c>
      <c r="EG32" s="178" t="str">
        <f>IF(LEN(VLOOKUP($G32,Baseline!$G:$EN,131,FALSE))=0,"",VLOOKUP($G32,Baseline!$G:$EN,131,FALSE))</f>
        <v/>
      </c>
      <c r="EH32" s="178" t="str">
        <f>IF(LEN(VLOOKUP($G32,Baseline!$G:$EN,132,FALSE))=0,"",VLOOKUP($G32,Baseline!$G:$EN,132,FALSE))</f>
        <v/>
      </c>
      <c r="EI32" s="178" t="str">
        <f>IF(LEN(VLOOKUP($G32,Baseline!$G:$EN,133,FALSE))=0,"",VLOOKUP($G32,Baseline!$G:$EN,133,FALSE))</f>
        <v/>
      </c>
      <c r="EJ32" s="178" t="str">
        <f>IF(LEN(VLOOKUP($G32,Baseline!$G:$EN,134,FALSE))=0,"",VLOOKUP($G32,Baseline!$G:$EN,134,FALSE))</f>
        <v/>
      </c>
      <c r="EK32" s="178" t="str">
        <f>IF(LEN(VLOOKUP($G32,Baseline!$G:$EN,135,FALSE))=0,"",VLOOKUP($G32,Baseline!$G:$EN,135,FALSE))</f>
        <v/>
      </c>
      <c r="EL32" s="178" t="str">
        <f>IF(LEN(VLOOKUP($G32,Baseline!$G:$EN,136,FALSE))=0,"",VLOOKUP($G32,Baseline!$G:$EN,136,FALSE))</f>
        <v/>
      </c>
      <c r="EM32" s="178" t="str">
        <f>IF(LEN(VLOOKUP($G32,Baseline!$G:$EN,137,FALSE))=0,"",VLOOKUP($G32,Baseline!$G:$EN,137,FALSE))</f>
        <v/>
      </c>
      <c r="EN32" s="178" t="str">
        <f>IF(LEN(VLOOKUP($G32,Baseline!$G:$EN,138,FALSE))=0,"",VLOOKUP($G32,Baseline!$G:$EN,138,FALSE))</f>
        <v/>
      </c>
      <c r="EO32" s="178"/>
      <c r="EP32" s="178"/>
      <c r="EQ32" s="178"/>
      <c r="ER32" s="178"/>
      <c r="ES32" s="178" t="str">
        <f>IF(LEN(VLOOKUP($G32,Baseline!$G:$FP,143,FALSE))=0,"",VLOOKUP($G32,Baseline!$G:$FP,143,FALSE))</f>
        <v>Hai avuto abbastanza tempo da dedicare a te stesso/a?</v>
      </c>
      <c r="ET32" s="178" t="str">
        <f>IF(LEN(VLOOKUP($G32,Baseline!$G:$FP,144,FALSE))=0,"",VLOOKUP($G32,Baseline!$G:$FP,144,FALSE))</f>
        <v>0 = mai</v>
      </c>
      <c r="EU32" s="178" t="str">
        <f>IF(LEN(VLOOKUP($G32,Baseline!$G:$FP,145,FALSE))=0,"",VLOOKUP($G32,Baseline!$G:$FP,145,FALSE))</f>
        <v>1 = raramente</v>
      </c>
      <c r="EV32" s="178" t="str">
        <f>IF(LEN(VLOOKUP($G32,Baseline!$G:$FP,146,FALSE))=0,"",VLOOKUP($G32,Baseline!$G:$FP,146,FALSE))</f>
        <v>2 = abbastanza spesso</v>
      </c>
      <c r="EW32" s="178" t="str">
        <f>IF(LEN(VLOOKUP($G32,Baseline!$G:$FP,147,FALSE))=0,"",VLOOKUP($G32,Baseline!$G:$FP,147,FALSE))</f>
        <v>3 = molto spesso</v>
      </c>
      <c r="EX32" s="178" t="str">
        <f>IF(LEN(VLOOKUP($G32,Baseline!$G:$FP,148,FALSE))=0,"",VLOOKUP($G32,Baseline!$G:$FP,148,FALSE))</f>
        <v>4 = sempre</v>
      </c>
      <c r="EY32" s="178" t="str">
        <f>IF(LEN(VLOOKUP($G32,Baseline!$G:$FP,149,FALSE))=0,"",VLOOKUP($G32,Baseline!$G:$FP,149,FALSE))</f>
        <v/>
      </c>
      <c r="EZ32" s="178" t="str">
        <f>IF(LEN(VLOOKUP($G32,Baseline!$G:$FP,150,FALSE))=0,"",VLOOKUP($G32,Baseline!$G:$FP,150,FALSE))</f>
        <v/>
      </c>
      <c r="FA32" s="178" t="str">
        <f>IF(LEN(VLOOKUP($G32,Baseline!$G:$FP,151,FALSE))=0,"",VLOOKUP($G32,Baseline!$G:$FP,151,FALSE))</f>
        <v/>
      </c>
      <c r="FB32" s="178" t="str">
        <f>IF(LEN(VLOOKUP($G32,Baseline!$G:$FP,152,FALSE))=0,"",VLOOKUP($G32,Baseline!$G:$FP,152,FALSE))</f>
        <v/>
      </c>
      <c r="FC32" s="178" t="str">
        <f>IF(LEN(VLOOKUP($G32,Baseline!$G:$FP,153,FALSE))=0,"",VLOOKUP($G32,Baseline!$G:$FP,153,FALSE))</f>
        <v/>
      </c>
      <c r="FD32" s="178" t="str">
        <f>IF(LEN(VLOOKUP($G32,Baseline!$G:$FP,154,FALSE))=0,"",VLOOKUP($G32,Baseline!$G:$FP,154,FALSE))</f>
        <v/>
      </c>
      <c r="FE32" s="178" t="str">
        <f>IF(LEN(VLOOKUP($G32,Baseline!$G:$FP,155,FALSE))=0,"",VLOOKUP($G32,Baseline!$G:$FP,155,FALSE))</f>
        <v/>
      </c>
      <c r="FF32" s="178" t="str">
        <f>IF(LEN(VLOOKUP($G32,Baseline!$G:$FP,156,FALSE))=0,"",VLOOKUP($G32,Baseline!$G:$FP,156,FALSE))</f>
        <v/>
      </c>
      <c r="FG32" s="178" t="str">
        <f>IF(LEN(VLOOKUP($G32,Baseline!$G:$FP,157,FALSE))=0,"",VLOOKUP($G32,Baseline!$G:$FP,157,FALSE))</f>
        <v/>
      </c>
      <c r="FH32" s="178" t="str">
        <f>IF(LEN(VLOOKUP($G32,Baseline!$G:$FP,158,FALSE))=0,"",VLOOKUP($G32,Baseline!$G:$FP,158,FALSE))</f>
        <v/>
      </c>
      <c r="FI32" s="178" t="str">
        <f>IF(LEN(VLOOKUP($G32,Baseline!$G:$FP,159,FALSE))=0,"",VLOOKUP($G32,Baseline!$G:$FP,159,FALSE))</f>
        <v/>
      </c>
      <c r="FJ32" s="178" t="str">
        <f>IF(LEN(VLOOKUP($G32,Baseline!$G:$FP,160,FALSE))=0,"",VLOOKUP($G32,Baseline!$G:$FP,160,FALSE))</f>
        <v/>
      </c>
      <c r="FK32" s="178" t="str">
        <f>IF(LEN(VLOOKUP($G32,Baseline!$G:$FP,161,FALSE))=0,"",VLOOKUP($G32,Baseline!$G:$FP,161,FALSE))</f>
        <v/>
      </c>
      <c r="FL32" s="178" t="str">
        <f>IF(LEN(VLOOKUP($G32,Baseline!$G:$FP,162,FALSE))=0,"",VLOOKUP($G32,Baseline!$G:$FP,162,FALSE))</f>
        <v/>
      </c>
      <c r="FM32" s="178" t="str">
        <f>IF(LEN(VLOOKUP($G32,Baseline!$G:$FP,163,FALSE))=0,"",VLOOKUP($G32,Baseline!$G:$FP,163,FALSE))</f>
        <v/>
      </c>
      <c r="FN32" s="178" t="str">
        <f>IF(LEN(VLOOKUP($G32,Baseline!$G:$FP,164,FALSE))=0,"",VLOOKUP($G32,Baseline!$G:$FP,164,FALSE))</f>
        <v/>
      </c>
      <c r="FO32" s="178" t="str">
        <f>IF(LEN(VLOOKUP($G32,Baseline!$G:$FP,165,FALSE))=0,"",VLOOKUP($G32,Baseline!$G:$FP,165,FALSE))</f>
        <v/>
      </c>
      <c r="FP32" s="178" t="str">
        <f>IF(LEN(VLOOKUP($G32,Baseline!$G:$FP,166,FALSE))=0,"",VLOOKUP($G32,Baseline!$G:$FP,166,FALSE))</f>
        <v/>
      </c>
      <c r="FQ32" s="178"/>
      <c r="FR32" s="178"/>
      <c r="FS32" s="178"/>
      <c r="FT32" s="178"/>
      <c r="FU32" s="178" t="str">
        <f>IF(LEN(VLOOKUP($G32,Baseline!$G:$GR,171,FALSE))=0,"",VLOOKUP($G32,Baseline!$G:$GR,171,FALSE))</f>
        <v>Было ли у тебя достаточно времени для своих личных дел?</v>
      </c>
      <c r="FV32" s="178" t="str">
        <f>IF(LEN(VLOOKUP($G32,Baseline!$G:$GR,172,FALSE))=0,"",VLOOKUP($G32,Baseline!$G:$GR,172,FALSE))</f>
        <v>0 = никогда</v>
      </c>
      <c r="FW32" s="178" t="str">
        <f>IF(LEN(VLOOKUP($G32,Baseline!$G:$GR,173,FALSE))=0,"",VLOOKUP($G32,Baseline!$G:$GR,173,FALSE))</f>
        <v>1 = редко</v>
      </c>
      <c r="FX32" s="178" t="str">
        <f>IF(LEN(VLOOKUP($G32,Baseline!$G:$GR,174,FALSE))=0,"",VLOOKUP($G32,Baseline!$G:$GR,174,FALSE))</f>
        <v>2 = довольно часто</v>
      </c>
      <c r="FY32" s="178" t="str">
        <f>IF(LEN(VLOOKUP($G32,Baseline!$G:$GR,175,FALSE))=0,"",VLOOKUP($G32,Baseline!$G:$GR,175,FALSE))</f>
        <v>3 = очень часто</v>
      </c>
      <c r="FZ32" s="178" t="str">
        <f>IF(LEN(VLOOKUP($G32,Baseline!$G:$GR,176,FALSE))=0,"",VLOOKUP($G32,Baseline!$G:$GR,176,FALSE))</f>
        <v>4 = Постоянно</v>
      </c>
      <c r="GA32" s="178" t="str">
        <f>IF(LEN(VLOOKUP($G32,Baseline!$G:$GR,177,FALSE))=0,"",VLOOKUP($G32,Baseline!$G:$GR,177,FALSE))</f>
        <v/>
      </c>
      <c r="GB32" s="178" t="str">
        <f>IF(LEN(VLOOKUP($G32,Baseline!$G:$GR,178,FALSE))=0,"",VLOOKUP($G32,Baseline!$G:$GR,178,FALSE))</f>
        <v/>
      </c>
      <c r="GC32" s="178" t="str">
        <f>IF(LEN(VLOOKUP($G32,Baseline!$G:$GR,179,FALSE))=0,"",VLOOKUP($G32,Baseline!$G:$GR,179,FALSE))</f>
        <v/>
      </c>
      <c r="GD32" s="178" t="str">
        <f>IF(LEN(VLOOKUP($G32,Baseline!$G:$GR,180,FALSE))=0,"",VLOOKUP($G32,Baseline!$G:$GR,180,FALSE))</f>
        <v/>
      </c>
      <c r="GE32" s="178" t="str">
        <f>IF(LEN(VLOOKUP($G32,Baseline!$G:$GR,181,FALSE))=0,"",VLOOKUP($G32,Baseline!$G:$GR,181,FALSE))</f>
        <v/>
      </c>
      <c r="GF32" s="178" t="str">
        <f>IF(LEN(VLOOKUP($G32,Baseline!$G:$GR,182,FALSE))=0,"",VLOOKUP($G32,Baseline!$G:$GR,182,FALSE))</f>
        <v/>
      </c>
      <c r="GG32" s="178" t="str">
        <f>IF(LEN(VLOOKUP($G32,Baseline!$G:$GR,183,FALSE))=0,"",VLOOKUP($G32,Baseline!$G:$GR,183,FALSE))</f>
        <v/>
      </c>
      <c r="GH32" s="178" t="str">
        <f>IF(LEN(VLOOKUP($G32,Baseline!$G:$GR,184,FALSE))=0,"",VLOOKUP($G32,Baseline!$G:$GR,184,FALSE))</f>
        <v/>
      </c>
      <c r="GI32" s="178" t="str">
        <f>IF(LEN(VLOOKUP($G32,Baseline!$G:$GR,185,FALSE))=0,"",VLOOKUP($G32,Baseline!$G:$GR,185,FALSE))</f>
        <v/>
      </c>
      <c r="GJ32" s="178" t="str">
        <f>IF(LEN(VLOOKUP($G32,Baseline!$G:$GR,186,FALSE))=0,"",VLOOKUP($G32,Baseline!$G:$GR,186,FALSE))</f>
        <v/>
      </c>
      <c r="GK32" s="178" t="str">
        <f>IF(LEN(VLOOKUP($G32,Baseline!$G:$GR,187,FALSE))=0,"",VLOOKUP($G32,Baseline!$G:$GR,187,FALSE))</f>
        <v/>
      </c>
      <c r="GL32" s="178" t="str">
        <f>IF(LEN(VLOOKUP($G32,Baseline!$G:$GR,188,FALSE))=0,"",VLOOKUP($G32,Baseline!$G:$GR,188,FALSE))</f>
        <v/>
      </c>
      <c r="GM32" s="178" t="str">
        <f>IF(LEN(VLOOKUP($G32,Baseline!$G:$GR,189,FALSE))=0,"",VLOOKUP($G32,Baseline!$G:$GR,189,FALSE))</f>
        <v/>
      </c>
      <c r="GN32" s="178" t="str">
        <f>IF(LEN(VLOOKUP($G32,Baseline!$G:$GR,190,FALSE))=0,"",VLOOKUP($G32,Baseline!$G:$GR,190,FALSE))</f>
        <v/>
      </c>
      <c r="GO32" s="178" t="str">
        <f>IF(LEN(VLOOKUP($G32,Baseline!$G:$GR,191,FALSE))=0,"",VLOOKUP($G32,Baseline!$G:$GR,191,FALSE))</f>
        <v/>
      </c>
      <c r="GP32" s="178" t="str">
        <f>IF(LEN(VLOOKUP($G32,Baseline!$G:$GR,192,FALSE))=0,"",VLOOKUP($G32,Baseline!$G:$GR,192,FALSE))</f>
        <v/>
      </c>
      <c r="GQ32" s="178" t="str">
        <f>IF(LEN(VLOOKUP($G32,Baseline!$G:$GR,193,FALSE))=0,"",VLOOKUP($G32,Baseline!$G:$GR,193,FALSE))</f>
        <v/>
      </c>
      <c r="GR32" s="178" t="str">
        <f>IF(LEN(VLOOKUP($G32,Baseline!$G:$GR,194,FALSE))=0,"",VLOOKUP($G32,Baseline!$G:$GR,194,FALSE))</f>
        <v/>
      </c>
      <c r="GS32" s="178"/>
      <c r="GT32" s="178"/>
      <c r="GU32" s="178"/>
      <c r="GV32" s="178"/>
      <c r="GW32" s="178" t="str">
        <f>IF(LEN(VLOOKUP($G32,Baseline!$G:$HT,199,FALSE))=0,"",VLOOKUP($G32,Baseline!$G:$HT,199,FALSE))</f>
        <v>Da li si imao/la dovoljno vremena za sebe?</v>
      </c>
      <c r="GX32" s="178" t="str">
        <f>IF(LEN(VLOOKUP($G32,Baseline!$G:$HT,200,FALSE))=0,"",VLOOKUP($G32,Baseline!$G:$HT,200,FALSE))</f>
        <v>1 = nikada</v>
      </c>
      <c r="GY32" s="178" t="str">
        <f>IF(LEN(VLOOKUP($G32,Baseline!$G:$HT,201,FALSE))=0,"",VLOOKUP($G32,Baseline!$G:$HT,201,FALSE))</f>
        <v>2 = retko</v>
      </c>
      <c r="GZ32" s="178" t="str">
        <f>IF(LEN(VLOOKUP($G32,Baseline!$G:$HT,202,FALSE))=0,"",VLOOKUP($G32,Baseline!$G:$HT,202,FALSE))</f>
        <v>3 = ponekad</v>
      </c>
      <c r="HA32" s="178" t="str">
        <f>IF(LEN(VLOOKUP($G32,Baseline!$G:$HT,203,FALSE))=0,"",VLOOKUP($G32,Baseline!$G:$HT,203,FALSE))</f>
        <v>4 = često</v>
      </c>
      <c r="HB32" s="178" t="str">
        <f>IF(LEN(VLOOKUP($G32,Baseline!$G:$HT,204,FALSE))=0,"",VLOOKUP($G32,Baseline!$G:$HT,204,FALSE))</f>
        <v>5 = stalno</v>
      </c>
      <c r="HC32" s="178" t="str">
        <f>IF(LEN(VLOOKUP($G32,Baseline!$G:$HT,205,FALSE))=0,"",VLOOKUP($G32,Baseline!$G:$HT,205,FALSE))</f>
        <v/>
      </c>
      <c r="HD32" s="178" t="str">
        <f>IF(LEN(VLOOKUP($G32,Baseline!$G:$HT,206,FALSE))=0,"",VLOOKUP($G32,Baseline!$G:$HT,206,FALSE))</f>
        <v/>
      </c>
      <c r="HE32" s="178" t="str">
        <f>IF(LEN(VLOOKUP($G32,Baseline!$G:$HT,207,FALSE))=0,"",VLOOKUP($G32,Baseline!$G:$HT,207,FALSE))</f>
        <v/>
      </c>
      <c r="HF32" s="178" t="str">
        <f>IF(LEN(VLOOKUP($G32,Baseline!$G:$HT,208,FALSE))=0,"",VLOOKUP($G32,Baseline!$G:$HT,208,FALSE))</f>
        <v/>
      </c>
      <c r="HG32" s="178" t="str">
        <f>IF(LEN(VLOOKUP($G32,Baseline!$G:$HT,209,FALSE))=0,"",VLOOKUP($G32,Baseline!$G:$HT,209,FALSE))</f>
        <v/>
      </c>
      <c r="HH32" s="178" t="str">
        <f>IF(LEN(VLOOKUP($G32,Baseline!$G:$HT,210,FALSE))=0,"",VLOOKUP($G32,Baseline!$G:$HT,210,FALSE))</f>
        <v/>
      </c>
      <c r="HI32" s="178" t="str">
        <f>IF(LEN(VLOOKUP($G32,Baseline!$G:$HT,211,FALSE))=0,"",VLOOKUP($G32,Baseline!$G:$HT,211,FALSE))</f>
        <v/>
      </c>
      <c r="HJ32" s="178" t="str">
        <f>IF(LEN(VLOOKUP($G32,Baseline!$G:$HT,212,FALSE))=0,"",VLOOKUP($G32,Baseline!$G:$HT,212,FALSE))</f>
        <v/>
      </c>
      <c r="HK32" s="178" t="str">
        <f>IF(LEN(VLOOKUP($G32,Baseline!$G:$HT,213,FALSE))=0,"",VLOOKUP($G32,Baseline!$G:$HT,213,FALSE))</f>
        <v/>
      </c>
      <c r="HL32" s="178" t="str">
        <f>IF(LEN(VLOOKUP($G32,Baseline!$G:$HT,214,FALSE))=0,"",VLOOKUP($G32,Baseline!$G:$HT,214,FALSE))</f>
        <v/>
      </c>
      <c r="HM32" s="178" t="str">
        <f>IF(LEN(VLOOKUP($G32,Baseline!$G:$HT,215,FALSE))=0,"",VLOOKUP($G32,Baseline!$G:$HT,215,FALSE))</f>
        <v/>
      </c>
      <c r="HN32" s="178" t="str">
        <f>IF(LEN(VLOOKUP($G32,Baseline!$G:$HT,216,FALSE))=0,"",VLOOKUP($G32,Baseline!$G:$HT,216,FALSE))</f>
        <v/>
      </c>
      <c r="HO32" s="178" t="str">
        <f>IF(LEN(VLOOKUP($G32,Baseline!$G:$HT,217,FALSE))=0,"",VLOOKUP($G32,Baseline!$G:$HT,217,FALSE))</f>
        <v/>
      </c>
      <c r="HP32" s="178" t="str">
        <f>IF(LEN(VLOOKUP($G32,Baseline!$G:$HT,218,FALSE))=0,"",VLOOKUP($G32,Baseline!$G:$HT,218,FALSE))</f>
        <v/>
      </c>
      <c r="HQ32" s="178" t="str">
        <f>IF(LEN(VLOOKUP($G32,Baseline!$G:$HT,219,FALSE))=0,"",VLOOKUP($G32,Baseline!$G:$HT,219,FALSE))</f>
        <v/>
      </c>
      <c r="HR32" s="178" t="str">
        <f>IF(LEN(VLOOKUP($G32,Baseline!$G:$HT,220,FALSE))=0,"",VLOOKUP($G32,Baseline!$G:$HT,220,FALSE))</f>
        <v/>
      </c>
      <c r="HS32" s="178" t="str">
        <f>IF(LEN(VLOOKUP($G32,Baseline!$G:$HT,221,FALSE))=0,"",VLOOKUP($G32,Baseline!$G:$HT,221,FALSE))</f>
        <v/>
      </c>
      <c r="HT32" s="178" t="str">
        <f>IF(LEN(VLOOKUP($G32,Baseline!$G:$HT,222,FALSE))=0,"",VLOOKUP($G32,Baseline!$G:$HT,222,FALSE))</f>
        <v/>
      </c>
      <c r="HU32" s="178"/>
      <c r="HV32" s="178"/>
      <c r="HW32" s="178"/>
      <c r="HX32" s="178"/>
    </row>
    <row r="33" spans="1:232" s="41" customFormat="1" ht="16.5" hidden="1" thickBot="1">
      <c r="A33" s="180" t="s">
        <v>109</v>
      </c>
      <c r="B33" s="178" t="s">
        <v>110</v>
      </c>
      <c r="C33" s="178"/>
      <c r="D33" s="178"/>
      <c r="E33" s="178"/>
      <c r="F33" s="178" t="s">
        <v>111</v>
      </c>
      <c r="G33" s="178" t="s">
        <v>553</v>
      </c>
      <c r="H33" s="185"/>
      <c r="I33" s="182" t="str">
        <f>IF(LEN(VLOOKUP($G33,Baseline!$G:$AF,3,FALSE))=0,"",VLOOKUP($G33,Baseline!$G:$AF,3,FALSE))</f>
        <v>Konntest Du in Deiner Freizeit die Dinge machen, die Du tun wolltest?</v>
      </c>
      <c r="J33" s="187" t="str">
        <f>IF(LEN(VLOOKUP($G33,Baseline!$G:$AF,4,FALSE))=0,"",VLOOKUP($G33,Baseline!$G:$AF,4,FALSE))</f>
        <v>0 = Nie</v>
      </c>
      <c r="K33" s="187" t="str">
        <f>IF(LEN(VLOOKUP($G33,Baseline!$G:$AF,5,FALSE))=0,"",VLOOKUP($G33,Baseline!$G:$AF,5,FALSE))</f>
        <v>1 = Selten</v>
      </c>
      <c r="L33" s="187" t="str">
        <f>IF(LEN(VLOOKUP($G33,Baseline!$G:$AF,6,FALSE))=0,"",VLOOKUP($G33,Baseline!$G:$AF,6,FALSE))</f>
        <v>2 = Manchmal</v>
      </c>
      <c r="M33" s="187" t="str">
        <f>IF(LEN(VLOOKUP($G33,Baseline!$G:$AF,7,FALSE))=0,"",VLOOKUP($G33,Baseline!$G:$AF,7,FALSE))</f>
        <v>3 = Oft</v>
      </c>
      <c r="N33" s="187" t="str">
        <f>IF(LEN(VLOOKUP($G33,Baseline!$G:$AF,8,FALSE))=0,"",VLOOKUP($G33,Baseline!$G:$AF,8,FALSE))</f>
        <v>4 = Immer</v>
      </c>
      <c r="O33" s="187" t="str">
        <f>IF(LEN(VLOOKUP($G33,Baseline!$G:$AF,9,FALSE))=0,"",VLOOKUP($G33,Baseline!$G:$AF,9,FALSE))</f>
        <v/>
      </c>
      <c r="P33" s="187" t="str">
        <f>IF(LEN(VLOOKUP($G33,Baseline!$G:$AF,10,FALSE))=0,"",VLOOKUP($G33,Baseline!$G:$AF,10,FALSE))</f>
        <v/>
      </c>
      <c r="Q33" s="187" t="str">
        <f>IF(LEN(VLOOKUP($G33,Baseline!$G:$AF,11,FALSE))=0,"",VLOOKUP($G33,Baseline!$G:$AF,11,FALSE))</f>
        <v/>
      </c>
      <c r="R33" s="187" t="str">
        <f>IF(LEN(VLOOKUP($G33,Baseline!$G:$AF,12,FALSE))=0,"",VLOOKUP($G33,Baseline!$G:$AF,12,FALSE))</f>
        <v/>
      </c>
      <c r="S33" s="187" t="str">
        <f>IF(LEN(VLOOKUP($G33,Baseline!$G:$AF,13,FALSE))=0,"",VLOOKUP($G33,Baseline!$G:$AF,13,FALSE))</f>
        <v/>
      </c>
      <c r="T33" s="187" t="str">
        <f>IF(LEN(VLOOKUP($G33,Baseline!$G:$AF,14,FALSE))=0,"",VLOOKUP($G33,Baseline!$G:$AF,14,FALSE))</f>
        <v/>
      </c>
      <c r="U33" s="187" t="str">
        <f>IF(LEN(VLOOKUP($G33,Baseline!$G:$AF,15,FALSE))=0,"",VLOOKUP($G33,Baseline!$G:$AF,15,FALSE))</f>
        <v/>
      </c>
      <c r="V33" s="187" t="str">
        <f>IF(LEN(VLOOKUP($G33,Baseline!$G:$AF,16,FALSE))=0,"",VLOOKUP($G33,Baseline!$G:$AF,16,FALSE))</f>
        <v/>
      </c>
      <c r="W33" s="187" t="str">
        <f>IF(LEN(VLOOKUP($G33,Baseline!$G:$AF,17,FALSE))=0,"",VLOOKUP($G33,Baseline!$G:$AF,17,FALSE))</f>
        <v/>
      </c>
      <c r="X33" s="187" t="str">
        <f>IF(LEN(VLOOKUP($G33,Baseline!$G:$AF,18,FALSE))=0,"",VLOOKUP($G33,Baseline!$G:$AF,18,FALSE))</f>
        <v/>
      </c>
      <c r="Y33" s="187" t="str">
        <f>IF(LEN(VLOOKUP($G33,Baseline!$G:$AF,19,FALSE))=0,"",VLOOKUP($G33,Baseline!$G:$AF,19,FALSE))</f>
        <v/>
      </c>
      <c r="Z33" s="187" t="str">
        <f>IF(LEN(VLOOKUP($G33,Baseline!$G:$AF,20,FALSE))=0,"",VLOOKUP($G33,Baseline!$G:$AF,20,FALSE))</f>
        <v/>
      </c>
      <c r="AA33" s="187" t="str">
        <f>IF(LEN(VLOOKUP($G33,Baseline!$G:$AF,21,FALSE))=0,"",VLOOKUP($G33,Baseline!$G:$AF,21,FALSE))</f>
        <v/>
      </c>
      <c r="AB33" s="187" t="str">
        <f>IF(LEN(VLOOKUP($G33,Baseline!$G:$AF,22,FALSE))=0,"",VLOOKUP($G33,Baseline!$G:$AF,22,FALSE))</f>
        <v/>
      </c>
      <c r="AC33" s="187" t="str">
        <f>IF(LEN(VLOOKUP($G33,Baseline!$G:$AF,23,FALSE))=0,"",VLOOKUP($G33,Baseline!$G:$AF,23,FALSE))</f>
        <v/>
      </c>
      <c r="AD33" s="187" t="str">
        <f>IF(LEN(VLOOKUP($G33,Baseline!$G:$AF,24,FALSE))=0,"",VLOOKUP($G33,Baseline!$G:$AF,24,FALSE))</f>
        <v/>
      </c>
      <c r="AE33" s="187" t="str">
        <f>IF(LEN(VLOOKUP($G33,Baseline!$G:$AF,25,FALSE))=0,"",VLOOKUP($G33,Baseline!$G:$AF,25,FALSE))</f>
        <v/>
      </c>
      <c r="AF33" s="187" t="str">
        <f>IF(LEN(VLOOKUP($G33,Baseline!$G:$AF,26,FALSE))=0,"",VLOOKUP($G33,Baseline!$G:$AF,26,FALSE))</f>
        <v/>
      </c>
      <c r="AG33" s="178"/>
      <c r="AH33" s="178" t="s">
        <v>107</v>
      </c>
      <c r="AI33" s="178"/>
      <c r="AJ33" s="185"/>
      <c r="AK33" s="182" t="str">
        <f>IF(LEN(VLOOKUP($G33,Baseline!$G:$BH,31,FALSE))=0,"",VLOOKUP($G33,Baseline!$G:$BH,31,FALSE))</f>
        <v xml:space="preserve">Have you been able to do the things that you want to do in your free time? </v>
      </c>
      <c r="AL33" s="187" t="str">
        <f>IF(LEN(VLOOKUP($G33,Baseline!$G:$BH,32,FALSE))=0,"",VLOOKUP($G33,Baseline!$G:$BH,32,FALSE))</f>
        <v>0 = Never</v>
      </c>
      <c r="AM33" s="187" t="str">
        <f>IF(LEN(VLOOKUP($G33,Baseline!$G:$BH,33,FALSE))=0,"",VLOOKUP($G33,Baseline!$G:$BH,33,FALSE))</f>
        <v>1 = Seldom</v>
      </c>
      <c r="AN33" s="187" t="str">
        <f>IF(LEN(VLOOKUP($G33,Baseline!$G:$BH,34,FALSE))=0,"",VLOOKUP($G33,Baseline!$G:$BH,34,FALSE))</f>
        <v>2 = Quite often</v>
      </c>
      <c r="AO33" s="187" t="str">
        <f>IF(LEN(VLOOKUP($G33,Baseline!$G:$BH,35,FALSE))=0,"",VLOOKUP($G33,Baseline!$G:$BH,35,FALSE))</f>
        <v>3 = Very often</v>
      </c>
      <c r="AP33" s="187" t="str">
        <f>IF(LEN(VLOOKUP($G33,Baseline!$G:$BH,36,FALSE))=0,"",VLOOKUP($G33,Baseline!$G:$BH,36,FALSE))</f>
        <v>4 = Always</v>
      </c>
      <c r="AQ33" s="187" t="str">
        <f>IF(LEN(VLOOKUP($G33,Baseline!$G:$BH,37,FALSE))=0,"",VLOOKUP($G33,Baseline!$G:$BH,37,FALSE))</f>
        <v/>
      </c>
      <c r="AR33" s="187" t="str">
        <f>IF(LEN(VLOOKUP($G33,Baseline!$G:$BH,38,FALSE))=0,"",VLOOKUP($G33,Baseline!$G:$BH,38,FALSE))</f>
        <v/>
      </c>
      <c r="AS33" s="187" t="str">
        <f>IF(LEN(VLOOKUP($G33,Baseline!$G:$BH,39,FALSE))=0,"",VLOOKUP($G33,Baseline!$G:$BH,39,FALSE))</f>
        <v/>
      </c>
      <c r="AT33" s="187" t="str">
        <f>IF(LEN(VLOOKUP($G33,Baseline!$G:$BH,40,FALSE))=0,"",VLOOKUP($G33,Baseline!$G:$BH,40,FALSE))</f>
        <v/>
      </c>
      <c r="AU33" s="187" t="str">
        <f>IF(LEN(VLOOKUP($G33,Baseline!$G:$BH,41,FALSE))=0,"",VLOOKUP($G33,Baseline!$G:$BH,41,FALSE))</f>
        <v/>
      </c>
      <c r="AV33" s="187" t="str">
        <f>IF(LEN(VLOOKUP($G33,Baseline!$G:$BH,42,FALSE))=0,"",VLOOKUP($G33,Baseline!$G:$BH,42,FALSE))</f>
        <v/>
      </c>
      <c r="AW33" s="187" t="str">
        <f>IF(LEN(VLOOKUP($G33,Baseline!$G:$BH,43,FALSE))=0,"",VLOOKUP($G33,Baseline!$G:$BH,43,FALSE))</f>
        <v/>
      </c>
      <c r="AX33" s="187" t="str">
        <f>IF(LEN(VLOOKUP($G33,Baseline!$G:$BH,44,FALSE))=0,"",VLOOKUP($G33,Baseline!$G:$BH,44,FALSE))</f>
        <v/>
      </c>
      <c r="AY33" s="187" t="str">
        <f>IF(LEN(VLOOKUP($G33,Baseline!$G:$BH,45,FALSE))=0,"",VLOOKUP($G33,Baseline!$G:$BH,45,FALSE))</f>
        <v/>
      </c>
      <c r="AZ33" s="187" t="str">
        <f>IF(LEN(VLOOKUP($G33,Baseline!$G:$BH,46,FALSE))=0,"",VLOOKUP($G33,Baseline!$G:$BH,46,FALSE))</f>
        <v/>
      </c>
      <c r="BA33" s="187" t="str">
        <f>IF(LEN(VLOOKUP($G33,Baseline!$G:$BH,47,FALSE))=0,"",VLOOKUP($G33,Baseline!$G:$BH,47,FALSE))</f>
        <v/>
      </c>
      <c r="BB33" s="187" t="str">
        <f>IF(LEN(VLOOKUP($G33,Baseline!$G:$BH,48,FALSE))=0,"",VLOOKUP($G33,Baseline!$G:$BH,48,FALSE))</f>
        <v/>
      </c>
      <c r="BC33" s="187" t="str">
        <f>IF(LEN(VLOOKUP($G33,Baseline!$G:$BH,49,FALSE))=0,"",VLOOKUP($G33,Baseline!$G:$BH,49,FALSE))</f>
        <v/>
      </c>
      <c r="BD33" s="187" t="str">
        <f>IF(LEN(VLOOKUP($G33,Baseline!$G:$BH,50,FALSE))=0,"",VLOOKUP($G33,Baseline!$G:$BH,50,FALSE))</f>
        <v/>
      </c>
      <c r="BE33" s="187" t="str">
        <f>IF(LEN(VLOOKUP($G33,Baseline!$G:$BH,51,FALSE))=0,"",VLOOKUP($G33,Baseline!$G:$BH,51,FALSE))</f>
        <v/>
      </c>
      <c r="BF33" s="187" t="str">
        <f>IF(LEN(VLOOKUP($G33,Baseline!$G:$BH,52,FALSE))=0,"",VLOOKUP($G33,Baseline!$G:$BH,52,FALSE))</f>
        <v/>
      </c>
      <c r="BG33" s="187" t="str">
        <f>IF(LEN(VLOOKUP($G33,Baseline!$G:$BH,53,FALSE))=0,"",VLOOKUP($G33,Baseline!$G:$BH,53,FALSE))</f>
        <v/>
      </c>
      <c r="BH33" s="187" t="str">
        <f>IF(LEN(VLOOKUP($G33,Baseline!$G:$BH,54,FALSE))=0,"",VLOOKUP($G33,Baseline!$G:$BH,54,FALSE))</f>
        <v/>
      </c>
      <c r="BI33" s="178"/>
      <c r="BJ33" s="178"/>
      <c r="BK33" s="178"/>
      <c r="BL33" s="185"/>
      <c r="BM33" s="182" t="str">
        <f>IF(LEN(VLOOKUP($G33,Baseline!$G:$CJ,59,FALSE))=0,"",VLOOKUP($G33,Baseline!$G:$CJ,59,FALSE))</f>
        <v>¿Has podido hacer las cosas que querías en tu tiempo libre?</v>
      </c>
      <c r="BN33" s="187" t="str">
        <f>IF(LEN(VLOOKUP($G33,Baseline!$G:$CJ,60,FALSE))=0,"",VLOOKUP($G33,Baseline!$G:$CJ,60,FALSE))</f>
        <v>0 = Nunca</v>
      </c>
      <c r="BO33" s="187" t="str">
        <f>IF(LEN(VLOOKUP($G33,Baseline!$G:$CJ,61,FALSE))=0,"",VLOOKUP($G33,Baseline!$G:$CJ,61,FALSE))</f>
        <v>1 = Casi Nunca</v>
      </c>
      <c r="BP33" s="188" t="str">
        <f>IF(LEN(VLOOKUP($G33,Baseline!$G:$CJ,62,FALSE))=0,"",VLOOKUP($G33,Baseline!$G:$CJ,62,FALSE))</f>
        <v>2 = Algunas veces</v>
      </c>
      <c r="BQ33" s="178" t="str">
        <f>IF(LEN(VLOOKUP($G33,Baseline!$G:$CJ,63,FALSE))=0,"",VLOOKUP($G33,Baseline!$G:$CJ,63,FALSE))</f>
        <v>3 = Casi siempre</v>
      </c>
      <c r="BR33" s="178" t="str">
        <f>IF(LEN(VLOOKUP($G33,Baseline!$G:$CJ,64,FALSE))=0,"",VLOOKUP($G33,Baseline!$G:$CJ,64,FALSE))</f>
        <v>4 = Siempre</v>
      </c>
      <c r="BS33" s="178" t="str">
        <f>IF(LEN(VLOOKUP($G33,Baseline!$G:$CJ,65,FALSE))=0,"",VLOOKUP($G33,Baseline!$G:$CJ,65,FALSE))</f>
        <v/>
      </c>
      <c r="BT33" s="178" t="str">
        <f>IF(LEN(VLOOKUP($G33,Baseline!$G:$CJ,66,FALSE))=0,"",VLOOKUP($G33,Baseline!$G:$CJ,66,FALSE))</f>
        <v/>
      </c>
      <c r="BU33" s="178" t="str">
        <f>IF(LEN(VLOOKUP($G33,Baseline!$G:$CJ,67,FALSE))=0,"",VLOOKUP($G33,Baseline!$G:$CJ,67,FALSE))</f>
        <v/>
      </c>
      <c r="BV33" s="178" t="str">
        <f>IF(LEN(VLOOKUP($G33,Baseline!$G:$CJ,68,FALSE))=0,"",VLOOKUP($G33,Baseline!$G:$CJ,68,FALSE))</f>
        <v/>
      </c>
      <c r="BW33" s="178" t="str">
        <f>IF(LEN(VLOOKUP($G33,Baseline!$G:$CJ,69,FALSE))=0,"",VLOOKUP($G33,Baseline!$G:$CJ,69,FALSE))</f>
        <v/>
      </c>
      <c r="BX33" s="178" t="str">
        <f>IF(LEN(VLOOKUP($G33,Baseline!$G:$CJ,70,FALSE))=0,"",VLOOKUP($G33,Baseline!$G:$CJ,70,FALSE))</f>
        <v/>
      </c>
      <c r="BY33" s="178" t="str">
        <f>IF(LEN(VLOOKUP($G33,Baseline!$G:$CJ,71,FALSE))=0,"",VLOOKUP($G33,Baseline!$G:$CJ,71,FALSE))</f>
        <v/>
      </c>
      <c r="BZ33" s="178" t="str">
        <f>IF(LEN(VLOOKUP($G33,Baseline!$G:$CJ,72,FALSE))=0,"",VLOOKUP($G33,Baseline!$G:$CJ,72,FALSE))</f>
        <v/>
      </c>
      <c r="CA33" s="178" t="str">
        <f>IF(LEN(VLOOKUP($G33,Baseline!$G:$CJ,73,FALSE))=0,"",VLOOKUP($G33,Baseline!$G:$CJ,73,FALSE))</f>
        <v/>
      </c>
      <c r="CB33" s="178" t="str">
        <f>IF(LEN(VLOOKUP($G33,Baseline!$G:$CJ,74,FALSE))=0,"",VLOOKUP($G33,Baseline!$G:$CJ,74,FALSE))</f>
        <v/>
      </c>
      <c r="CC33" s="178" t="str">
        <f>IF(LEN(VLOOKUP($G33,Baseline!$G:$CJ,75,FALSE))=0,"",VLOOKUP($G33,Baseline!$G:$CJ,75,FALSE))</f>
        <v/>
      </c>
      <c r="CD33" s="178" t="str">
        <f>IF(LEN(VLOOKUP($G33,Baseline!$G:$CJ,76,FALSE))=0,"",VLOOKUP($G33,Baseline!$G:$CJ,76,FALSE))</f>
        <v/>
      </c>
      <c r="CE33" s="178" t="str">
        <f>IF(LEN(VLOOKUP($G33,Baseline!$G:$CJ,77,FALSE))=0,"",VLOOKUP($G33,Baseline!$G:$CJ,77,FALSE))</f>
        <v/>
      </c>
      <c r="CF33" s="178" t="str">
        <f>IF(LEN(VLOOKUP($G33,Baseline!$G:$CJ,78,FALSE))=0,"",VLOOKUP($G33,Baseline!$G:$CJ,78,FALSE))</f>
        <v/>
      </c>
      <c r="CG33" s="178" t="str">
        <f>IF(LEN(VLOOKUP($G33,Baseline!$G:$CJ,79,FALSE))=0,"",VLOOKUP($G33,Baseline!$G:$CJ,79,FALSE))</f>
        <v/>
      </c>
      <c r="CH33" s="178" t="str">
        <f>IF(LEN(VLOOKUP($G33,Baseline!$G:$CJ,80,FALSE))=0,"",VLOOKUP($G33,Baseline!$G:$CJ,80,FALSE))</f>
        <v/>
      </c>
      <c r="CI33" s="178" t="str">
        <f>IF(LEN(VLOOKUP($G33,Baseline!$G:$CJ,81,FALSE))=0,"",VLOOKUP($G33,Baseline!$G:$CJ,81,FALSE))</f>
        <v/>
      </c>
      <c r="CJ33" s="178" t="str">
        <f>IF(LEN(VLOOKUP($G33,Baseline!$G:$CJ,82,FALSE))=0,"",VLOOKUP($G33,Baseline!$G:$CJ,82,FALSE))</f>
        <v/>
      </c>
      <c r="CK33" s="178"/>
      <c r="CL33" s="178"/>
      <c r="CM33" s="178"/>
      <c r="CN33" s="204"/>
      <c r="CO33" s="182" t="str">
        <f>IF(LEN(VLOOKUP($G33,Baseline!$G:$DL,87,FALSE))=0,"",VLOOKUP($G33,Baseline!$G:$DL,87,FALSE))</f>
        <v>As-tu pu faire ce que tu voulais pendant ton temps libre ?</v>
      </c>
      <c r="CP33" s="178" t="str">
        <f>IF(LEN(VLOOKUP($G33,Baseline!$G:$DL,88,FALSE))=0,"",VLOOKUP($G33,Baseline!$G:$DL,88,FALSE))</f>
        <v xml:space="preserve">0 = jamais
</v>
      </c>
      <c r="CQ33" s="178" t="str">
        <f>IF(LEN(VLOOKUP($G33,Baseline!$G:$DL,89,FALSE))=0,"",VLOOKUP($G33,Baseline!$G:$DL,89,FALSE))</f>
        <v xml:space="preserve">1 = parfois
</v>
      </c>
      <c r="CR33" s="178" t="str">
        <f>IF(LEN(VLOOKUP($G33,Baseline!$G:$DL,90,FALSE))=0,"",VLOOKUP($G33,Baseline!$G:$DL,90,FALSE))</f>
        <v xml:space="preserve">2 = souvent
</v>
      </c>
      <c r="CS33" s="178" t="str">
        <f>IF(LEN(VLOOKUP($G33,Baseline!$G:$DL,91,FALSE))=0,"",VLOOKUP($G33,Baseline!$G:$DL,91,FALSE))</f>
        <v xml:space="preserve">3 = très souvent
</v>
      </c>
      <c r="CT33" s="178" t="str">
        <f>IF(LEN(VLOOKUP($G33,Baseline!$G:$DL,92,FALSE))=0,"",VLOOKUP($G33,Baseline!$G:$DL,92,FALSE))</f>
        <v xml:space="preserve">4 = toujours
</v>
      </c>
      <c r="CU33" s="178" t="str">
        <f>IF(LEN(VLOOKUP($G33,Baseline!$G:$DL,93,FALSE))=0,"",VLOOKUP($G33,Baseline!$G:$DL,93,FALSE))</f>
        <v/>
      </c>
      <c r="CV33" s="178" t="str">
        <f>IF(LEN(VLOOKUP($G33,Baseline!$G:$DL,94,FALSE))=0,"",VLOOKUP($G33,Baseline!$G:$DL,94,FALSE))</f>
        <v/>
      </c>
      <c r="CW33" s="178" t="str">
        <f>IF(LEN(VLOOKUP($G33,Baseline!$G:$DL,95,FALSE))=0,"",VLOOKUP($G33,Baseline!$G:$DL,95,FALSE))</f>
        <v/>
      </c>
      <c r="CX33" s="178" t="str">
        <f>IF(LEN(VLOOKUP($G33,Baseline!$G:$DL,96,FALSE))=0,"",VLOOKUP($G33,Baseline!$G:$DL,96,FALSE))</f>
        <v/>
      </c>
      <c r="CY33" s="178" t="str">
        <f>IF(LEN(VLOOKUP($G33,Baseline!$G:$DL,97,FALSE))=0,"",VLOOKUP($G33,Baseline!$G:$DL,97,FALSE))</f>
        <v/>
      </c>
      <c r="CZ33" s="178" t="str">
        <f>IF(LEN(VLOOKUP($G33,Baseline!$G:$DL,98,FALSE))=0,"",VLOOKUP($G33,Baseline!$G:$DL,98,FALSE))</f>
        <v/>
      </c>
      <c r="DA33" s="178" t="str">
        <f>IF(LEN(VLOOKUP($G33,Baseline!$G:$DL,99,FALSE))=0,"",VLOOKUP($G33,Baseline!$G:$DL,99,FALSE))</f>
        <v/>
      </c>
      <c r="DB33" s="178" t="str">
        <f>IF(LEN(VLOOKUP($G33,Baseline!$G:$DL,100,FALSE))=0,"",VLOOKUP($G33,Baseline!$G:$DL,100,FALSE))</f>
        <v/>
      </c>
      <c r="DC33" s="178" t="str">
        <f>IF(LEN(VLOOKUP($G33,Baseline!$G:$DL,101,FALSE))=0,"",VLOOKUP($G33,Baseline!$G:$DL,101,FALSE))</f>
        <v/>
      </c>
      <c r="DD33" s="178" t="str">
        <f>IF(LEN(VLOOKUP($G33,Baseline!$G:$DL,102,FALSE))=0,"",VLOOKUP($G33,Baseline!$G:$DL,102,FALSE))</f>
        <v/>
      </c>
      <c r="DE33" s="178" t="str">
        <f>IF(LEN(VLOOKUP($G33,Baseline!$G:$DL,103,FALSE))=0,"",VLOOKUP($G33,Baseline!$G:$DL,103,FALSE))</f>
        <v/>
      </c>
      <c r="DF33" s="178" t="str">
        <f>IF(LEN(VLOOKUP($G33,Baseline!$G:$DL,104,FALSE))=0,"",VLOOKUP($G33,Baseline!$G:$DL,104,FALSE))</f>
        <v/>
      </c>
      <c r="DG33" s="178" t="str">
        <f>IF(LEN(VLOOKUP($G33,Baseline!$G:$DL,105,FALSE))=0,"",VLOOKUP($G33,Baseline!$G:$DL,105,FALSE))</f>
        <v/>
      </c>
      <c r="DH33" s="178" t="str">
        <f>IF(LEN(VLOOKUP($G33,Baseline!$G:$DL,106,FALSE))=0,"",VLOOKUP($G33,Baseline!$G:$DL,106,FALSE))</f>
        <v/>
      </c>
      <c r="DI33" s="178" t="str">
        <f>IF(LEN(VLOOKUP($G33,Baseline!$G:$DL,107,FALSE))=0,"",VLOOKUP($G33,Baseline!$G:$DL,107,FALSE))</f>
        <v/>
      </c>
      <c r="DJ33" s="178" t="str">
        <f>IF(LEN(VLOOKUP($G33,Baseline!$G:$DL,108,FALSE))=0,"",VLOOKUP($G33,Baseline!$G:$DL,108,FALSE))</f>
        <v/>
      </c>
      <c r="DK33" s="178" t="str">
        <f>IF(LEN(VLOOKUP($G33,Baseline!$G:$DL,109,FALSE))=0,"",VLOOKUP($G33,Baseline!$G:$DL,109,FALSE))</f>
        <v/>
      </c>
      <c r="DL33" s="178" t="str">
        <f>IF(LEN(VLOOKUP($G33,Baseline!$G:$DL,110,FALSE))=0,"",VLOOKUP($G33,Baseline!$G:$DL,110,FALSE))</f>
        <v/>
      </c>
      <c r="DM33" s="178"/>
      <c r="DN33" s="178"/>
      <c r="DO33" s="178"/>
      <c r="DP33" s="178"/>
      <c r="DQ33" s="178" t="str">
        <f>IF(LEN(VLOOKUP($G33,Baseline!$G:$EN,115,FALSE))=0,"",VLOOKUP($G33,Baseline!$G:$EN,115,FALSE))</f>
        <v>Szabadidődben azt csinálhattad, amit akartál?</v>
      </c>
      <c r="DR33" s="178" t="str">
        <f>IF(LEN(VLOOKUP($G33,Baseline!$G:$EN,116,FALSE))=0,"",VLOOKUP($G33,Baseline!$G:$EN,116,FALSE))</f>
        <v>0 = soha</v>
      </c>
      <c r="DS33" s="178" t="str">
        <f>IF(LEN(VLOOKUP($G33,Baseline!$G:$EN,117,FALSE))=0,"",VLOOKUP($G33,Baseline!$G:$EN,117,FALSE))</f>
        <v>1 = ritkán</v>
      </c>
      <c r="DT33" s="178" t="str">
        <f>IF(LEN(VLOOKUP($G33,Baseline!$G:$EN,118,FALSE))=0,"",VLOOKUP($G33,Baseline!$G:$EN,118,FALSE))</f>
        <v>2 = gyakran</v>
      </c>
      <c r="DU33" s="178" t="str">
        <f>IF(LEN(VLOOKUP($G33,Baseline!$G:$EN,119,FALSE))=0,"",VLOOKUP($G33,Baseline!$G:$EN,119,FALSE))</f>
        <v>3 = nagyon gyakran</v>
      </c>
      <c r="DV33" s="178" t="str">
        <f>IF(LEN(VLOOKUP($G33,Baseline!$G:$EN,120,FALSE))=0,"",VLOOKUP($G33,Baseline!$G:$EN,120,FALSE))</f>
        <v>4 = mindig</v>
      </c>
      <c r="DW33" s="178" t="str">
        <f>IF(LEN(VLOOKUP($G33,Baseline!$G:$EN,121,FALSE))=0,"",VLOOKUP($G33,Baseline!$G:$EN,121,FALSE))</f>
        <v/>
      </c>
      <c r="DX33" s="178" t="str">
        <f>IF(LEN(VLOOKUP($G33,Baseline!$G:$EN,122,FALSE))=0,"",VLOOKUP($G33,Baseline!$G:$EN,122,FALSE))</f>
        <v/>
      </c>
      <c r="DY33" s="178" t="str">
        <f>IF(LEN(VLOOKUP($G33,Baseline!$G:$EN,123,FALSE))=0,"",VLOOKUP($G33,Baseline!$G:$EN,123,FALSE))</f>
        <v/>
      </c>
      <c r="DZ33" s="178" t="str">
        <f>IF(LEN(VLOOKUP($G33,Baseline!$G:$EN,124,FALSE))=0,"",VLOOKUP($G33,Baseline!$G:$EN,124,FALSE))</f>
        <v/>
      </c>
      <c r="EA33" s="178" t="str">
        <f>IF(LEN(VLOOKUP($G33,Baseline!$G:$EN,125,FALSE))=0,"",VLOOKUP($G33,Baseline!$G:$EN,125,FALSE))</f>
        <v/>
      </c>
      <c r="EB33" s="178" t="str">
        <f>IF(LEN(VLOOKUP($G33,Baseline!$G:$EN,126,FALSE))=0,"",VLOOKUP($G33,Baseline!$G:$EN,126,FALSE))</f>
        <v/>
      </c>
      <c r="EC33" s="178" t="str">
        <f>IF(LEN(VLOOKUP($G33,Baseline!$G:$EN,127,FALSE))=0,"",VLOOKUP($G33,Baseline!$G:$EN,127,FALSE))</f>
        <v/>
      </c>
      <c r="ED33" s="178" t="str">
        <f>IF(LEN(VLOOKUP($G33,Baseline!$G:$EN,128,FALSE))=0,"",VLOOKUP($G33,Baseline!$G:$EN,128,FALSE))</f>
        <v/>
      </c>
      <c r="EE33" s="178" t="str">
        <f>IF(LEN(VLOOKUP($G33,Baseline!$G:$EN,129,FALSE))=0,"",VLOOKUP($G33,Baseline!$G:$EN,129,FALSE))</f>
        <v/>
      </c>
      <c r="EF33" s="178" t="str">
        <f>IF(LEN(VLOOKUP($G33,Baseline!$G:$EN,130,FALSE))=0,"",VLOOKUP($G33,Baseline!$G:$EN,130,FALSE))</f>
        <v/>
      </c>
      <c r="EG33" s="178" t="str">
        <f>IF(LEN(VLOOKUP($G33,Baseline!$G:$EN,131,FALSE))=0,"",VLOOKUP($G33,Baseline!$G:$EN,131,FALSE))</f>
        <v/>
      </c>
      <c r="EH33" s="178" t="str">
        <f>IF(LEN(VLOOKUP($G33,Baseline!$G:$EN,132,FALSE))=0,"",VLOOKUP($G33,Baseline!$G:$EN,132,FALSE))</f>
        <v/>
      </c>
      <c r="EI33" s="178" t="str">
        <f>IF(LEN(VLOOKUP($G33,Baseline!$G:$EN,133,FALSE))=0,"",VLOOKUP($G33,Baseline!$G:$EN,133,FALSE))</f>
        <v/>
      </c>
      <c r="EJ33" s="178" t="str">
        <f>IF(LEN(VLOOKUP($G33,Baseline!$G:$EN,134,FALSE))=0,"",VLOOKUP($G33,Baseline!$G:$EN,134,FALSE))</f>
        <v/>
      </c>
      <c r="EK33" s="178" t="str">
        <f>IF(LEN(VLOOKUP($G33,Baseline!$G:$EN,135,FALSE))=0,"",VLOOKUP($G33,Baseline!$G:$EN,135,FALSE))</f>
        <v/>
      </c>
      <c r="EL33" s="178" t="str">
        <f>IF(LEN(VLOOKUP($G33,Baseline!$G:$EN,136,FALSE))=0,"",VLOOKUP($G33,Baseline!$G:$EN,136,FALSE))</f>
        <v/>
      </c>
      <c r="EM33" s="178" t="str">
        <f>IF(LEN(VLOOKUP($G33,Baseline!$G:$EN,137,FALSE))=0,"",VLOOKUP($G33,Baseline!$G:$EN,137,FALSE))</f>
        <v/>
      </c>
      <c r="EN33" s="178" t="str">
        <f>IF(LEN(VLOOKUP($G33,Baseline!$G:$EN,138,FALSE))=0,"",VLOOKUP($G33,Baseline!$G:$EN,138,FALSE))</f>
        <v/>
      </c>
      <c r="EO33" s="178"/>
      <c r="EP33" s="178"/>
      <c r="EQ33" s="178"/>
      <c r="ER33" s="178"/>
      <c r="ES33" s="178" t="str">
        <f>IF(LEN(VLOOKUP($G33,Baseline!$G:$FP,143,FALSE))=0,"",VLOOKUP($G33,Baseline!$G:$FP,143,FALSE))</f>
        <v>Sei riuscito/a a fare ciò che desideravi fare nel tuo tempo libero?</v>
      </c>
      <c r="ET33" s="178" t="str">
        <f>IF(LEN(VLOOKUP($G33,Baseline!$G:$FP,144,FALSE))=0,"",VLOOKUP($G33,Baseline!$G:$FP,144,FALSE))</f>
        <v>0 = mai</v>
      </c>
      <c r="EU33" s="178" t="str">
        <f>IF(LEN(VLOOKUP($G33,Baseline!$G:$FP,145,FALSE))=0,"",VLOOKUP($G33,Baseline!$G:$FP,145,FALSE))</f>
        <v>1 = raramente</v>
      </c>
      <c r="EV33" s="178" t="str">
        <f>IF(LEN(VLOOKUP($G33,Baseline!$G:$FP,146,FALSE))=0,"",VLOOKUP($G33,Baseline!$G:$FP,146,FALSE))</f>
        <v>2 = abbastanza spesso</v>
      </c>
      <c r="EW33" s="178" t="str">
        <f>IF(LEN(VLOOKUP($G33,Baseline!$G:$FP,147,FALSE))=0,"",VLOOKUP($G33,Baseline!$G:$FP,147,FALSE))</f>
        <v>3 = molto spesso</v>
      </c>
      <c r="EX33" s="178" t="str">
        <f>IF(LEN(VLOOKUP($G33,Baseline!$G:$FP,148,FALSE))=0,"",VLOOKUP($G33,Baseline!$G:$FP,148,FALSE))</f>
        <v>4 = sempre</v>
      </c>
      <c r="EY33" s="178" t="str">
        <f>IF(LEN(VLOOKUP($G33,Baseline!$G:$FP,149,FALSE))=0,"",VLOOKUP($G33,Baseline!$G:$FP,149,FALSE))</f>
        <v/>
      </c>
      <c r="EZ33" s="178" t="str">
        <f>IF(LEN(VLOOKUP($G33,Baseline!$G:$FP,150,FALSE))=0,"",VLOOKUP($G33,Baseline!$G:$FP,150,FALSE))</f>
        <v/>
      </c>
      <c r="FA33" s="178" t="str">
        <f>IF(LEN(VLOOKUP($G33,Baseline!$G:$FP,151,FALSE))=0,"",VLOOKUP($G33,Baseline!$G:$FP,151,FALSE))</f>
        <v/>
      </c>
      <c r="FB33" s="178" t="str">
        <f>IF(LEN(VLOOKUP($G33,Baseline!$G:$FP,152,FALSE))=0,"",VLOOKUP($G33,Baseline!$G:$FP,152,FALSE))</f>
        <v/>
      </c>
      <c r="FC33" s="178" t="str">
        <f>IF(LEN(VLOOKUP($G33,Baseline!$G:$FP,153,FALSE))=0,"",VLOOKUP($G33,Baseline!$G:$FP,153,FALSE))</f>
        <v/>
      </c>
      <c r="FD33" s="178" t="str">
        <f>IF(LEN(VLOOKUP($G33,Baseline!$G:$FP,154,FALSE))=0,"",VLOOKUP($G33,Baseline!$G:$FP,154,FALSE))</f>
        <v/>
      </c>
      <c r="FE33" s="178" t="str">
        <f>IF(LEN(VLOOKUP($G33,Baseline!$G:$FP,155,FALSE))=0,"",VLOOKUP($G33,Baseline!$G:$FP,155,FALSE))</f>
        <v/>
      </c>
      <c r="FF33" s="178" t="str">
        <f>IF(LEN(VLOOKUP($G33,Baseline!$G:$FP,156,FALSE))=0,"",VLOOKUP($G33,Baseline!$G:$FP,156,FALSE))</f>
        <v/>
      </c>
      <c r="FG33" s="178" t="str">
        <f>IF(LEN(VLOOKUP($G33,Baseline!$G:$FP,157,FALSE))=0,"",VLOOKUP($G33,Baseline!$G:$FP,157,FALSE))</f>
        <v/>
      </c>
      <c r="FH33" s="178" t="str">
        <f>IF(LEN(VLOOKUP($G33,Baseline!$G:$FP,158,FALSE))=0,"",VLOOKUP($G33,Baseline!$G:$FP,158,FALSE))</f>
        <v/>
      </c>
      <c r="FI33" s="178" t="str">
        <f>IF(LEN(VLOOKUP($G33,Baseline!$G:$FP,159,FALSE))=0,"",VLOOKUP($G33,Baseline!$G:$FP,159,FALSE))</f>
        <v/>
      </c>
      <c r="FJ33" s="178" t="str">
        <f>IF(LEN(VLOOKUP($G33,Baseline!$G:$FP,160,FALSE))=0,"",VLOOKUP($G33,Baseline!$G:$FP,160,FALSE))</f>
        <v/>
      </c>
      <c r="FK33" s="178" t="str">
        <f>IF(LEN(VLOOKUP($G33,Baseline!$G:$FP,161,FALSE))=0,"",VLOOKUP($G33,Baseline!$G:$FP,161,FALSE))</f>
        <v/>
      </c>
      <c r="FL33" s="178" t="str">
        <f>IF(LEN(VLOOKUP($G33,Baseline!$G:$FP,162,FALSE))=0,"",VLOOKUP($G33,Baseline!$G:$FP,162,FALSE))</f>
        <v/>
      </c>
      <c r="FM33" s="178" t="str">
        <f>IF(LEN(VLOOKUP($G33,Baseline!$G:$FP,163,FALSE))=0,"",VLOOKUP($G33,Baseline!$G:$FP,163,FALSE))</f>
        <v/>
      </c>
      <c r="FN33" s="178" t="str">
        <f>IF(LEN(VLOOKUP($G33,Baseline!$G:$FP,164,FALSE))=0,"",VLOOKUP($G33,Baseline!$G:$FP,164,FALSE))</f>
        <v/>
      </c>
      <c r="FO33" s="178" t="str">
        <f>IF(LEN(VLOOKUP($G33,Baseline!$G:$FP,165,FALSE))=0,"",VLOOKUP($G33,Baseline!$G:$FP,165,FALSE))</f>
        <v/>
      </c>
      <c r="FP33" s="178" t="str">
        <f>IF(LEN(VLOOKUP($G33,Baseline!$G:$FP,166,FALSE))=0,"",VLOOKUP($G33,Baseline!$G:$FP,166,FALSE))</f>
        <v/>
      </c>
      <c r="FQ33" s="178"/>
      <c r="FR33" s="178"/>
      <c r="FS33" s="178"/>
      <c r="FT33" s="178"/>
      <c r="FU33" s="178" t="str">
        <f>IF(LEN(VLOOKUP($G33,Baseline!$G:$GR,171,FALSE))=0,"",VLOOKUP($G33,Baseline!$G:$GR,171,FALSE))</f>
        <v>Была ли у тебя возможность в свободное время заниматься теми делами, которыми тебе хотелось?</v>
      </c>
      <c r="FV33" s="178" t="str">
        <f>IF(LEN(VLOOKUP($G33,Baseline!$G:$GR,172,FALSE))=0,"",VLOOKUP($G33,Baseline!$G:$GR,172,FALSE))</f>
        <v>0 = никогда</v>
      </c>
      <c r="FW33" s="178" t="str">
        <f>IF(LEN(VLOOKUP($G33,Baseline!$G:$GR,173,FALSE))=0,"",VLOOKUP($G33,Baseline!$G:$GR,173,FALSE))</f>
        <v>1 = редко</v>
      </c>
      <c r="FX33" s="178" t="str">
        <f>IF(LEN(VLOOKUP($G33,Baseline!$G:$GR,174,FALSE))=0,"",VLOOKUP($G33,Baseline!$G:$GR,174,FALSE))</f>
        <v>2 = довольно часто</v>
      </c>
      <c r="FY33" s="178" t="str">
        <f>IF(LEN(VLOOKUP($G33,Baseline!$G:$GR,175,FALSE))=0,"",VLOOKUP($G33,Baseline!$G:$GR,175,FALSE))</f>
        <v>3 = очень часто</v>
      </c>
      <c r="FZ33" s="178" t="str">
        <f>IF(LEN(VLOOKUP($G33,Baseline!$G:$GR,176,FALSE))=0,"",VLOOKUP($G33,Baseline!$G:$GR,176,FALSE))</f>
        <v>4 = Постоянно</v>
      </c>
      <c r="GA33" s="178" t="str">
        <f>IF(LEN(VLOOKUP($G33,Baseline!$G:$GR,177,FALSE))=0,"",VLOOKUP($G33,Baseline!$G:$GR,177,FALSE))</f>
        <v/>
      </c>
      <c r="GB33" s="178" t="str">
        <f>IF(LEN(VLOOKUP($G33,Baseline!$G:$GR,178,FALSE))=0,"",VLOOKUP($G33,Baseline!$G:$GR,178,FALSE))</f>
        <v/>
      </c>
      <c r="GC33" s="178" t="str">
        <f>IF(LEN(VLOOKUP($G33,Baseline!$G:$GR,179,FALSE))=0,"",VLOOKUP($G33,Baseline!$G:$GR,179,FALSE))</f>
        <v/>
      </c>
      <c r="GD33" s="178" t="str">
        <f>IF(LEN(VLOOKUP($G33,Baseline!$G:$GR,180,FALSE))=0,"",VLOOKUP($G33,Baseline!$G:$GR,180,FALSE))</f>
        <v/>
      </c>
      <c r="GE33" s="178" t="str">
        <f>IF(LEN(VLOOKUP($G33,Baseline!$G:$GR,181,FALSE))=0,"",VLOOKUP($G33,Baseline!$G:$GR,181,FALSE))</f>
        <v/>
      </c>
      <c r="GF33" s="178" t="str">
        <f>IF(LEN(VLOOKUP($G33,Baseline!$G:$GR,182,FALSE))=0,"",VLOOKUP($G33,Baseline!$G:$GR,182,FALSE))</f>
        <v/>
      </c>
      <c r="GG33" s="178" t="str">
        <f>IF(LEN(VLOOKUP($G33,Baseline!$G:$GR,183,FALSE))=0,"",VLOOKUP($G33,Baseline!$G:$GR,183,FALSE))</f>
        <v/>
      </c>
      <c r="GH33" s="178" t="str">
        <f>IF(LEN(VLOOKUP($G33,Baseline!$G:$GR,184,FALSE))=0,"",VLOOKUP($G33,Baseline!$G:$GR,184,FALSE))</f>
        <v/>
      </c>
      <c r="GI33" s="178" t="str">
        <f>IF(LEN(VLOOKUP($G33,Baseline!$G:$GR,185,FALSE))=0,"",VLOOKUP($G33,Baseline!$G:$GR,185,FALSE))</f>
        <v/>
      </c>
      <c r="GJ33" s="178" t="str">
        <f>IF(LEN(VLOOKUP($G33,Baseline!$G:$GR,186,FALSE))=0,"",VLOOKUP($G33,Baseline!$G:$GR,186,FALSE))</f>
        <v/>
      </c>
      <c r="GK33" s="178" t="str">
        <f>IF(LEN(VLOOKUP($G33,Baseline!$G:$GR,187,FALSE))=0,"",VLOOKUP($G33,Baseline!$G:$GR,187,FALSE))</f>
        <v/>
      </c>
      <c r="GL33" s="178" t="str">
        <f>IF(LEN(VLOOKUP($G33,Baseline!$G:$GR,188,FALSE))=0,"",VLOOKUP($G33,Baseline!$G:$GR,188,FALSE))</f>
        <v/>
      </c>
      <c r="GM33" s="178" t="str">
        <f>IF(LEN(VLOOKUP($G33,Baseline!$G:$GR,189,FALSE))=0,"",VLOOKUP($G33,Baseline!$G:$GR,189,FALSE))</f>
        <v/>
      </c>
      <c r="GN33" s="178" t="str">
        <f>IF(LEN(VLOOKUP($G33,Baseline!$G:$GR,190,FALSE))=0,"",VLOOKUP($G33,Baseline!$G:$GR,190,FALSE))</f>
        <v/>
      </c>
      <c r="GO33" s="178" t="str">
        <f>IF(LEN(VLOOKUP($G33,Baseline!$G:$GR,191,FALSE))=0,"",VLOOKUP($G33,Baseline!$G:$GR,191,FALSE))</f>
        <v/>
      </c>
      <c r="GP33" s="178" t="str">
        <f>IF(LEN(VLOOKUP($G33,Baseline!$G:$GR,192,FALSE))=0,"",VLOOKUP($G33,Baseline!$G:$GR,192,FALSE))</f>
        <v/>
      </c>
      <c r="GQ33" s="178" t="str">
        <f>IF(LEN(VLOOKUP($G33,Baseline!$G:$GR,193,FALSE))=0,"",VLOOKUP($G33,Baseline!$G:$GR,193,FALSE))</f>
        <v/>
      </c>
      <c r="GR33" s="178" t="str">
        <f>IF(LEN(VLOOKUP($G33,Baseline!$G:$GR,194,FALSE))=0,"",VLOOKUP($G33,Baseline!$G:$GR,194,FALSE))</f>
        <v/>
      </c>
      <c r="GS33" s="178"/>
      <c r="GT33" s="178"/>
      <c r="GU33" s="178"/>
      <c r="GV33" s="178"/>
      <c r="GW33" s="178" t="str">
        <f>IF(LEN(VLOOKUP($G33,Baseline!$G:$HT,199,FALSE))=0,"",VLOOKUP($G33,Baseline!$G:$HT,199,FALSE))</f>
        <v>Da li si mogao/la da radiš stvari koje si želeo/la u slobodno vreme?</v>
      </c>
      <c r="GX33" s="178" t="str">
        <f>IF(LEN(VLOOKUP($G33,Baseline!$G:$HT,200,FALSE))=0,"",VLOOKUP($G33,Baseline!$G:$HT,200,FALSE))</f>
        <v>1 = nikada</v>
      </c>
      <c r="GY33" s="178" t="str">
        <f>IF(LEN(VLOOKUP($G33,Baseline!$G:$HT,201,FALSE))=0,"",VLOOKUP($G33,Baseline!$G:$HT,201,FALSE))</f>
        <v>2 = retko</v>
      </c>
      <c r="GZ33" s="178" t="str">
        <f>IF(LEN(VLOOKUP($G33,Baseline!$G:$HT,202,FALSE))=0,"",VLOOKUP($G33,Baseline!$G:$HT,202,FALSE))</f>
        <v>3 = ponekad</v>
      </c>
      <c r="HA33" s="178" t="str">
        <f>IF(LEN(VLOOKUP($G33,Baseline!$G:$HT,203,FALSE))=0,"",VLOOKUP($G33,Baseline!$G:$HT,203,FALSE))</f>
        <v>4 = često</v>
      </c>
      <c r="HB33" s="178" t="str">
        <f>IF(LEN(VLOOKUP($G33,Baseline!$G:$HT,204,FALSE))=0,"",VLOOKUP($G33,Baseline!$G:$HT,204,FALSE))</f>
        <v>5 = stalno</v>
      </c>
      <c r="HC33" s="178" t="str">
        <f>IF(LEN(VLOOKUP($G33,Baseline!$G:$HT,205,FALSE))=0,"",VLOOKUP($G33,Baseline!$G:$HT,205,FALSE))</f>
        <v/>
      </c>
      <c r="HD33" s="178" t="str">
        <f>IF(LEN(VLOOKUP($G33,Baseline!$G:$HT,206,FALSE))=0,"",VLOOKUP($G33,Baseline!$G:$HT,206,FALSE))</f>
        <v/>
      </c>
      <c r="HE33" s="178" t="str">
        <f>IF(LEN(VLOOKUP($G33,Baseline!$G:$HT,207,FALSE))=0,"",VLOOKUP($G33,Baseline!$G:$HT,207,FALSE))</f>
        <v/>
      </c>
      <c r="HF33" s="178" t="str">
        <f>IF(LEN(VLOOKUP($G33,Baseline!$G:$HT,208,FALSE))=0,"",VLOOKUP($G33,Baseline!$G:$HT,208,FALSE))</f>
        <v/>
      </c>
      <c r="HG33" s="178" t="str">
        <f>IF(LEN(VLOOKUP($G33,Baseline!$G:$HT,209,FALSE))=0,"",VLOOKUP($G33,Baseline!$G:$HT,209,FALSE))</f>
        <v/>
      </c>
      <c r="HH33" s="178" t="str">
        <f>IF(LEN(VLOOKUP($G33,Baseline!$G:$HT,210,FALSE))=0,"",VLOOKUP($G33,Baseline!$G:$HT,210,FALSE))</f>
        <v/>
      </c>
      <c r="HI33" s="178" t="str">
        <f>IF(LEN(VLOOKUP($G33,Baseline!$G:$HT,211,FALSE))=0,"",VLOOKUP($G33,Baseline!$G:$HT,211,FALSE))</f>
        <v/>
      </c>
      <c r="HJ33" s="178" t="str">
        <f>IF(LEN(VLOOKUP($G33,Baseline!$G:$HT,212,FALSE))=0,"",VLOOKUP($G33,Baseline!$G:$HT,212,FALSE))</f>
        <v/>
      </c>
      <c r="HK33" s="178" t="str">
        <f>IF(LEN(VLOOKUP($G33,Baseline!$G:$HT,213,FALSE))=0,"",VLOOKUP($G33,Baseline!$G:$HT,213,FALSE))</f>
        <v/>
      </c>
      <c r="HL33" s="178" t="str">
        <f>IF(LEN(VLOOKUP($G33,Baseline!$G:$HT,214,FALSE))=0,"",VLOOKUP($G33,Baseline!$G:$HT,214,FALSE))</f>
        <v/>
      </c>
      <c r="HM33" s="178" t="str">
        <f>IF(LEN(VLOOKUP($G33,Baseline!$G:$HT,215,FALSE))=0,"",VLOOKUP($G33,Baseline!$G:$HT,215,FALSE))</f>
        <v/>
      </c>
      <c r="HN33" s="178" t="str">
        <f>IF(LEN(VLOOKUP($G33,Baseline!$G:$HT,216,FALSE))=0,"",VLOOKUP($G33,Baseline!$G:$HT,216,FALSE))</f>
        <v/>
      </c>
      <c r="HO33" s="178" t="str">
        <f>IF(LEN(VLOOKUP($G33,Baseline!$G:$HT,217,FALSE))=0,"",VLOOKUP($G33,Baseline!$G:$HT,217,FALSE))</f>
        <v/>
      </c>
      <c r="HP33" s="178" t="str">
        <f>IF(LEN(VLOOKUP($G33,Baseline!$G:$HT,218,FALSE))=0,"",VLOOKUP($G33,Baseline!$G:$HT,218,FALSE))</f>
        <v/>
      </c>
      <c r="HQ33" s="178" t="str">
        <f>IF(LEN(VLOOKUP($G33,Baseline!$G:$HT,219,FALSE))=0,"",VLOOKUP($G33,Baseline!$G:$HT,219,FALSE))</f>
        <v/>
      </c>
      <c r="HR33" s="178" t="str">
        <f>IF(LEN(VLOOKUP($G33,Baseline!$G:$HT,220,FALSE))=0,"",VLOOKUP($G33,Baseline!$G:$HT,220,FALSE))</f>
        <v/>
      </c>
      <c r="HS33" s="178" t="str">
        <f>IF(LEN(VLOOKUP($G33,Baseline!$G:$HT,221,FALSE))=0,"",VLOOKUP($G33,Baseline!$G:$HT,221,FALSE))</f>
        <v/>
      </c>
      <c r="HT33" s="178" t="str">
        <f>IF(LEN(VLOOKUP($G33,Baseline!$G:$HT,222,FALSE))=0,"",VLOOKUP($G33,Baseline!$G:$HT,222,FALSE))</f>
        <v/>
      </c>
      <c r="HU33" s="178"/>
      <c r="HV33" s="178"/>
      <c r="HW33" s="178"/>
      <c r="HX33" s="178"/>
    </row>
    <row r="34" spans="1:232" s="41" customFormat="1" ht="16.5" hidden="1" thickBot="1">
      <c r="A34" s="180" t="s">
        <v>109</v>
      </c>
      <c r="B34" s="178" t="s">
        <v>110</v>
      </c>
      <c r="C34" s="178"/>
      <c r="D34" s="178"/>
      <c r="E34" s="178"/>
      <c r="F34" s="178" t="s">
        <v>111</v>
      </c>
      <c r="G34" s="178" t="s">
        <v>556</v>
      </c>
      <c r="H34" s="185"/>
      <c r="I34" s="182" t="str">
        <f>IF(LEN(VLOOKUP($G34,Baseline!$G:$AF,3,FALSE))=0,"",VLOOKUP($G34,Baseline!$G:$AF,3,FALSE))</f>
        <v>Haben Deine Mutter/Dein Vater Dich gerecht behandelt?</v>
      </c>
      <c r="J34" s="187" t="str">
        <f>IF(LEN(VLOOKUP($G34,Baseline!$G:$AF,4,FALSE))=0,"",VLOOKUP($G34,Baseline!$G:$AF,4,FALSE))</f>
        <v>0 = Nie</v>
      </c>
      <c r="K34" s="187" t="str">
        <f>IF(LEN(VLOOKUP($G34,Baseline!$G:$AF,5,FALSE))=0,"",VLOOKUP($G34,Baseline!$G:$AF,5,FALSE))</f>
        <v>1 = Selten</v>
      </c>
      <c r="L34" s="187" t="str">
        <f>IF(LEN(VLOOKUP($G34,Baseline!$G:$AF,6,FALSE))=0,"",VLOOKUP($G34,Baseline!$G:$AF,6,FALSE))</f>
        <v>2 = Manchmal</v>
      </c>
      <c r="M34" s="187" t="str">
        <f>IF(LEN(VLOOKUP($G34,Baseline!$G:$AF,7,FALSE))=0,"",VLOOKUP($G34,Baseline!$G:$AF,7,FALSE))</f>
        <v>3 = Oft</v>
      </c>
      <c r="N34" s="187" t="str">
        <f>IF(LEN(VLOOKUP($G34,Baseline!$G:$AF,8,FALSE))=0,"",VLOOKUP($G34,Baseline!$G:$AF,8,FALSE))</f>
        <v>4 = Immer</v>
      </c>
      <c r="O34" s="187" t="str">
        <f>IF(LEN(VLOOKUP($G34,Baseline!$G:$AF,9,FALSE))=0,"",VLOOKUP($G34,Baseline!$G:$AF,9,FALSE))</f>
        <v/>
      </c>
      <c r="P34" s="187" t="str">
        <f>IF(LEN(VLOOKUP($G34,Baseline!$G:$AF,10,FALSE))=0,"",VLOOKUP($G34,Baseline!$G:$AF,10,FALSE))</f>
        <v/>
      </c>
      <c r="Q34" s="187" t="str">
        <f>IF(LEN(VLOOKUP($G34,Baseline!$G:$AF,11,FALSE))=0,"",VLOOKUP($G34,Baseline!$G:$AF,11,FALSE))</f>
        <v/>
      </c>
      <c r="R34" s="187" t="str">
        <f>IF(LEN(VLOOKUP($G34,Baseline!$G:$AF,12,FALSE))=0,"",VLOOKUP($G34,Baseline!$G:$AF,12,FALSE))</f>
        <v/>
      </c>
      <c r="S34" s="187" t="str">
        <f>IF(LEN(VLOOKUP($G34,Baseline!$G:$AF,13,FALSE))=0,"",VLOOKUP($G34,Baseline!$G:$AF,13,FALSE))</f>
        <v/>
      </c>
      <c r="T34" s="187" t="str">
        <f>IF(LEN(VLOOKUP($G34,Baseline!$G:$AF,14,FALSE))=0,"",VLOOKUP($G34,Baseline!$G:$AF,14,FALSE))</f>
        <v/>
      </c>
      <c r="U34" s="187" t="str">
        <f>IF(LEN(VLOOKUP($G34,Baseline!$G:$AF,15,FALSE))=0,"",VLOOKUP($G34,Baseline!$G:$AF,15,FALSE))</f>
        <v/>
      </c>
      <c r="V34" s="187" t="str">
        <f>IF(LEN(VLOOKUP($G34,Baseline!$G:$AF,16,FALSE))=0,"",VLOOKUP($G34,Baseline!$G:$AF,16,FALSE))</f>
        <v/>
      </c>
      <c r="W34" s="187" t="str">
        <f>IF(LEN(VLOOKUP($G34,Baseline!$G:$AF,17,FALSE))=0,"",VLOOKUP($G34,Baseline!$G:$AF,17,FALSE))</f>
        <v/>
      </c>
      <c r="X34" s="187" t="str">
        <f>IF(LEN(VLOOKUP($G34,Baseline!$G:$AF,18,FALSE))=0,"",VLOOKUP($G34,Baseline!$G:$AF,18,FALSE))</f>
        <v/>
      </c>
      <c r="Y34" s="187" t="str">
        <f>IF(LEN(VLOOKUP($G34,Baseline!$G:$AF,19,FALSE))=0,"",VLOOKUP($G34,Baseline!$G:$AF,19,FALSE))</f>
        <v/>
      </c>
      <c r="Z34" s="187" t="str">
        <f>IF(LEN(VLOOKUP($G34,Baseline!$G:$AF,20,FALSE))=0,"",VLOOKUP($G34,Baseline!$G:$AF,20,FALSE))</f>
        <v/>
      </c>
      <c r="AA34" s="187" t="str">
        <f>IF(LEN(VLOOKUP($G34,Baseline!$G:$AF,21,FALSE))=0,"",VLOOKUP($G34,Baseline!$G:$AF,21,FALSE))</f>
        <v/>
      </c>
      <c r="AB34" s="187" t="str">
        <f>IF(LEN(VLOOKUP($G34,Baseline!$G:$AF,22,FALSE))=0,"",VLOOKUP($G34,Baseline!$G:$AF,22,FALSE))</f>
        <v/>
      </c>
      <c r="AC34" s="187" t="str">
        <f>IF(LEN(VLOOKUP($G34,Baseline!$G:$AF,23,FALSE))=0,"",VLOOKUP($G34,Baseline!$G:$AF,23,FALSE))</f>
        <v/>
      </c>
      <c r="AD34" s="187" t="str">
        <f>IF(LEN(VLOOKUP($G34,Baseline!$G:$AF,24,FALSE))=0,"",VLOOKUP($G34,Baseline!$G:$AF,24,FALSE))</f>
        <v/>
      </c>
      <c r="AE34" s="187" t="str">
        <f>IF(LEN(VLOOKUP($G34,Baseline!$G:$AF,25,FALSE))=0,"",VLOOKUP($G34,Baseline!$G:$AF,25,FALSE))</f>
        <v/>
      </c>
      <c r="AF34" s="187" t="str">
        <f>IF(LEN(VLOOKUP($G34,Baseline!$G:$AF,26,FALSE))=0,"",VLOOKUP($G34,Baseline!$G:$AF,26,FALSE))</f>
        <v/>
      </c>
      <c r="AG34" s="178"/>
      <c r="AH34" s="178" t="s">
        <v>107</v>
      </c>
      <c r="AI34" s="178"/>
      <c r="AJ34" s="185"/>
      <c r="AK34" s="182" t="str">
        <f>IF(LEN(VLOOKUP($G34,Baseline!$G:$BH,31,FALSE))=0,"",VLOOKUP($G34,Baseline!$G:$BH,31,FALSE))</f>
        <v xml:space="preserve">Have your parent(s) treated you fairly? </v>
      </c>
      <c r="AL34" s="187" t="str">
        <f>IF(LEN(VLOOKUP($G34,Baseline!$G:$BH,32,FALSE))=0,"",VLOOKUP($G34,Baseline!$G:$BH,32,FALSE))</f>
        <v>0 = Never</v>
      </c>
      <c r="AM34" s="187" t="str">
        <f>IF(LEN(VLOOKUP($G34,Baseline!$G:$BH,33,FALSE))=0,"",VLOOKUP($G34,Baseline!$G:$BH,33,FALSE))</f>
        <v>1 = Seldom</v>
      </c>
      <c r="AN34" s="187" t="str">
        <f>IF(LEN(VLOOKUP($G34,Baseline!$G:$BH,34,FALSE))=0,"",VLOOKUP($G34,Baseline!$G:$BH,34,FALSE))</f>
        <v>2 = Quite often</v>
      </c>
      <c r="AO34" s="187" t="str">
        <f>IF(LEN(VLOOKUP($G34,Baseline!$G:$BH,35,FALSE))=0,"",VLOOKUP($G34,Baseline!$G:$BH,35,FALSE))</f>
        <v>3 = Very often</v>
      </c>
      <c r="AP34" s="187" t="str">
        <f>IF(LEN(VLOOKUP($G34,Baseline!$G:$BH,36,FALSE))=0,"",VLOOKUP($G34,Baseline!$G:$BH,36,FALSE))</f>
        <v>4 = Always</v>
      </c>
      <c r="AQ34" s="187" t="str">
        <f>IF(LEN(VLOOKUP($G34,Baseline!$G:$BH,37,FALSE))=0,"",VLOOKUP($G34,Baseline!$G:$BH,37,FALSE))</f>
        <v/>
      </c>
      <c r="AR34" s="187" t="str">
        <f>IF(LEN(VLOOKUP($G34,Baseline!$G:$BH,38,FALSE))=0,"",VLOOKUP($G34,Baseline!$G:$BH,38,FALSE))</f>
        <v/>
      </c>
      <c r="AS34" s="187" t="str">
        <f>IF(LEN(VLOOKUP($G34,Baseline!$G:$BH,39,FALSE))=0,"",VLOOKUP($G34,Baseline!$G:$BH,39,FALSE))</f>
        <v/>
      </c>
      <c r="AT34" s="187" t="str">
        <f>IF(LEN(VLOOKUP($G34,Baseline!$G:$BH,40,FALSE))=0,"",VLOOKUP($G34,Baseline!$G:$BH,40,FALSE))</f>
        <v/>
      </c>
      <c r="AU34" s="187" t="str">
        <f>IF(LEN(VLOOKUP($G34,Baseline!$G:$BH,41,FALSE))=0,"",VLOOKUP($G34,Baseline!$G:$BH,41,FALSE))</f>
        <v/>
      </c>
      <c r="AV34" s="187" t="str">
        <f>IF(LEN(VLOOKUP($G34,Baseline!$G:$BH,42,FALSE))=0,"",VLOOKUP($G34,Baseline!$G:$BH,42,FALSE))</f>
        <v/>
      </c>
      <c r="AW34" s="187" t="str">
        <f>IF(LEN(VLOOKUP($G34,Baseline!$G:$BH,43,FALSE))=0,"",VLOOKUP($G34,Baseline!$G:$BH,43,FALSE))</f>
        <v/>
      </c>
      <c r="AX34" s="187" t="str">
        <f>IF(LEN(VLOOKUP($G34,Baseline!$G:$BH,44,FALSE))=0,"",VLOOKUP($G34,Baseline!$G:$BH,44,FALSE))</f>
        <v/>
      </c>
      <c r="AY34" s="187" t="str">
        <f>IF(LEN(VLOOKUP($G34,Baseline!$G:$BH,45,FALSE))=0,"",VLOOKUP($G34,Baseline!$G:$BH,45,FALSE))</f>
        <v/>
      </c>
      <c r="AZ34" s="187" t="str">
        <f>IF(LEN(VLOOKUP($G34,Baseline!$G:$BH,46,FALSE))=0,"",VLOOKUP($G34,Baseline!$G:$BH,46,FALSE))</f>
        <v/>
      </c>
      <c r="BA34" s="187" t="str">
        <f>IF(LEN(VLOOKUP($G34,Baseline!$G:$BH,47,FALSE))=0,"",VLOOKUP($G34,Baseline!$G:$BH,47,FALSE))</f>
        <v/>
      </c>
      <c r="BB34" s="187" t="str">
        <f>IF(LEN(VLOOKUP($G34,Baseline!$G:$BH,48,FALSE))=0,"",VLOOKUP($G34,Baseline!$G:$BH,48,FALSE))</f>
        <v/>
      </c>
      <c r="BC34" s="187" t="str">
        <f>IF(LEN(VLOOKUP($G34,Baseline!$G:$BH,49,FALSE))=0,"",VLOOKUP($G34,Baseline!$G:$BH,49,FALSE))</f>
        <v/>
      </c>
      <c r="BD34" s="187" t="str">
        <f>IF(LEN(VLOOKUP($G34,Baseline!$G:$BH,50,FALSE))=0,"",VLOOKUP($G34,Baseline!$G:$BH,50,FALSE))</f>
        <v/>
      </c>
      <c r="BE34" s="187" t="str">
        <f>IF(LEN(VLOOKUP($G34,Baseline!$G:$BH,51,FALSE))=0,"",VLOOKUP($G34,Baseline!$G:$BH,51,FALSE))</f>
        <v/>
      </c>
      <c r="BF34" s="187" t="str">
        <f>IF(LEN(VLOOKUP($G34,Baseline!$G:$BH,52,FALSE))=0,"",VLOOKUP($G34,Baseline!$G:$BH,52,FALSE))</f>
        <v/>
      </c>
      <c r="BG34" s="187" t="str">
        <f>IF(LEN(VLOOKUP($G34,Baseline!$G:$BH,53,FALSE))=0,"",VLOOKUP($G34,Baseline!$G:$BH,53,FALSE))</f>
        <v/>
      </c>
      <c r="BH34" s="187" t="str">
        <f>IF(LEN(VLOOKUP($G34,Baseline!$G:$BH,54,FALSE))=0,"",VLOOKUP($G34,Baseline!$G:$BH,54,FALSE))</f>
        <v/>
      </c>
      <c r="BI34" s="178"/>
      <c r="BJ34" s="178"/>
      <c r="BK34" s="178"/>
      <c r="BL34" s="185"/>
      <c r="BM34" s="182" t="str">
        <f>IF(LEN(VLOOKUP($G34,Baseline!$G:$CJ,59,FALSE))=0,"",VLOOKUP($G34,Baseline!$G:$CJ,59,FALSE))</f>
        <v>¿Tus padres te han tratado de forma justa?</v>
      </c>
      <c r="BN34" s="187" t="str">
        <f>IF(LEN(VLOOKUP($G34,Baseline!$G:$CJ,60,FALSE))=0,"",VLOOKUP($G34,Baseline!$G:$CJ,60,FALSE))</f>
        <v>0 = Nunca</v>
      </c>
      <c r="BO34" s="187" t="str">
        <f>IF(LEN(VLOOKUP($G34,Baseline!$G:$CJ,61,FALSE))=0,"",VLOOKUP($G34,Baseline!$G:$CJ,61,FALSE))</f>
        <v>1 = Casi Nunca</v>
      </c>
      <c r="BP34" s="188" t="str">
        <f>IF(LEN(VLOOKUP($G34,Baseline!$G:$CJ,62,FALSE))=0,"",VLOOKUP($G34,Baseline!$G:$CJ,62,FALSE))</f>
        <v>2 = Algunas veces</v>
      </c>
      <c r="BQ34" s="178" t="str">
        <f>IF(LEN(VLOOKUP($G34,Baseline!$G:$CJ,63,FALSE))=0,"",VLOOKUP($G34,Baseline!$G:$CJ,63,FALSE))</f>
        <v>3 = Casi siempre</v>
      </c>
      <c r="BR34" s="178" t="str">
        <f>IF(LEN(VLOOKUP($G34,Baseline!$G:$CJ,64,FALSE))=0,"",VLOOKUP($G34,Baseline!$G:$CJ,64,FALSE))</f>
        <v>4 = Siempre</v>
      </c>
      <c r="BS34" s="178" t="str">
        <f>IF(LEN(VLOOKUP($G34,Baseline!$G:$CJ,65,FALSE))=0,"",VLOOKUP($G34,Baseline!$G:$CJ,65,FALSE))</f>
        <v/>
      </c>
      <c r="BT34" s="178" t="str">
        <f>IF(LEN(VLOOKUP($G34,Baseline!$G:$CJ,66,FALSE))=0,"",VLOOKUP($G34,Baseline!$G:$CJ,66,FALSE))</f>
        <v/>
      </c>
      <c r="BU34" s="178" t="str">
        <f>IF(LEN(VLOOKUP($G34,Baseline!$G:$CJ,67,FALSE))=0,"",VLOOKUP($G34,Baseline!$G:$CJ,67,FALSE))</f>
        <v/>
      </c>
      <c r="BV34" s="178" t="str">
        <f>IF(LEN(VLOOKUP($G34,Baseline!$G:$CJ,68,FALSE))=0,"",VLOOKUP($G34,Baseline!$G:$CJ,68,FALSE))</f>
        <v/>
      </c>
      <c r="BW34" s="178" t="str">
        <f>IF(LEN(VLOOKUP($G34,Baseline!$G:$CJ,69,FALSE))=0,"",VLOOKUP($G34,Baseline!$G:$CJ,69,FALSE))</f>
        <v/>
      </c>
      <c r="BX34" s="178" t="str">
        <f>IF(LEN(VLOOKUP($G34,Baseline!$G:$CJ,70,FALSE))=0,"",VLOOKUP($G34,Baseline!$G:$CJ,70,FALSE))</f>
        <v/>
      </c>
      <c r="BY34" s="178" t="str">
        <f>IF(LEN(VLOOKUP($G34,Baseline!$G:$CJ,71,FALSE))=0,"",VLOOKUP($G34,Baseline!$G:$CJ,71,FALSE))</f>
        <v/>
      </c>
      <c r="BZ34" s="178" t="str">
        <f>IF(LEN(VLOOKUP($G34,Baseline!$G:$CJ,72,FALSE))=0,"",VLOOKUP($G34,Baseline!$G:$CJ,72,FALSE))</f>
        <v/>
      </c>
      <c r="CA34" s="178" t="str">
        <f>IF(LEN(VLOOKUP($G34,Baseline!$G:$CJ,73,FALSE))=0,"",VLOOKUP($G34,Baseline!$G:$CJ,73,FALSE))</f>
        <v/>
      </c>
      <c r="CB34" s="178" t="str">
        <f>IF(LEN(VLOOKUP($G34,Baseline!$G:$CJ,74,FALSE))=0,"",VLOOKUP($G34,Baseline!$G:$CJ,74,FALSE))</f>
        <v/>
      </c>
      <c r="CC34" s="178" t="str">
        <f>IF(LEN(VLOOKUP($G34,Baseline!$G:$CJ,75,FALSE))=0,"",VLOOKUP($G34,Baseline!$G:$CJ,75,FALSE))</f>
        <v/>
      </c>
      <c r="CD34" s="178" t="str">
        <f>IF(LEN(VLOOKUP($G34,Baseline!$G:$CJ,76,FALSE))=0,"",VLOOKUP($G34,Baseline!$G:$CJ,76,FALSE))</f>
        <v/>
      </c>
      <c r="CE34" s="178" t="str">
        <f>IF(LEN(VLOOKUP($G34,Baseline!$G:$CJ,77,FALSE))=0,"",VLOOKUP($G34,Baseline!$G:$CJ,77,FALSE))</f>
        <v/>
      </c>
      <c r="CF34" s="178" t="str">
        <f>IF(LEN(VLOOKUP($G34,Baseline!$G:$CJ,78,FALSE))=0,"",VLOOKUP($G34,Baseline!$G:$CJ,78,FALSE))</f>
        <v/>
      </c>
      <c r="CG34" s="178" t="str">
        <f>IF(LEN(VLOOKUP($G34,Baseline!$G:$CJ,79,FALSE))=0,"",VLOOKUP($G34,Baseline!$G:$CJ,79,FALSE))</f>
        <v/>
      </c>
      <c r="CH34" s="178" t="str">
        <f>IF(LEN(VLOOKUP($G34,Baseline!$G:$CJ,80,FALSE))=0,"",VLOOKUP($G34,Baseline!$G:$CJ,80,FALSE))</f>
        <v/>
      </c>
      <c r="CI34" s="178" t="str">
        <f>IF(LEN(VLOOKUP($G34,Baseline!$G:$CJ,81,FALSE))=0,"",VLOOKUP($G34,Baseline!$G:$CJ,81,FALSE))</f>
        <v/>
      </c>
      <c r="CJ34" s="178" t="str">
        <f>IF(LEN(VLOOKUP($G34,Baseline!$G:$CJ,82,FALSE))=0,"",VLOOKUP($G34,Baseline!$G:$CJ,82,FALSE))</f>
        <v/>
      </c>
      <c r="CK34" s="178"/>
      <c r="CL34" s="178"/>
      <c r="CM34" s="178"/>
      <c r="CN34" s="204"/>
      <c r="CO34" s="182" t="str">
        <f>IF(LEN(VLOOKUP($G34,Baseline!$G:$DL,87,FALSE))=0,"",VLOOKUP($G34,Baseline!$G:$DL,87,FALSE))</f>
        <v>Tes parents ont-ils été justes envers toi ?</v>
      </c>
      <c r="CP34" s="178" t="str">
        <f>IF(LEN(VLOOKUP($G34,Baseline!$G:$DL,88,FALSE))=0,"",VLOOKUP($G34,Baseline!$G:$DL,88,FALSE))</f>
        <v xml:space="preserve">0 = jamais
</v>
      </c>
      <c r="CQ34" s="178" t="str">
        <f>IF(LEN(VLOOKUP($G34,Baseline!$G:$DL,89,FALSE))=0,"",VLOOKUP($G34,Baseline!$G:$DL,89,FALSE))</f>
        <v xml:space="preserve">1 = parfois
</v>
      </c>
      <c r="CR34" s="178" t="str">
        <f>IF(LEN(VLOOKUP($G34,Baseline!$G:$DL,90,FALSE))=0,"",VLOOKUP($G34,Baseline!$G:$DL,90,FALSE))</f>
        <v xml:space="preserve">2 = souvent
</v>
      </c>
      <c r="CS34" s="178" t="str">
        <f>IF(LEN(VLOOKUP($G34,Baseline!$G:$DL,91,FALSE))=0,"",VLOOKUP($G34,Baseline!$G:$DL,91,FALSE))</f>
        <v xml:space="preserve">3 = très souvent
</v>
      </c>
      <c r="CT34" s="178" t="str">
        <f>IF(LEN(VLOOKUP($G34,Baseline!$G:$DL,92,FALSE))=0,"",VLOOKUP($G34,Baseline!$G:$DL,92,FALSE))</f>
        <v xml:space="preserve">4 = toujours
</v>
      </c>
      <c r="CU34" s="178" t="str">
        <f>IF(LEN(VLOOKUP($G34,Baseline!$G:$DL,93,FALSE))=0,"",VLOOKUP($G34,Baseline!$G:$DL,93,FALSE))</f>
        <v/>
      </c>
      <c r="CV34" s="178" t="str">
        <f>IF(LEN(VLOOKUP($G34,Baseline!$G:$DL,94,FALSE))=0,"",VLOOKUP($G34,Baseline!$G:$DL,94,FALSE))</f>
        <v/>
      </c>
      <c r="CW34" s="178" t="str">
        <f>IF(LEN(VLOOKUP($G34,Baseline!$G:$DL,95,FALSE))=0,"",VLOOKUP($G34,Baseline!$G:$DL,95,FALSE))</f>
        <v/>
      </c>
      <c r="CX34" s="178" t="str">
        <f>IF(LEN(VLOOKUP($G34,Baseline!$G:$DL,96,FALSE))=0,"",VLOOKUP($G34,Baseline!$G:$DL,96,FALSE))</f>
        <v/>
      </c>
      <c r="CY34" s="178" t="str">
        <f>IF(LEN(VLOOKUP($G34,Baseline!$G:$DL,97,FALSE))=0,"",VLOOKUP($G34,Baseline!$G:$DL,97,FALSE))</f>
        <v/>
      </c>
      <c r="CZ34" s="178" t="str">
        <f>IF(LEN(VLOOKUP($G34,Baseline!$G:$DL,98,FALSE))=0,"",VLOOKUP($G34,Baseline!$G:$DL,98,FALSE))</f>
        <v/>
      </c>
      <c r="DA34" s="178" t="str">
        <f>IF(LEN(VLOOKUP($G34,Baseline!$G:$DL,99,FALSE))=0,"",VLOOKUP($G34,Baseline!$G:$DL,99,FALSE))</f>
        <v/>
      </c>
      <c r="DB34" s="178" t="str">
        <f>IF(LEN(VLOOKUP($G34,Baseline!$G:$DL,100,FALSE))=0,"",VLOOKUP($G34,Baseline!$G:$DL,100,FALSE))</f>
        <v/>
      </c>
      <c r="DC34" s="178" t="str">
        <f>IF(LEN(VLOOKUP($G34,Baseline!$G:$DL,101,FALSE))=0,"",VLOOKUP($G34,Baseline!$G:$DL,101,FALSE))</f>
        <v/>
      </c>
      <c r="DD34" s="178" t="str">
        <f>IF(LEN(VLOOKUP($G34,Baseline!$G:$DL,102,FALSE))=0,"",VLOOKUP($G34,Baseline!$G:$DL,102,FALSE))</f>
        <v/>
      </c>
      <c r="DE34" s="178" t="str">
        <f>IF(LEN(VLOOKUP($G34,Baseline!$G:$DL,103,FALSE))=0,"",VLOOKUP($G34,Baseline!$G:$DL,103,FALSE))</f>
        <v/>
      </c>
      <c r="DF34" s="178" t="str">
        <f>IF(LEN(VLOOKUP($G34,Baseline!$G:$DL,104,FALSE))=0,"",VLOOKUP($G34,Baseline!$G:$DL,104,FALSE))</f>
        <v/>
      </c>
      <c r="DG34" s="178" t="str">
        <f>IF(LEN(VLOOKUP($G34,Baseline!$G:$DL,105,FALSE))=0,"",VLOOKUP($G34,Baseline!$G:$DL,105,FALSE))</f>
        <v/>
      </c>
      <c r="DH34" s="178" t="str">
        <f>IF(LEN(VLOOKUP($G34,Baseline!$G:$DL,106,FALSE))=0,"",VLOOKUP($G34,Baseline!$G:$DL,106,FALSE))</f>
        <v/>
      </c>
      <c r="DI34" s="178" t="str">
        <f>IF(LEN(VLOOKUP($G34,Baseline!$G:$DL,107,FALSE))=0,"",VLOOKUP($G34,Baseline!$G:$DL,107,FALSE))</f>
        <v/>
      </c>
      <c r="DJ34" s="178" t="str">
        <f>IF(LEN(VLOOKUP($G34,Baseline!$G:$DL,108,FALSE))=0,"",VLOOKUP($G34,Baseline!$G:$DL,108,FALSE))</f>
        <v/>
      </c>
      <c r="DK34" s="178" t="str">
        <f>IF(LEN(VLOOKUP($G34,Baseline!$G:$DL,109,FALSE))=0,"",VLOOKUP($G34,Baseline!$G:$DL,109,FALSE))</f>
        <v/>
      </c>
      <c r="DL34" s="178" t="str">
        <f>IF(LEN(VLOOKUP($G34,Baseline!$G:$DL,110,FALSE))=0,"",VLOOKUP($G34,Baseline!$G:$DL,110,FALSE))</f>
        <v/>
      </c>
      <c r="DM34" s="178"/>
      <c r="DN34" s="178"/>
      <c r="DO34" s="178"/>
      <c r="DP34" s="178"/>
      <c r="DQ34" s="178" t="str">
        <f>IF(LEN(VLOOKUP($G34,Baseline!$G:$EN,115,FALSE))=0,"",VLOOKUP($G34,Baseline!$G:$EN,115,FALSE))</f>
        <v>Igazságosan bántak veled a szüleid?</v>
      </c>
      <c r="DR34" s="178" t="str">
        <f>IF(LEN(VLOOKUP($G34,Baseline!$G:$EN,116,FALSE))=0,"",VLOOKUP($G34,Baseline!$G:$EN,116,FALSE))</f>
        <v>0 = soha</v>
      </c>
      <c r="DS34" s="178" t="str">
        <f>IF(LEN(VLOOKUP($G34,Baseline!$G:$EN,117,FALSE))=0,"",VLOOKUP($G34,Baseline!$G:$EN,117,FALSE))</f>
        <v>1 = ritkán</v>
      </c>
      <c r="DT34" s="178" t="str">
        <f>IF(LEN(VLOOKUP($G34,Baseline!$G:$EN,118,FALSE))=0,"",VLOOKUP($G34,Baseline!$G:$EN,118,FALSE))</f>
        <v>2 = gyakran</v>
      </c>
      <c r="DU34" s="178" t="str">
        <f>IF(LEN(VLOOKUP($G34,Baseline!$G:$EN,119,FALSE))=0,"",VLOOKUP($G34,Baseline!$G:$EN,119,FALSE))</f>
        <v>3 = nagyon gyakran</v>
      </c>
      <c r="DV34" s="178" t="str">
        <f>IF(LEN(VLOOKUP($G34,Baseline!$G:$EN,120,FALSE))=0,"",VLOOKUP($G34,Baseline!$G:$EN,120,FALSE))</f>
        <v>4 = mindig</v>
      </c>
      <c r="DW34" s="178" t="str">
        <f>IF(LEN(VLOOKUP($G34,Baseline!$G:$EN,121,FALSE))=0,"",VLOOKUP($G34,Baseline!$G:$EN,121,FALSE))</f>
        <v/>
      </c>
      <c r="DX34" s="178" t="str">
        <f>IF(LEN(VLOOKUP($G34,Baseline!$G:$EN,122,FALSE))=0,"",VLOOKUP($G34,Baseline!$G:$EN,122,FALSE))</f>
        <v/>
      </c>
      <c r="DY34" s="178" t="str">
        <f>IF(LEN(VLOOKUP($G34,Baseline!$G:$EN,123,FALSE))=0,"",VLOOKUP($G34,Baseline!$G:$EN,123,FALSE))</f>
        <v/>
      </c>
      <c r="DZ34" s="178" t="str">
        <f>IF(LEN(VLOOKUP($G34,Baseline!$G:$EN,124,FALSE))=0,"",VLOOKUP($G34,Baseline!$G:$EN,124,FALSE))</f>
        <v/>
      </c>
      <c r="EA34" s="178" t="str">
        <f>IF(LEN(VLOOKUP($G34,Baseline!$G:$EN,125,FALSE))=0,"",VLOOKUP($G34,Baseline!$G:$EN,125,FALSE))</f>
        <v/>
      </c>
      <c r="EB34" s="178" t="str">
        <f>IF(LEN(VLOOKUP($G34,Baseline!$G:$EN,126,FALSE))=0,"",VLOOKUP($G34,Baseline!$G:$EN,126,FALSE))</f>
        <v/>
      </c>
      <c r="EC34" s="178" t="str">
        <f>IF(LEN(VLOOKUP($G34,Baseline!$G:$EN,127,FALSE))=0,"",VLOOKUP($G34,Baseline!$G:$EN,127,FALSE))</f>
        <v/>
      </c>
      <c r="ED34" s="178" t="str">
        <f>IF(LEN(VLOOKUP($G34,Baseline!$G:$EN,128,FALSE))=0,"",VLOOKUP($G34,Baseline!$G:$EN,128,FALSE))</f>
        <v/>
      </c>
      <c r="EE34" s="178" t="str">
        <f>IF(LEN(VLOOKUP($G34,Baseline!$G:$EN,129,FALSE))=0,"",VLOOKUP($G34,Baseline!$G:$EN,129,FALSE))</f>
        <v/>
      </c>
      <c r="EF34" s="178" t="str">
        <f>IF(LEN(VLOOKUP($G34,Baseline!$G:$EN,130,FALSE))=0,"",VLOOKUP($G34,Baseline!$G:$EN,130,FALSE))</f>
        <v/>
      </c>
      <c r="EG34" s="178" t="str">
        <f>IF(LEN(VLOOKUP($G34,Baseline!$G:$EN,131,FALSE))=0,"",VLOOKUP($G34,Baseline!$G:$EN,131,FALSE))</f>
        <v/>
      </c>
      <c r="EH34" s="178" t="str">
        <f>IF(LEN(VLOOKUP($G34,Baseline!$G:$EN,132,FALSE))=0,"",VLOOKUP($G34,Baseline!$G:$EN,132,FALSE))</f>
        <v/>
      </c>
      <c r="EI34" s="178" t="str">
        <f>IF(LEN(VLOOKUP($G34,Baseline!$G:$EN,133,FALSE))=0,"",VLOOKUP($G34,Baseline!$G:$EN,133,FALSE))</f>
        <v/>
      </c>
      <c r="EJ34" s="178" t="str">
        <f>IF(LEN(VLOOKUP($G34,Baseline!$G:$EN,134,FALSE))=0,"",VLOOKUP($G34,Baseline!$G:$EN,134,FALSE))</f>
        <v/>
      </c>
      <c r="EK34" s="178" t="str">
        <f>IF(LEN(VLOOKUP($G34,Baseline!$G:$EN,135,FALSE))=0,"",VLOOKUP($G34,Baseline!$G:$EN,135,FALSE))</f>
        <v/>
      </c>
      <c r="EL34" s="178" t="str">
        <f>IF(LEN(VLOOKUP($G34,Baseline!$G:$EN,136,FALSE))=0,"",VLOOKUP($G34,Baseline!$G:$EN,136,FALSE))</f>
        <v/>
      </c>
      <c r="EM34" s="178" t="str">
        <f>IF(LEN(VLOOKUP($G34,Baseline!$G:$EN,137,FALSE))=0,"",VLOOKUP($G34,Baseline!$G:$EN,137,FALSE))</f>
        <v/>
      </c>
      <c r="EN34" s="178" t="str">
        <f>IF(LEN(VLOOKUP($G34,Baseline!$G:$EN,138,FALSE))=0,"",VLOOKUP($G34,Baseline!$G:$EN,138,FALSE))</f>
        <v/>
      </c>
      <c r="EO34" s="178"/>
      <c r="EP34" s="178"/>
      <c r="EQ34" s="178"/>
      <c r="ER34" s="178"/>
      <c r="ES34" s="178" t="str">
        <f>IF(LEN(VLOOKUP($G34,Baseline!$G:$FP,143,FALSE))=0,"",VLOOKUP($G34,Baseline!$G:$FP,143,FALSE))</f>
        <v>Tuo padre e/o tua madre ti hanno trattato giustamente?</v>
      </c>
      <c r="ET34" s="178" t="str">
        <f>IF(LEN(VLOOKUP($G34,Baseline!$G:$FP,144,FALSE))=0,"",VLOOKUP($G34,Baseline!$G:$FP,144,FALSE))</f>
        <v>0 = mai</v>
      </c>
      <c r="EU34" s="178" t="str">
        <f>IF(LEN(VLOOKUP($G34,Baseline!$G:$FP,145,FALSE))=0,"",VLOOKUP($G34,Baseline!$G:$FP,145,FALSE))</f>
        <v>1 = raramente</v>
      </c>
      <c r="EV34" s="178" t="str">
        <f>IF(LEN(VLOOKUP($G34,Baseline!$G:$FP,146,FALSE))=0,"",VLOOKUP($G34,Baseline!$G:$FP,146,FALSE))</f>
        <v>2 = abbastanza spesso</v>
      </c>
      <c r="EW34" s="178" t="str">
        <f>IF(LEN(VLOOKUP($G34,Baseline!$G:$FP,147,FALSE))=0,"",VLOOKUP($G34,Baseline!$G:$FP,147,FALSE))</f>
        <v>3 = molto spesso</v>
      </c>
      <c r="EX34" s="178" t="str">
        <f>IF(LEN(VLOOKUP($G34,Baseline!$G:$FP,148,FALSE))=0,"",VLOOKUP($G34,Baseline!$G:$FP,148,FALSE))</f>
        <v>4 = sempre</v>
      </c>
      <c r="EY34" s="178" t="str">
        <f>IF(LEN(VLOOKUP($G34,Baseline!$G:$FP,149,FALSE))=0,"",VLOOKUP($G34,Baseline!$G:$FP,149,FALSE))</f>
        <v/>
      </c>
      <c r="EZ34" s="178" t="str">
        <f>IF(LEN(VLOOKUP($G34,Baseline!$G:$FP,150,FALSE))=0,"",VLOOKUP($G34,Baseline!$G:$FP,150,FALSE))</f>
        <v/>
      </c>
      <c r="FA34" s="178" t="str">
        <f>IF(LEN(VLOOKUP($G34,Baseline!$G:$FP,151,FALSE))=0,"",VLOOKUP($G34,Baseline!$G:$FP,151,FALSE))</f>
        <v/>
      </c>
      <c r="FB34" s="178" t="str">
        <f>IF(LEN(VLOOKUP($G34,Baseline!$G:$FP,152,FALSE))=0,"",VLOOKUP($G34,Baseline!$G:$FP,152,FALSE))</f>
        <v/>
      </c>
      <c r="FC34" s="178" t="str">
        <f>IF(LEN(VLOOKUP($G34,Baseline!$G:$FP,153,FALSE))=0,"",VLOOKUP($G34,Baseline!$G:$FP,153,FALSE))</f>
        <v/>
      </c>
      <c r="FD34" s="178" t="str">
        <f>IF(LEN(VLOOKUP($G34,Baseline!$G:$FP,154,FALSE))=0,"",VLOOKUP($G34,Baseline!$G:$FP,154,FALSE))</f>
        <v/>
      </c>
      <c r="FE34" s="178" t="str">
        <f>IF(LEN(VLOOKUP($G34,Baseline!$G:$FP,155,FALSE))=0,"",VLOOKUP($G34,Baseline!$G:$FP,155,FALSE))</f>
        <v/>
      </c>
      <c r="FF34" s="178" t="str">
        <f>IF(LEN(VLOOKUP($G34,Baseline!$G:$FP,156,FALSE))=0,"",VLOOKUP($G34,Baseline!$G:$FP,156,FALSE))</f>
        <v/>
      </c>
      <c r="FG34" s="178" t="str">
        <f>IF(LEN(VLOOKUP($G34,Baseline!$G:$FP,157,FALSE))=0,"",VLOOKUP($G34,Baseline!$G:$FP,157,FALSE))</f>
        <v/>
      </c>
      <c r="FH34" s="178" t="str">
        <f>IF(LEN(VLOOKUP($G34,Baseline!$G:$FP,158,FALSE))=0,"",VLOOKUP($G34,Baseline!$G:$FP,158,FALSE))</f>
        <v/>
      </c>
      <c r="FI34" s="178" t="str">
        <f>IF(LEN(VLOOKUP($G34,Baseline!$G:$FP,159,FALSE))=0,"",VLOOKUP($G34,Baseline!$G:$FP,159,FALSE))</f>
        <v/>
      </c>
      <c r="FJ34" s="178" t="str">
        <f>IF(LEN(VLOOKUP($G34,Baseline!$G:$FP,160,FALSE))=0,"",VLOOKUP($G34,Baseline!$G:$FP,160,FALSE))</f>
        <v/>
      </c>
      <c r="FK34" s="178" t="str">
        <f>IF(LEN(VLOOKUP($G34,Baseline!$G:$FP,161,FALSE))=0,"",VLOOKUP($G34,Baseline!$G:$FP,161,FALSE))</f>
        <v/>
      </c>
      <c r="FL34" s="178" t="str">
        <f>IF(LEN(VLOOKUP($G34,Baseline!$G:$FP,162,FALSE))=0,"",VLOOKUP($G34,Baseline!$G:$FP,162,FALSE))</f>
        <v/>
      </c>
      <c r="FM34" s="178" t="str">
        <f>IF(LEN(VLOOKUP($G34,Baseline!$G:$FP,163,FALSE))=0,"",VLOOKUP($G34,Baseline!$G:$FP,163,FALSE))</f>
        <v/>
      </c>
      <c r="FN34" s="178" t="str">
        <f>IF(LEN(VLOOKUP($G34,Baseline!$G:$FP,164,FALSE))=0,"",VLOOKUP($G34,Baseline!$G:$FP,164,FALSE))</f>
        <v/>
      </c>
      <c r="FO34" s="178" t="str">
        <f>IF(LEN(VLOOKUP($G34,Baseline!$G:$FP,165,FALSE))=0,"",VLOOKUP($G34,Baseline!$G:$FP,165,FALSE))</f>
        <v/>
      </c>
      <c r="FP34" s="178" t="str">
        <f>IF(LEN(VLOOKUP($G34,Baseline!$G:$FP,166,FALSE))=0,"",VLOOKUP($G34,Baseline!$G:$FP,166,FALSE))</f>
        <v/>
      </c>
      <c r="FQ34" s="178"/>
      <c r="FR34" s="178"/>
      <c r="FS34" s="178"/>
      <c r="FT34" s="178"/>
      <c r="FU34" s="178" t="str">
        <f>IF(LEN(VLOOKUP($G34,Baseline!$G:$GR,171,FALSE))=0,"",VLOOKUP($G34,Baseline!$G:$GR,171,FALSE))</f>
        <v>Были ли твои родители
справедливы по отношению к тебе?</v>
      </c>
      <c r="FV34" s="178" t="str">
        <f>IF(LEN(VLOOKUP($G34,Baseline!$G:$GR,172,FALSE))=0,"",VLOOKUP($G34,Baseline!$G:$GR,172,FALSE))</f>
        <v>0 = никогда</v>
      </c>
      <c r="FW34" s="178" t="str">
        <f>IF(LEN(VLOOKUP($G34,Baseline!$G:$GR,173,FALSE))=0,"",VLOOKUP($G34,Baseline!$G:$GR,173,FALSE))</f>
        <v>1 = редко</v>
      </c>
      <c r="FX34" s="178" t="str">
        <f>IF(LEN(VLOOKUP($G34,Baseline!$G:$GR,174,FALSE))=0,"",VLOOKUP($G34,Baseline!$G:$GR,174,FALSE))</f>
        <v>2 = довольно часто</v>
      </c>
      <c r="FY34" s="178" t="str">
        <f>IF(LEN(VLOOKUP($G34,Baseline!$G:$GR,175,FALSE))=0,"",VLOOKUP($G34,Baseline!$G:$GR,175,FALSE))</f>
        <v>3 = очень часто</v>
      </c>
      <c r="FZ34" s="178" t="str">
        <f>IF(LEN(VLOOKUP($G34,Baseline!$G:$GR,176,FALSE))=0,"",VLOOKUP($G34,Baseline!$G:$GR,176,FALSE))</f>
        <v>4 = Постоянно</v>
      </c>
      <c r="GA34" s="178" t="str">
        <f>IF(LEN(VLOOKUP($G34,Baseline!$G:$GR,177,FALSE))=0,"",VLOOKUP($G34,Baseline!$G:$GR,177,FALSE))</f>
        <v/>
      </c>
      <c r="GB34" s="178" t="str">
        <f>IF(LEN(VLOOKUP($G34,Baseline!$G:$GR,178,FALSE))=0,"",VLOOKUP($G34,Baseline!$G:$GR,178,FALSE))</f>
        <v/>
      </c>
      <c r="GC34" s="178" t="str">
        <f>IF(LEN(VLOOKUP($G34,Baseline!$G:$GR,179,FALSE))=0,"",VLOOKUP($G34,Baseline!$G:$GR,179,FALSE))</f>
        <v/>
      </c>
      <c r="GD34" s="178" t="str">
        <f>IF(LEN(VLOOKUP($G34,Baseline!$G:$GR,180,FALSE))=0,"",VLOOKUP($G34,Baseline!$G:$GR,180,FALSE))</f>
        <v/>
      </c>
      <c r="GE34" s="178" t="str">
        <f>IF(LEN(VLOOKUP($G34,Baseline!$G:$GR,181,FALSE))=0,"",VLOOKUP($G34,Baseline!$G:$GR,181,FALSE))</f>
        <v/>
      </c>
      <c r="GF34" s="178" t="str">
        <f>IF(LEN(VLOOKUP($G34,Baseline!$G:$GR,182,FALSE))=0,"",VLOOKUP($G34,Baseline!$G:$GR,182,FALSE))</f>
        <v/>
      </c>
      <c r="GG34" s="178" t="str">
        <f>IF(LEN(VLOOKUP($G34,Baseline!$G:$GR,183,FALSE))=0,"",VLOOKUP($G34,Baseline!$G:$GR,183,FALSE))</f>
        <v/>
      </c>
      <c r="GH34" s="178" t="str">
        <f>IF(LEN(VLOOKUP($G34,Baseline!$G:$GR,184,FALSE))=0,"",VLOOKUP($G34,Baseline!$G:$GR,184,FALSE))</f>
        <v/>
      </c>
      <c r="GI34" s="178" t="str">
        <f>IF(LEN(VLOOKUP($G34,Baseline!$G:$GR,185,FALSE))=0,"",VLOOKUP($G34,Baseline!$G:$GR,185,FALSE))</f>
        <v/>
      </c>
      <c r="GJ34" s="178" t="str">
        <f>IF(LEN(VLOOKUP($G34,Baseline!$G:$GR,186,FALSE))=0,"",VLOOKUP($G34,Baseline!$G:$GR,186,FALSE))</f>
        <v/>
      </c>
      <c r="GK34" s="178" t="str">
        <f>IF(LEN(VLOOKUP($G34,Baseline!$G:$GR,187,FALSE))=0,"",VLOOKUP($G34,Baseline!$G:$GR,187,FALSE))</f>
        <v/>
      </c>
      <c r="GL34" s="178" t="str">
        <f>IF(LEN(VLOOKUP($G34,Baseline!$G:$GR,188,FALSE))=0,"",VLOOKUP($G34,Baseline!$G:$GR,188,FALSE))</f>
        <v/>
      </c>
      <c r="GM34" s="178" t="str">
        <f>IF(LEN(VLOOKUP($G34,Baseline!$G:$GR,189,FALSE))=0,"",VLOOKUP($G34,Baseline!$G:$GR,189,FALSE))</f>
        <v/>
      </c>
      <c r="GN34" s="178" t="str">
        <f>IF(LEN(VLOOKUP($G34,Baseline!$G:$GR,190,FALSE))=0,"",VLOOKUP($G34,Baseline!$G:$GR,190,FALSE))</f>
        <v/>
      </c>
      <c r="GO34" s="178" t="str">
        <f>IF(LEN(VLOOKUP($G34,Baseline!$G:$GR,191,FALSE))=0,"",VLOOKUP($G34,Baseline!$G:$GR,191,FALSE))</f>
        <v/>
      </c>
      <c r="GP34" s="178" t="str">
        <f>IF(LEN(VLOOKUP($G34,Baseline!$G:$GR,192,FALSE))=0,"",VLOOKUP($G34,Baseline!$G:$GR,192,FALSE))</f>
        <v/>
      </c>
      <c r="GQ34" s="178" t="str">
        <f>IF(LEN(VLOOKUP($G34,Baseline!$G:$GR,193,FALSE))=0,"",VLOOKUP($G34,Baseline!$G:$GR,193,FALSE))</f>
        <v/>
      </c>
      <c r="GR34" s="178" t="str">
        <f>IF(LEN(VLOOKUP($G34,Baseline!$G:$GR,194,FALSE))=0,"",VLOOKUP($G34,Baseline!$G:$GR,194,FALSE))</f>
        <v/>
      </c>
      <c r="GS34" s="178"/>
      <c r="GT34" s="178"/>
      <c r="GU34" s="178"/>
      <c r="GV34" s="178"/>
      <c r="GW34" s="178" t="str">
        <f>IF(LEN(VLOOKUP($G34,Baseline!$G:$HT,199,FALSE))=0,"",VLOOKUP($G34,Baseline!$G:$HT,199,FALSE))</f>
        <v>Da li su tvoji roditelji bili pravedni prema tebi?</v>
      </c>
      <c r="GX34" s="178" t="str">
        <f>IF(LEN(VLOOKUP($G34,Baseline!$G:$HT,200,FALSE))=0,"",VLOOKUP($G34,Baseline!$G:$HT,200,FALSE))</f>
        <v>1 = nikada</v>
      </c>
      <c r="GY34" s="178" t="str">
        <f>IF(LEN(VLOOKUP($G34,Baseline!$G:$HT,201,FALSE))=0,"",VLOOKUP($G34,Baseline!$G:$HT,201,FALSE))</f>
        <v>2 = retko</v>
      </c>
      <c r="GZ34" s="178" t="str">
        <f>IF(LEN(VLOOKUP($G34,Baseline!$G:$HT,202,FALSE))=0,"",VLOOKUP($G34,Baseline!$G:$HT,202,FALSE))</f>
        <v>3 = ponekad</v>
      </c>
      <c r="HA34" s="178" t="str">
        <f>IF(LEN(VLOOKUP($G34,Baseline!$G:$HT,203,FALSE))=0,"",VLOOKUP($G34,Baseline!$G:$HT,203,FALSE))</f>
        <v>4 = često</v>
      </c>
      <c r="HB34" s="178" t="str">
        <f>IF(LEN(VLOOKUP($G34,Baseline!$G:$HT,204,FALSE))=0,"",VLOOKUP($G34,Baseline!$G:$HT,204,FALSE))</f>
        <v>5 = stalno</v>
      </c>
      <c r="HC34" s="178" t="str">
        <f>IF(LEN(VLOOKUP($G34,Baseline!$G:$HT,205,FALSE))=0,"",VLOOKUP($G34,Baseline!$G:$HT,205,FALSE))</f>
        <v/>
      </c>
      <c r="HD34" s="178" t="str">
        <f>IF(LEN(VLOOKUP($G34,Baseline!$G:$HT,206,FALSE))=0,"",VLOOKUP($G34,Baseline!$G:$HT,206,FALSE))</f>
        <v/>
      </c>
      <c r="HE34" s="178" t="str">
        <f>IF(LEN(VLOOKUP($G34,Baseline!$G:$HT,207,FALSE))=0,"",VLOOKUP($G34,Baseline!$G:$HT,207,FALSE))</f>
        <v/>
      </c>
      <c r="HF34" s="178" t="str">
        <f>IF(LEN(VLOOKUP($G34,Baseline!$G:$HT,208,FALSE))=0,"",VLOOKUP($G34,Baseline!$G:$HT,208,FALSE))</f>
        <v/>
      </c>
      <c r="HG34" s="178" t="str">
        <f>IF(LEN(VLOOKUP($G34,Baseline!$G:$HT,209,FALSE))=0,"",VLOOKUP($G34,Baseline!$G:$HT,209,FALSE))</f>
        <v/>
      </c>
      <c r="HH34" s="178" t="str">
        <f>IF(LEN(VLOOKUP($G34,Baseline!$G:$HT,210,FALSE))=0,"",VLOOKUP($G34,Baseline!$G:$HT,210,FALSE))</f>
        <v/>
      </c>
      <c r="HI34" s="178" t="str">
        <f>IF(LEN(VLOOKUP($G34,Baseline!$G:$HT,211,FALSE))=0,"",VLOOKUP($G34,Baseline!$G:$HT,211,FALSE))</f>
        <v/>
      </c>
      <c r="HJ34" s="178" t="str">
        <f>IF(LEN(VLOOKUP($G34,Baseline!$G:$HT,212,FALSE))=0,"",VLOOKUP($G34,Baseline!$G:$HT,212,FALSE))</f>
        <v/>
      </c>
      <c r="HK34" s="178" t="str">
        <f>IF(LEN(VLOOKUP($G34,Baseline!$G:$HT,213,FALSE))=0,"",VLOOKUP($G34,Baseline!$G:$HT,213,FALSE))</f>
        <v/>
      </c>
      <c r="HL34" s="178" t="str">
        <f>IF(LEN(VLOOKUP($G34,Baseline!$G:$HT,214,FALSE))=0,"",VLOOKUP($G34,Baseline!$G:$HT,214,FALSE))</f>
        <v/>
      </c>
      <c r="HM34" s="178" t="str">
        <f>IF(LEN(VLOOKUP($G34,Baseline!$G:$HT,215,FALSE))=0,"",VLOOKUP($G34,Baseline!$G:$HT,215,FALSE))</f>
        <v/>
      </c>
      <c r="HN34" s="178" t="str">
        <f>IF(LEN(VLOOKUP($G34,Baseline!$G:$HT,216,FALSE))=0,"",VLOOKUP($G34,Baseline!$G:$HT,216,FALSE))</f>
        <v/>
      </c>
      <c r="HO34" s="178" t="str">
        <f>IF(LEN(VLOOKUP($G34,Baseline!$G:$HT,217,FALSE))=0,"",VLOOKUP($G34,Baseline!$G:$HT,217,FALSE))</f>
        <v/>
      </c>
      <c r="HP34" s="178" t="str">
        <f>IF(LEN(VLOOKUP($G34,Baseline!$G:$HT,218,FALSE))=0,"",VLOOKUP($G34,Baseline!$G:$HT,218,FALSE))</f>
        <v/>
      </c>
      <c r="HQ34" s="178" t="str">
        <f>IF(LEN(VLOOKUP($G34,Baseline!$G:$HT,219,FALSE))=0,"",VLOOKUP($G34,Baseline!$G:$HT,219,FALSE))</f>
        <v/>
      </c>
      <c r="HR34" s="178" t="str">
        <f>IF(LEN(VLOOKUP($G34,Baseline!$G:$HT,220,FALSE))=0,"",VLOOKUP($G34,Baseline!$G:$HT,220,FALSE))</f>
        <v/>
      </c>
      <c r="HS34" s="178" t="str">
        <f>IF(LEN(VLOOKUP($G34,Baseline!$G:$HT,221,FALSE))=0,"",VLOOKUP($G34,Baseline!$G:$HT,221,FALSE))</f>
        <v/>
      </c>
      <c r="HT34" s="178" t="str">
        <f>IF(LEN(VLOOKUP($G34,Baseline!$G:$HT,222,FALSE))=0,"",VLOOKUP($G34,Baseline!$G:$HT,222,FALSE))</f>
        <v/>
      </c>
      <c r="HU34" s="178"/>
      <c r="HV34" s="178"/>
      <c r="HW34" s="178"/>
      <c r="HX34" s="178"/>
    </row>
    <row r="35" spans="1:232" s="41" customFormat="1" ht="16.5" hidden="1" thickBot="1">
      <c r="A35" s="180" t="s">
        <v>109</v>
      </c>
      <c r="B35" s="178" t="s">
        <v>110</v>
      </c>
      <c r="C35" s="178"/>
      <c r="D35" s="178"/>
      <c r="E35" s="178"/>
      <c r="F35" s="178" t="s">
        <v>111</v>
      </c>
      <c r="G35" s="178" t="s">
        <v>559</v>
      </c>
      <c r="H35" s="185"/>
      <c r="I35" s="182" t="str">
        <f>IF(LEN(VLOOKUP($G35,Baseline!$G:$AF,3,FALSE))=0,"",VLOOKUP($G35,Baseline!$G:$AF,3,FALSE))</f>
        <v>Hast Du mit Deinen Freunden Spaß gehabt?</v>
      </c>
      <c r="J35" s="187" t="str">
        <f>IF(LEN(VLOOKUP($G35,Baseline!$G:$AF,4,FALSE))=0,"",VLOOKUP($G35,Baseline!$G:$AF,4,FALSE))</f>
        <v>0 = Nie</v>
      </c>
      <c r="K35" s="187" t="str">
        <f>IF(LEN(VLOOKUP($G35,Baseline!$G:$AF,5,FALSE))=0,"",VLOOKUP($G35,Baseline!$G:$AF,5,FALSE))</f>
        <v>1 = Selten</v>
      </c>
      <c r="L35" s="187" t="str">
        <f>IF(LEN(VLOOKUP($G35,Baseline!$G:$AF,6,FALSE))=0,"",VLOOKUP($G35,Baseline!$G:$AF,6,FALSE))</f>
        <v>2 = Manchmal</v>
      </c>
      <c r="M35" s="187" t="str">
        <f>IF(LEN(VLOOKUP($G35,Baseline!$G:$AF,7,FALSE))=0,"",VLOOKUP($G35,Baseline!$G:$AF,7,FALSE))</f>
        <v>3 = Oft</v>
      </c>
      <c r="N35" s="187" t="str">
        <f>IF(LEN(VLOOKUP($G35,Baseline!$G:$AF,8,FALSE))=0,"",VLOOKUP($G35,Baseline!$G:$AF,8,FALSE))</f>
        <v>4 = Immer</v>
      </c>
      <c r="O35" s="187" t="str">
        <f>IF(LEN(VLOOKUP($G35,Baseline!$G:$AF,9,FALSE))=0,"",VLOOKUP($G35,Baseline!$G:$AF,9,FALSE))</f>
        <v/>
      </c>
      <c r="P35" s="187" t="str">
        <f>IF(LEN(VLOOKUP($G35,Baseline!$G:$AF,10,FALSE))=0,"",VLOOKUP($G35,Baseline!$G:$AF,10,FALSE))</f>
        <v/>
      </c>
      <c r="Q35" s="187" t="str">
        <f>IF(LEN(VLOOKUP($G35,Baseline!$G:$AF,11,FALSE))=0,"",VLOOKUP($G35,Baseline!$G:$AF,11,FALSE))</f>
        <v/>
      </c>
      <c r="R35" s="187" t="str">
        <f>IF(LEN(VLOOKUP($G35,Baseline!$G:$AF,12,FALSE))=0,"",VLOOKUP($G35,Baseline!$G:$AF,12,FALSE))</f>
        <v/>
      </c>
      <c r="S35" s="187" t="str">
        <f>IF(LEN(VLOOKUP($G35,Baseline!$G:$AF,13,FALSE))=0,"",VLOOKUP($G35,Baseline!$G:$AF,13,FALSE))</f>
        <v/>
      </c>
      <c r="T35" s="187" t="str">
        <f>IF(LEN(VLOOKUP($G35,Baseline!$G:$AF,14,FALSE))=0,"",VLOOKUP($G35,Baseline!$G:$AF,14,FALSE))</f>
        <v/>
      </c>
      <c r="U35" s="187" t="str">
        <f>IF(LEN(VLOOKUP($G35,Baseline!$G:$AF,15,FALSE))=0,"",VLOOKUP($G35,Baseline!$G:$AF,15,FALSE))</f>
        <v/>
      </c>
      <c r="V35" s="187" t="str">
        <f>IF(LEN(VLOOKUP($G35,Baseline!$G:$AF,16,FALSE))=0,"",VLOOKUP($G35,Baseline!$G:$AF,16,FALSE))</f>
        <v/>
      </c>
      <c r="W35" s="187" t="str">
        <f>IF(LEN(VLOOKUP($G35,Baseline!$G:$AF,17,FALSE))=0,"",VLOOKUP($G35,Baseline!$G:$AF,17,FALSE))</f>
        <v/>
      </c>
      <c r="X35" s="187" t="str">
        <f>IF(LEN(VLOOKUP($G35,Baseline!$G:$AF,18,FALSE))=0,"",VLOOKUP($G35,Baseline!$G:$AF,18,FALSE))</f>
        <v/>
      </c>
      <c r="Y35" s="187" t="str">
        <f>IF(LEN(VLOOKUP($G35,Baseline!$G:$AF,19,FALSE))=0,"",VLOOKUP($G35,Baseline!$G:$AF,19,FALSE))</f>
        <v/>
      </c>
      <c r="Z35" s="187" t="str">
        <f>IF(LEN(VLOOKUP($G35,Baseline!$G:$AF,20,FALSE))=0,"",VLOOKUP($G35,Baseline!$G:$AF,20,FALSE))</f>
        <v/>
      </c>
      <c r="AA35" s="187" t="str">
        <f>IF(LEN(VLOOKUP($G35,Baseline!$G:$AF,21,FALSE))=0,"",VLOOKUP($G35,Baseline!$G:$AF,21,FALSE))</f>
        <v/>
      </c>
      <c r="AB35" s="187" t="str">
        <f>IF(LEN(VLOOKUP($G35,Baseline!$G:$AF,22,FALSE))=0,"",VLOOKUP($G35,Baseline!$G:$AF,22,FALSE))</f>
        <v/>
      </c>
      <c r="AC35" s="187" t="str">
        <f>IF(LEN(VLOOKUP($G35,Baseline!$G:$AF,23,FALSE))=0,"",VLOOKUP($G35,Baseline!$G:$AF,23,FALSE))</f>
        <v/>
      </c>
      <c r="AD35" s="187" t="str">
        <f>IF(LEN(VLOOKUP($G35,Baseline!$G:$AF,24,FALSE))=0,"",VLOOKUP($G35,Baseline!$G:$AF,24,FALSE))</f>
        <v/>
      </c>
      <c r="AE35" s="187" t="str">
        <f>IF(LEN(VLOOKUP($G35,Baseline!$G:$AF,25,FALSE))=0,"",VLOOKUP($G35,Baseline!$G:$AF,25,FALSE))</f>
        <v/>
      </c>
      <c r="AF35" s="187" t="str">
        <f>IF(LEN(VLOOKUP($G35,Baseline!$G:$AF,26,FALSE))=0,"",VLOOKUP($G35,Baseline!$G:$AF,26,FALSE))</f>
        <v/>
      </c>
      <c r="AG35" s="178"/>
      <c r="AH35" s="178" t="s">
        <v>107</v>
      </c>
      <c r="AI35" s="178"/>
      <c r="AJ35" s="185"/>
      <c r="AK35" s="182" t="str">
        <f>IF(LEN(VLOOKUP($G35,Baseline!$G:$BH,31,FALSE))=0,"",VLOOKUP($G35,Baseline!$G:$BH,31,FALSE))</f>
        <v xml:space="preserve">Have you had fun with your friends? </v>
      </c>
      <c r="AL35" s="187" t="str">
        <f>IF(LEN(VLOOKUP($G35,Baseline!$G:$BH,32,FALSE))=0,"",VLOOKUP($G35,Baseline!$G:$BH,32,FALSE))</f>
        <v>0 = Never</v>
      </c>
      <c r="AM35" s="187" t="str">
        <f>IF(LEN(VLOOKUP($G35,Baseline!$G:$BH,33,FALSE))=0,"",VLOOKUP($G35,Baseline!$G:$BH,33,FALSE))</f>
        <v>1 = Seldom</v>
      </c>
      <c r="AN35" s="187" t="str">
        <f>IF(LEN(VLOOKUP($G35,Baseline!$G:$BH,34,FALSE))=0,"",VLOOKUP($G35,Baseline!$G:$BH,34,FALSE))</f>
        <v>2 = Quite often</v>
      </c>
      <c r="AO35" s="187" t="str">
        <f>IF(LEN(VLOOKUP($G35,Baseline!$G:$BH,35,FALSE))=0,"",VLOOKUP($G35,Baseline!$G:$BH,35,FALSE))</f>
        <v>3 = Very often</v>
      </c>
      <c r="AP35" s="187" t="str">
        <f>IF(LEN(VLOOKUP($G35,Baseline!$G:$BH,36,FALSE))=0,"",VLOOKUP($G35,Baseline!$G:$BH,36,FALSE))</f>
        <v>4 = Always</v>
      </c>
      <c r="AQ35" s="187" t="str">
        <f>IF(LEN(VLOOKUP($G35,Baseline!$G:$BH,37,FALSE))=0,"",VLOOKUP($G35,Baseline!$G:$BH,37,FALSE))</f>
        <v/>
      </c>
      <c r="AR35" s="187" t="str">
        <f>IF(LEN(VLOOKUP($G35,Baseline!$G:$BH,38,FALSE))=0,"",VLOOKUP($G35,Baseline!$G:$BH,38,FALSE))</f>
        <v/>
      </c>
      <c r="AS35" s="187" t="str">
        <f>IF(LEN(VLOOKUP($G35,Baseline!$G:$BH,39,FALSE))=0,"",VLOOKUP($G35,Baseline!$G:$BH,39,FALSE))</f>
        <v/>
      </c>
      <c r="AT35" s="187" t="str">
        <f>IF(LEN(VLOOKUP($G35,Baseline!$G:$BH,40,FALSE))=0,"",VLOOKUP($G35,Baseline!$G:$BH,40,FALSE))</f>
        <v/>
      </c>
      <c r="AU35" s="187" t="str">
        <f>IF(LEN(VLOOKUP($G35,Baseline!$G:$BH,41,FALSE))=0,"",VLOOKUP($G35,Baseline!$G:$BH,41,FALSE))</f>
        <v/>
      </c>
      <c r="AV35" s="187" t="str">
        <f>IF(LEN(VLOOKUP($G35,Baseline!$G:$BH,42,FALSE))=0,"",VLOOKUP($G35,Baseline!$G:$BH,42,FALSE))</f>
        <v/>
      </c>
      <c r="AW35" s="187" t="str">
        <f>IF(LEN(VLOOKUP($G35,Baseline!$G:$BH,43,FALSE))=0,"",VLOOKUP($G35,Baseline!$G:$BH,43,FALSE))</f>
        <v/>
      </c>
      <c r="AX35" s="187" t="str">
        <f>IF(LEN(VLOOKUP($G35,Baseline!$G:$BH,44,FALSE))=0,"",VLOOKUP($G35,Baseline!$G:$BH,44,FALSE))</f>
        <v/>
      </c>
      <c r="AY35" s="187" t="str">
        <f>IF(LEN(VLOOKUP($G35,Baseline!$G:$BH,45,FALSE))=0,"",VLOOKUP($G35,Baseline!$G:$BH,45,FALSE))</f>
        <v/>
      </c>
      <c r="AZ35" s="187" t="str">
        <f>IF(LEN(VLOOKUP($G35,Baseline!$G:$BH,46,FALSE))=0,"",VLOOKUP($G35,Baseline!$G:$BH,46,FALSE))</f>
        <v/>
      </c>
      <c r="BA35" s="187" t="str">
        <f>IF(LEN(VLOOKUP($G35,Baseline!$G:$BH,47,FALSE))=0,"",VLOOKUP($G35,Baseline!$G:$BH,47,FALSE))</f>
        <v/>
      </c>
      <c r="BB35" s="187" t="str">
        <f>IF(LEN(VLOOKUP($G35,Baseline!$G:$BH,48,FALSE))=0,"",VLOOKUP($G35,Baseline!$G:$BH,48,FALSE))</f>
        <v/>
      </c>
      <c r="BC35" s="187" t="str">
        <f>IF(LEN(VLOOKUP($G35,Baseline!$G:$BH,49,FALSE))=0,"",VLOOKUP($G35,Baseline!$G:$BH,49,FALSE))</f>
        <v/>
      </c>
      <c r="BD35" s="187" t="str">
        <f>IF(LEN(VLOOKUP($G35,Baseline!$G:$BH,50,FALSE))=0,"",VLOOKUP($G35,Baseline!$G:$BH,50,FALSE))</f>
        <v/>
      </c>
      <c r="BE35" s="187" t="str">
        <f>IF(LEN(VLOOKUP($G35,Baseline!$G:$BH,51,FALSE))=0,"",VLOOKUP($G35,Baseline!$G:$BH,51,FALSE))</f>
        <v/>
      </c>
      <c r="BF35" s="187" t="str">
        <f>IF(LEN(VLOOKUP($G35,Baseline!$G:$BH,52,FALSE))=0,"",VLOOKUP($G35,Baseline!$G:$BH,52,FALSE))</f>
        <v/>
      </c>
      <c r="BG35" s="187" t="str">
        <f>IF(LEN(VLOOKUP($G35,Baseline!$G:$BH,53,FALSE))=0,"",VLOOKUP($G35,Baseline!$G:$BH,53,FALSE))</f>
        <v/>
      </c>
      <c r="BH35" s="187" t="str">
        <f>IF(LEN(VLOOKUP($G35,Baseline!$G:$BH,54,FALSE))=0,"",VLOOKUP($G35,Baseline!$G:$BH,54,FALSE))</f>
        <v/>
      </c>
      <c r="BI35" s="178"/>
      <c r="BJ35" s="178"/>
      <c r="BK35" s="178"/>
      <c r="BL35" s="185"/>
      <c r="BM35" s="182" t="str">
        <f>IF(LEN(VLOOKUP($G35,Baseline!$G:$CJ,59,FALSE))=0,"",VLOOKUP($G35,Baseline!$G:$CJ,59,FALSE))</f>
        <v>¿Te has divertido con tus amigos/as?</v>
      </c>
      <c r="BN35" s="187" t="str">
        <f>IF(LEN(VLOOKUP($G35,Baseline!$G:$CJ,60,FALSE))=0,"",VLOOKUP($G35,Baseline!$G:$CJ,60,FALSE))</f>
        <v>0 = Nunca</v>
      </c>
      <c r="BO35" s="187" t="str">
        <f>IF(LEN(VLOOKUP($G35,Baseline!$G:$CJ,61,FALSE))=0,"",VLOOKUP($G35,Baseline!$G:$CJ,61,FALSE))</f>
        <v>1 = Casi Nunca</v>
      </c>
      <c r="BP35" s="188" t="str">
        <f>IF(LEN(VLOOKUP($G35,Baseline!$G:$CJ,62,FALSE))=0,"",VLOOKUP($G35,Baseline!$G:$CJ,62,FALSE))</f>
        <v>2 = Algunas veces</v>
      </c>
      <c r="BQ35" s="178" t="str">
        <f>IF(LEN(VLOOKUP($G35,Baseline!$G:$CJ,63,FALSE))=0,"",VLOOKUP($G35,Baseline!$G:$CJ,63,FALSE))</f>
        <v>3 = Casi siempre</v>
      </c>
      <c r="BR35" s="178" t="str">
        <f>IF(LEN(VLOOKUP($G35,Baseline!$G:$CJ,64,FALSE))=0,"",VLOOKUP($G35,Baseline!$G:$CJ,64,FALSE))</f>
        <v>4 = Siempre</v>
      </c>
      <c r="BS35" s="178" t="str">
        <f>IF(LEN(VLOOKUP($G35,Baseline!$G:$CJ,65,FALSE))=0,"",VLOOKUP($G35,Baseline!$G:$CJ,65,FALSE))</f>
        <v/>
      </c>
      <c r="BT35" s="178" t="str">
        <f>IF(LEN(VLOOKUP($G35,Baseline!$G:$CJ,66,FALSE))=0,"",VLOOKUP($G35,Baseline!$G:$CJ,66,FALSE))</f>
        <v/>
      </c>
      <c r="BU35" s="178" t="str">
        <f>IF(LEN(VLOOKUP($G35,Baseline!$G:$CJ,67,FALSE))=0,"",VLOOKUP($G35,Baseline!$G:$CJ,67,FALSE))</f>
        <v/>
      </c>
      <c r="BV35" s="178" t="str">
        <f>IF(LEN(VLOOKUP($G35,Baseline!$G:$CJ,68,FALSE))=0,"",VLOOKUP($G35,Baseline!$G:$CJ,68,FALSE))</f>
        <v/>
      </c>
      <c r="BW35" s="178" t="str">
        <f>IF(LEN(VLOOKUP($G35,Baseline!$G:$CJ,69,FALSE))=0,"",VLOOKUP($G35,Baseline!$G:$CJ,69,FALSE))</f>
        <v/>
      </c>
      <c r="BX35" s="178" t="str">
        <f>IF(LEN(VLOOKUP($G35,Baseline!$G:$CJ,70,FALSE))=0,"",VLOOKUP($G35,Baseline!$G:$CJ,70,FALSE))</f>
        <v/>
      </c>
      <c r="BY35" s="178" t="str">
        <f>IF(LEN(VLOOKUP($G35,Baseline!$G:$CJ,71,FALSE))=0,"",VLOOKUP($G35,Baseline!$G:$CJ,71,FALSE))</f>
        <v/>
      </c>
      <c r="BZ35" s="178" t="str">
        <f>IF(LEN(VLOOKUP($G35,Baseline!$G:$CJ,72,FALSE))=0,"",VLOOKUP($G35,Baseline!$G:$CJ,72,FALSE))</f>
        <v/>
      </c>
      <c r="CA35" s="178" t="str">
        <f>IF(LEN(VLOOKUP($G35,Baseline!$G:$CJ,73,FALSE))=0,"",VLOOKUP($G35,Baseline!$G:$CJ,73,FALSE))</f>
        <v/>
      </c>
      <c r="CB35" s="178" t="str">
        <f>IF(LEN(VLOOKUP($G35,Baseline!$G:$CJ,74,FALSE))=0,"",VLOOKUP($G35,Baseline!$G:$CJ,74,FALSE))</f>
        <v/>
      </c>
      <c r="CC35" s="178" t="str">
        <f>IF(LEN(VLOOKUP($G35,Baseline!$G:$CJ,75,FALSE))=0,"",VLOOKUP($G35,Baseline!$G:$CJ,75,FALSE))</f>
        <v/>
      </c>
      <c r="CD35" s="178" t="str">
        <f>IF(LEN(VLOOKUP($G35,Baseline!$G:$CJ,76,FALSE))=0,"",VLOOKUP($G35,Baseline!$G:$CJ,76,FALSE))</f>
        <v/>
      </c>
      <c r="CE35" s="178" t="str">
        <f>IF(LEN(VLOOKUP($G35,Baseline!$G:$CJ,77,FALSE))=0,"",VLOOKUP($G35,Baseline!$G:$CJ,77,FALSE))</f>
        <v/>
      </c>
      <c r="CF35" s="178" t="str">
        <f>IF(LEN(VLOOKUP($G35,Baseline!$G:$CJ,78,FALSE))=0,"",VLOOKUP($G35,Baseline!$G:$CJ,78,FALSE))</f>
        <v/>
      </c>
      <c r="CG35" s="178" t="str">
        <f>IF(LEN(VLOOKUP($G35,Baseline!$G:$CJ,79,FALSE))=0,"",VLOOKUP($G35,Baseline!$G:$CJ,79,FALSE))</f>
        <v/>
      </c>
      <c r="CH35" s="178" t="str">
        <f>IF(LEN(VLOOKUP($G35,Baseline!$G:$CJ,80,FALSE))=0,"",VLOOKUP($G35,Baseline!$G:$CJ,80,FALSE))</f>
        <v/>
      </c>
      <c r="CI35" s="178" t="str">
        <f>IF(LEN(VLOOKUP($G35,Baseline!$G:$CJ,81,FALSE))=0,"",VLOOKUP($G35,Baseline!$G:$CJ,81,FALSE))</f>
        <v/>
      </c>
      <c r="CJ35" s="178" t="str">
        <f>IF(LEN(VLOOKUP($G35,Baseline!$G:$CJ,82,FALSE))=0,"",VLOOKUP($G35,Baseline!$G:$CJ,82,FALSE))</f>
        <v/>
      </c>
      <c r="CK35" s="178"/>
      <c r="CL35" s="178"/>
      <c r="CM35" s="178"/>
      <c r="CN35" s="204"/>
      <c r="CO35" s="182" t="str">
        <f>IF(LEN(VLOOKUP($G35,Baseline!$G:$DL,87,FALSE))=0,"",VLOOKUP($G35,Baseline!$G:$DL,87,FALSE))</f>
        <v>T’es-tu amusé(e) avec tes ami(e)s ?</v>
      </c>
      <c r="CP35" s="178" t="str">
        <f>IF(LEN(VLOOKUP($G35,Baseline!$G:$DL,88,FALSE))=0,"",VLOOKUP($G35,Baseline!$G:$DL,88,FALSE))</f>
        <v xml:space="preserve">0 = jamais
</v>
      </c>
      <c r="CQ35" s="178" t="str">
        <f>IF(LEN(VLOOKUP($G35,Baseline!$G:$DL,89,FALSE))=0,"",VLOOKUP($G35,Baseline!$G:$DL,89,FALSE))</f>
        <v xml:space="preserve">1 = parfois
</v>
      </c>
      <c r="CR35" s="178" t="str">
        <f>IF(LEN(VLOOKUP($G35,Baseline!$G:$DL,90,FALSE))=0,"",VLOOKUP($G35,Baseline!$G:$DL,90,FALSE))</f>
        <v xml:space="preserve">2 = souvent
</v>
      </c>
      <c r="CS35" s="178" t="str">
        <f>IF(LEN(VLOOKUP($G35,Baseline!$G:$DL,91,FALSE))=0,"",VLOOKUP($G35,Baseline!$G:$DL,91,FALSE))</f>
        <v xml:space="preserve">3 = très souvent
</v>
      </c>
      <c r="CT35" s="178" t="str">
        <f>IF(LEN(VLOOKUP($G35,Baseline!$G:$DL,92,FALSE))=0,"",VLOOKUP($G35,Baseline!$G:$DL,92,FALSE))</f>
        <v xml:space="preserve">4 = toujours
</v>
      </c>
      <c r="CU35" s="178" t="str">
        <f>IF(LEN(VLOOKUP($G35,Baseline!$G:$DL,93,FALSE))=0,"",VLOOKUP($G35,Baseline!$G:$DL,93,FALSE))</f>
        <v/>
      </c>
      <c r="CV35" s="178" t="str">
        <f>IF(LEN(VLOOKUP($G35,Baseline!$G:$DL,94,FALSE))=0,"",VLOOKUP($G35,Baseline!$G:$DL,94,FALSE))</f>
        <v/>
      </c>
      <c r="CW35" s="178" t="str">
        <f>IF(LEN(VLOOKUP($G35,Baseline!$G:$DL,95,FALSE))=0,"",VLOOKUP($G35,Baseline!$G:$DL,95,FALSE))</f>
        <v/>
      </c>
      <c r="CX35" s="178" t="str">
        <f>IF(LEN(VLOOKUP($G35,Baseline!$G:$DL,96,FALSE))=0,"",VLOOKUP($G35,Baseline!$G:$DL,96,FALSE))</f>
        <v/>
      </c>
      <c r="CY35" s="178" t="str">
        <f>IF(LEN(VLOOKUP($G35,Baseline!$G:$DL,97,FALSE))=0,"",VLOOKUP($G35,Baseline!$G:$DL,97,FALSE))</f>
        <v/>
      </c>
      <c r="CZ35" s="178" t="str">
        <f>IF(LEN(VLOOKUP($G35,Baseline!$G:$DL,98,FALSE))=0,"",VLOOKUP($G35,Baseline!$G:$DL,98,FALSE))</f>
        <v/>
      </c>
      <c r="DA35" s="178" t="str">
        <f>IF(LEN(VLOOKUP($G35,Baseline!$G:$DL,99,FALSE))=0,"",VLOOKUP($G35,Baseline!$G:$DL,99,FALSE))</f>
        <v/>
      </c>
      <c r="DB35" s="178" t="str">
        <f>IF(LEN(VLOOKUP($G35,Baseline!$G:$DL,100,FALSE))=0,"",VLOOKUP($G35,Baseline!$G:$DL,100,FALSE))</f>
        <v/>
      </c>
      <c r="DC35" s="178" t="str">
        <f>IF(LEN(VLOOKUP($G35,Baseline!$G:$DL,101,FALSE))=0,"",VLOOKUP($G35,Baseline!$G:$DL,101,FALSE))</f>
        <v/>
      </c>
      <c r="DD35" s="178" t="str">
        <f>IF(LEN(VLOOKUP($G35,Baseline!$G:$DL,102,FALSE))=0,"",VLOOKUP($G35,Baseline!$G:$DL,102,FALSE))</f>
        <v/>
      </c>
      <c r="DE35" s="178" t="str">
        <f>IF(LEN(VLOOKUP($G35,Baseline!$G:$DL,103,FALSE))=0,"",VLOOKUP($G35,Baseline!$G:$DL,103,FALSE))</f>
        <v/>
      </c>
      <c r="DF35" s="178" t="str">
        <f>IF(LEN(VLOOKUP($G35,Baseline!$G:$DL,104,FALSE))=0,"",VLOOKUP($G35,Baseline!$G:$DL,104,FALSE))</f>
        <v/>
      </c>
      <c r="DG35" s="178" t="str">
        <f>IF(LEN(VLOOKUP($G35,Baseline!$G:$DL,105,FALSE))=0,"",VLOOKUP($G35,Baseline!$G:$DL,105,FALSE))</f>
        <v/>
      </c>
      <c r="DH35" s="178" t="str">
        <f>IF(LEN(VLOOKUP($G35,Baseline!$G:$DL,106,FALSE))=0,"",VLOOKUP($G35,Baseline!$G:$DL,106,FALSE))</f>
        <v/>
      </c>
      <c r="DI35" s="178" t="str">
        <f>IF(LEN(VLOOKUP($G35,Baseline!$G:$DL,107,FALSE))=0,"",VLOOKUP($G35,Baseline!$G:$DL,107,FALSE))</f>
        <v/>
      </c>
      <c r="DJ35" s="178" t="str">
        <f>IF(LEN(VLOOKUP($G35,Baseline!$G:$DL,108,FALSE))=0,"",VLOOKUP($G35,Baseline!$G:$DL,108,FALSE))</f>
        <v/>
      </c>
      <c r="DK35" s="178" t="str">
        <f>IF(LEN(VLOOKUP($G35,Baseline!$G:$DL,109,FALSE))=0,"",VLOOKUP($G35,Baseline!$G:$DL,109,FALSE))</f>
        <v/>
      </c>
      <c r="DL35" s="178" t="str">
        <f>IF(LEN(VLOOKUP($G35,Baseline!$G:$DL,110,FALSE))=0,"",VLOOKUP($G35,Baseline!$G:$DL,110,FALSE))</f>
        <v/>
      </c>
      <c r="DM35" s="178"/>
      <c r="DN35" s="178"/>
      <c r="DO35" s="178"/>
      <c r="DP35" s="178"/>
      <c r="DQ35" s="178" t="str">
        <f>IF(LEN(VLOOKUP($G35,Baseline!$G:$EN,115,FALSE))=0,"",VLOOKUP($G35,Baseline!$G:$EN,115,FALSE))</f>
        <v>Jól érezted magad a barátaiddal?</v>
      </c>
      <c r="DR35" s="178" t="str">
        <f>IF(LEN(VLOOKUP($G35,Baseline!$G:$EN,116,FALSE))=0,"",VLOOKUP($G35,Baseline!$G:$EN,116,FALSE))</f>
        <v>0 = soha</v>
      </c>
      <c r="DS35" s="178" t="str">
        <f>IF(LEN(VLOOKUP($G35,Baseline!$G:$EN,117,FALSE))=0,"",VLOOKUP($G35,Baseline!$G:$EN,117,FALSE))</f>
        <v>1 = ritkán</v>
      </c>
      <c r="DT35" s="178" t="str">
        <f>IF(LEN(VLOOKUP($G35,Baseline!$G:$EN,118,FALSE))=0,"",VLOOKUP($G35,Baseline!$G:$EN,118,FALSE))</f>
        <v>2 = gyakran</v>
      </c>
      <c r="DU35" s="178" t="str">
        <f>IF(LEN(VLOOKUP($G35,Baseline!$G:$EN,119,FALSE))=0,"",VLOOKUP($G35,Baseline!$G:$EN,119,FALSE))</f>
        <v>3 = nagyon gyakran</v>
      </c>
      <c r="DV35" s="178" t="str">
        <f>IF(LEN(VLOOKUP($G35,Baseline!$G:$EN,120,FALSE))=0,"",VLOOKUP($G35,Baseline!$G:$EN,120,FALSE))</f>
        <v>4 = mindig</v>
      </c>
      <c r="DW35" s="178" t="str">
        <f>IF(LEN(VLOOKUP($G35,Baseline!$G:$EN,121,FALSE))=0,"",VLOOKUP($G35,Baseline!$G:$EN,121,FALSE))</f>
        <v/>
      </c>
      <c r="DX35" s="178" t="str">
        <f>IF(LEN(VLOOKUP($G35,Baseline!$G:$EN,122,FALSE))=0,"",VLOOKUP($G35,Baseline!$G:$EN,122,FALSE))</f>
        <v/>
      </c>
      <c r="DY35" s="178" t="str">
        <f>IF(LEN(VLOOKUP($G35,Baseline!$G:$EN,123,FALSE))=0,"",VLOOKUP($G35,Baseline!$G:$EN,123,FALSE))</f>
        <v/>
      </c>
      <c r="DZ35" s="178" t="str">
        <f>IF(LEN(VLOOKUP($G35,Baseline!$G:$EN,124,FALSE))=0,"",VLOOKUP($G35,Baseline!$G:$EN,124,FALSE))</f>
        <v/>
      </c>
      <c r="EA35" s="178" t="str">
        <f>IF(LEN(VLOOKUP($G35,Baseline!$G:$EN,125,FALSE))=0,"",VLOOKUP($G35,Baseline!$G:$EN,125,FALSE))</f>
        <v/>
      </c>
      <c r="EB35" s="178" t="str">
        <f>IF(LEN(VLOOKUP($G35,Baseline!$G:$EN,126,FALSE))=0,"",VLOOKUP($G35,Baseline!$G:$EN,126,FALSE))</f>
        <v/>
      </c>
      <c r="EC35" s="178" t="str">
        <f>IF(LEN(VLOOKUP($G35,Baseline!$G:$EN,127,FALSE))=0,"",VLOOKUP($G35,Baseline!$G:$EN,127,FALSE))</f>
        <v/>
      </c>
      <c r="ED35" s="178" t="str">
        <f>IF(LEN(VLOOKUP($G35,Baseline!$G:$EN,128,FALSE))=0,"",VLOOKUP($G35,Baseline!$G:$EN,128,FALSE))</f>
        <v/>
      </c>
      <c r="EE35" s="178" t="str">
        <f>IF(LEN(VLOOKUP($G35,Baseline!$G:$EN,129,FALSE))=0,"",VLOOKUP($G35,Baseline!$G:$EN,129,FALSE))</f>
        <v/>
      </c>
      <c r="EF35" s="178" t="str">
        <f>IF(LEN(VLOOKUP($G35,Baseline!$G:$EN,130,FALSE))=0,"",VLOOKUP($G35,Baseline!$G:$EN,130,FALSE))</f>
        <v/>
      </c>
      <c r="EG35" s="178" t="str">
        <f>IF(LEN(VLOOKUP($G35,Baseline!$G:$EN,131,FALSE))=0,"",VLOOKUP($G35,Baseline!$G:$EN,131,FALSE))</f>
        <v/>
      </c>
      <c r="EH35" s="178" t="str">
        <f>IF(LEN(VLOOKUP($G35,Baseline!$G:$EN,132,FALSE))=0,"",VLOOKUP($G35,Baseline!$G:$EN,132,FALSE))</f>
        <v/>
      </c>
      <c r="EI35" s="178" t="str">
        <f>IF(LEN(VLOOKUP($G35,Baseline!$G:$EN,133,FALSE))=0,"",VLOOKUP($G35,Baseline!$G:$EN,133,FALSE))</f>
        <v/>
      </c>
      <c r="EJ35" s="178" t="str">
        <f>IF(LEN(VLOOKUP($G35,Baseline!$G:$EN,134,FALSE))=0,"",VLOOKUP($G35,Baseline!$G:$EN,134,FALSE))</f>
        <v/>
      </c>
      <c r="EK35" s="178" t="str">
        <f>IF(LEN(VLOOKUP($G35,Baseline!$G:$EN,135,FALSE))=0,"",VLOOKUP($G35,Baseline!$G:$EN,135,FALSE))</f>
        <v/>
      </c>
      <c r="EL35" s="178" t="str">
        <f>IF(LEN(VLOOKUP($G35,Baseline!$G:$EN,136,FALSE))=0,"",VLOOKUP($G35,Baseline!$G:$EN,136,FALSE))</f>
        <v/>
      </c>
      <c r="EM35" s="178" t="str">
        <f>IF(LEN(VLOOKUP($G35,Baseline!$G:$EN,137,FALSE))=0,"",VLOOKUP($G35,Baseline!$G:$EN,137,FALSE))</f>
        <v/>
      </c>
      <c r="EN35" s="178" t="str">
        <f>IF(LEN(VLOOKUP($G35,Baseline!$G:$EN,138,FALSE))=0,"",VLOOKUP($G35,Baseline!$G:$EN,138,FALSE))</f>
        <v/>
      </c>
      <c r="EO35" s="178"/>
      <c r="EP35" s="178"/>
      <c r="EQ35" s="178"/>
      <c r="ER35" s="178"/>
      <c r="ES35" s="178" t="str">
        <f>IF(LEN(VLOOKUP($G35,Baseline!$G:$FP,143,FALSE))=0,"",VLOOKUP($G35,Baseline!$G:$FP,143,FALSE))</f>
        <v>Ti sei divertito/a con i tuoi amici?</v>
      </c>
      <c r="ET35" s="178" t="str">
        <f>IF(LEN(VLOOKUP($G35,Baseline!$G:$FP,144,FALSE))=0,"",VLOOKUP($G35,Baseline!$G:$FP,144,FALSE))</f>
        <v>0 = mai</v>
      </c>
      <c r="EU35" s="178" t="str">
        <f>IF(LEN(VLOOKUP($G35,Baseline!$G:$FP,145,FALSE))=0,"",VLOOKUP($G35,Baseline!$G:$FP,145,FALSE))</f>
        <v>1 = raramente</v>
      </c>
      <c r="EV35" s="178" t="str">
        <f>IF(LEN(VLOOKUP($G35,Baseline!$G:$FP,146,FALSE))=0,"",VLOOKUP($G35,Baseline!$G:$FP,146,FALSE))</f>
        <v>2 = abbastanza spesso</v>
      </c>
      <c r="EW35" s="178" t="str">
        <f>IF(LEN(VLOOKUP($G35,Baseline!$G:$FP,147,FALSE))=0,"",VLOOKUP($G35,Baseline!$G:$FP,147,FALSE))</f>
        <v>3 = molto spesso</v>
      </c>
      <c r="EX35" s="178" t="str">
        <f>IF(LEN(VLOOKUP($G35,Baseline!$G:$FP,148,FALSE))=0,"",VLOOKUP($G35,Baseline!$G:$FP,148,FALSE))</f>
        <v>4 = sempre</v>
      </c>
      <c r="EY35" s="178" t="str">
        <f>IF(LEN(VLOOKUP($G35,Baseline!$G:$FP,149,FALSE))=0,"",VLOOKUP($G35,Baseline!$G:$FP,149,FALSE))</f>
        <v/>
      </c>
      <c r="EZ35" s="178" t="str">
        <f>IF(LEN(VLOOKUP($G35,Baseline!$G:$FP,150,FALSE))=0,"",VLOOKUP($G35,Baseline!$G:$FP,150,FALSE))</f>
        <v/>
      </c>
      <c r="FA35" s="178" t="str">
        <f>IF(LEN(VLOOKUP($G35,Baseline!$G:$FP,151,FALSE))=0,"",VLOOKUP($G35,Baseline!$G:$FP,151,FALSE))</f>
        <v/>
      </c>
      <c r="FB35" s="178" t="str">
        <f>IF(LEN(VLOOKUP($G35,Baseline!$G:$FP,152,FALSE))=0,"",VLOOKUP($G35,Baseline!$G:$FP,152,FALSE))</f>
        <v/>
      </c>
      <c r="FC35" s="178" t="str">
        <f>IF(LEN(VLOOKUP($G35,Baseline!$G:$FP,153,FALSE))=0,"",VLOOKUP($G35,Baseline!$G:$FP,153,FALSE))</f>
        <v/>
      </c>
      <c r="FD35" s="178" t="str">
        <f>IF(LEN(VLOOKUP($G35,Baseline!$G:$FP,154,FALSE))=0,"",VLOOKUP($G35,Baseline!$G:$FP,154,FALSE))</f>
        <v/>
      </c>
      <c r="FE35" s="178" t="str">
        <f>IF(LEN(VLOOKUP($G35,Baseline!$G:$FP,155,FALSE))=0,"",VLOOKUP($G35,Baseline!$G:$FP,155,FALSE))</f>
        <v/>
      </c>
      <c r="FF35" s="178" t="str">
        <f>IF(LEN(VLOOKUP($G35,Baseline!$G:$FP,156,FALSE))=0,"",VLOOKUP($G35,Baseline!$G:$FP,156,FALSE))</f>
        <v/>
      </c>
      <c r="FG35" s="178" t="str">
        <f>IF(LEN(VLOOKUP($G35,Baseline!$G:$FP,157,FALSE))=0,"",VLOOKUP($G35,Baseline!$G:$FP,157,FALSE))</f>
        <v/>
      </c>
      <c r="FH35" s="178" t="str">
        <f>IF(LEN(VLOOKUP($G35,Baseline!$G:$FP,158,FALSE))=0,"",VLOOKUP($G35,Baseline!$G:$FP,158,FALSE))</f>
        <v/>
      </c>
      <c r="FI35" s="178" t="str">
        <f>IF(LEN(VLOOKUP($G35,Baseline!$G:$FP,159,FALSE))=0,"",VLOOKUP($G35,Baseline!$G:$FP,159,FALSE))</f>
        <v/>
      </c>
      <c r="FJ35" s="178" t="str">
        <f>IF(LEN(VLOOKUP($G35,Baseline!$G:$FP,160,FALSE))=0,"",VLOOKUP($G35,Baseline!$G:$FP,160,FALSE))</f>
        <v/>
      </c>
      <c r="FK35" s="178" t="str">
        <f>IF(LEN(VLOOKUP($G35,Baseline!$G:$FP,161,FALSE))=0,"",VLOOKUP($G35,Baseline!$G:$FP,161,FALSE))</f>
        <v/>
      </c>
      <c r="FL35" s="178" t="str">
        <f>IF(LEN(VLOOKUP($G35,Baseline!$G:$FP,162,FALSE))=0,"",VLOOKUP($G35,Baseline!$G:$FP,162,FALSE))</f>
        <v/>
      </c>
      <c r="FM35" s="178" t="str">
        <f>IF(LEN(VLOOKUP($G35,Baseline!$G:$FP,163,FALSE))=0,"",VLOOKUP($G35,Baseline!$G:$FP,163,FALSE))</f>
        <v/>
      </c>
      <c r="FN35" s="178" t="str">
        <f>IF(LEN(VLOOKUP($G35,Baseline!$G:$FP,164,FALSE))=0,"",VLOOKUP($G35,Baseline!$G:$FP,164,FALSE))</f>
        <v/>
      </c>
      <c r="FO35" s="178" t="str">
        <f>IF(LEN(VLOOKUP($G35,Baseline!$G:$FP,165,FALSE))=0,"",VLOOKUP($G35,Baseline!$G:$FP,165,FALSE))</f>
        <v/>
      </c>
      <c r="FP35" s="178" t="str">
        <f>IF(LEN(VLOOKUP($G35,Baseline!$G:$FP,166,FALSE))=0,"",VLOOKUP($G35,Baseline!$G:$FP,166,FALSE))</f>
        <v/>
      </c>
      <c r="FQ35" s="178"/>
      <c r="FR35" s="178"/>
      <c r="FS35" s="178"/>
      <c r="FT35" s="178"/>
      <c r="FU35" s="178" t="str">
        <f>IF(LEN(VLOOKUP($G35,Baseline!$G:$GR,171,FALSE))=0,"",VLOOKUP($G35,Baseline!$G:$GR,171,FALSE))</f>
        <v>Веселился(ась) ли ты со своими друзьями?</v>
      </c>
      <c r="FV35" s="178" t="str">
        <f>IF(LEN(VLOOKUP($G35,Baseline!$G:$GR,172,FALSE))=0,"",VLOOKUP($G35,Baseline!$G:$GR,172,FALSE))</f>
        <v>0 = никогда</v>
      </c>
      <c r="FW35" s="178" t="str">
        <f>IF(LEN(VLOOKUP($G35,Baseline!$G:$GR,173,FALSE))=0,"",VLOOKUP($G35,Baseline!$G:$GR,173,FALSE))</f>
        <v>1 = редко</v>
      </c>
      <c r="FX35" s="178" t="str">
        <f>IF(LEN(VLOOKUP($G35,Baseline!$G:$GR,174,FALSE))=0,"",VLOOKUP($G35,Baseline!$G:$GR,174,FALSE))</f>
        <v>2 = довольно часто</v>
      </c>
      <c r="FY35" s="178" t="str">
        <f>IF(LEN(VLOOKUP($G35,Baseline!$G:$GR,175,FALSE))=0,"",VLOOKUP($G35,Baseline!$G:$GR,175,FALSE))</f>
        <v>3 = очень часто</v>
      </c>
      <c r="FZ35" s="178" t="str">
        <f>IF(LEN(VLOOKUP($G35,Baseline!$G:$GR,176,FALSE))=0,"",VLOOKUP($G35,Baseline!$G:$GR,176,FALSE))</f>
        <v>4 = Постоянно</v>
      </c>
      <c r="GA35" s="178" t="str">
        <f>IF(LEN(VLOOKUP($G35,Baseline!$G:$GR,177,FALSE))=0,"",VLOOKUP($G35,Baseline!$G:$GR,177,FALSE))</f>
        <v/>
      </c>
      <c r="GB35" s="178" t="str">
        <f>IF(LEN(VLOOKUP($G35,Baseline!$G:$GR,178,FALSE))=0,"",VLOOKUP($G35,Baseline!$G:$GR,178,FALSE))</f>
        <v/>
      </c>
      <c r="GC35" s="178" t="str">
        <f>IF(LEN(VLOOKUP($G35,Baseline!$G:$GR,179,FALSE))=0,"",VLOOKUP($G35,Baseline!$G:$GR,179,FALSE))</f>
        <v/>
      </c>
      <c r="GD35" s="178" t="str">
        <f>IF(LEN(VLOOKUP($G35,Baseline!$G:$GR,180,FALSE))=0,"",VLOOKUP($G35,Baseline!$G:$GR,180,FALSE))</f>
        <v/>
      </c>
      <c r="GE35" s="178" t="str">
        <f>IF(LEN(VLOOKUP($G35,Baseline!$G:$GR,181,FALSE))=0,"",VLOOKUP($G35,Baseline!$G:$GR,181,FALSE))</f>
        <v/>
      </c>
      <c r="GF35" s="178" t="str">
        <f>IF(LEN(VLOOKUP($G35,Baseline!$G:$GR,182,FALSE))=0,"",VLOOKUP($G35,Baseline!$G:$GR,182,FALSE))</f>
        <v/>
      </c>
      <c r="GG35" s="178" t="str">
        <f>IF(LEN(VLOOKUP($G35,Baseline!$G:$GR,183,FALSE))=0,"",VLOOKUP($G35,Baseline!$G:$GR,183,FALSE))</f>
        <v/>
      </c>
      <c r="GH35" s="178" t="str">
        <f>IF(LEN(VLOOKUP($G35,Baseline!$G:$GR,184,FALSE))=0,"",VLOOKUP($G35,Baseline!$G:$GR,184,FALSE))</f>
        <v/>
      </c>
      <c r="GI35" s="178" t="str">
        <f>IF(LEN(VLOOKUP($G35,Baseline!$G:$GR,185,FALSE))=0,"",VLOOKUP($G35,Baseline!$G:$GR,185,FALSE))</f>
        <v/>
      </c>
      <c r="GJ35" s="178" t="str">
        <f>IF(LEN(VLOOKUP($G35,Baseline!$G:$GR,186,FALSE))=0,"",VLOOKUP($G35,Baseline!$G:$GR,186,FALSE))</f>
        <v/>
      </c>
      <c r="GK35" s="178" t="str">
        <f>IF(LEN(VLOOKUP($G35,Baseline!$G:$GR,187,FALSE))=0,"",VLOOKUP($G35,Baseline!$G:$GR,187,FALSE))</f>
        <v/>
      </c>
      <c r="GL35" s="178" t="str">
        <f>IF(LEN(VLOOKUP($G35,Baseline!$G:$GR,188,FALSE))=0,"",VLOOKUP($G35,Baseline!$G:$GR,188,FALSE))</f>
        <v/>
      </c>
      <c r="GM35" s="178" t="str">
        <f>IF(LEN(VLOOKUP($G35,Baseline!$G:$GR,189,FALSE))=0,"",VLOOKUP($G35,Baseline!$G:$GR,189,FALSE))</f>
        <v/>
      </c>
      <c r="GN35" s="178" t="str">
        <f>IF(LEN(VLOOKUP($G35,Baseline!$G:$GR,190,FALSE))=0,"",VLOOKUP($G35,Baseline!$G:$GR,190,FALSE))</f>
        <v/>
      </c>
      <c r="GO35" s="178" t="str">
        <f>IF(LEN(VLOOKUP($G35,Baseline!$G:$GR,191,FALSE))=0,"",VLOOKUP($G35,Baseline!$G:$GR,191,FALSE))</f>
        <v/>
      </c>
      <c r="GP35" s="178" t="str">
        <f>IF(LEN(VLOOKUP($G35,Baseline!$G:$GR,192,FALSE))=0,"",VLOOKUP($G35,Baseline!$G:$GR,192,FALSE))</f>
        <v/>
      </c>
      <c r="GQ35" s="178" t="str">
        <f>IF(LEN(VLOOKUP($G35,Baseline!$G:$GR,193,FALSE))=0,"",VLOOKUP($G35,Baseline!$G:$GR,193,FALSE))</f>
        <v/>
      </c>
      <c r="GR35" s="178" t="str">
        <f>IF(LEN(VLOOKUP($G35,Baseline!$G:$GR,194,FALSE))=0,"",VLOOKUP($G35,Baseline!$G:$GR,194,FALSE))</f>
        <v/>
      </c>
      <c r="GS35" s="178"/>
      <c r="GT35" s="178"/>
      <c r="GU35" s="178"/>
      <c r="GV35" s="178"/>
      <c r="GW35" s="178" t="str">
        <f>IF(LEN(VLOOKUP($G35,Baseline!$G:$HT,199,FALSE))=0,"",VLOOKUP($G35,Baseline!$G:$HT,199,FALSE))</f>
        <v>Da li ti je bilo zabavno sa tvojim prijateljima?</v>
      </c>
      <c r="GX35" s="178" t="str">
        <f>IF(LEN(VLOOKUP($G35,Baseline!$G:$HT,200,FALSE))=0,"",VLOOKUP($G35,Baseline!$G:$HT,200,FALSE))</f>
        <v>1 = nikada</v>
      </c>
      <c r="GY35" s="178" t="str">
        <f>IF(LEN(VLOOKUP($G35,Baseline!$G:$HT,201,FALSE))=0,"",VLOOKUP($G35,Baseline!$G:$HT,201,FALSE))</f>
        <v>2 = retko</v>
      </c>
      <c r="GZ35" s="178" t="str">
        <f>IF(LEN(VLOOKUP($G35,Baseline!$G:$HT,202,FALSE))=0,"",VLOOKUP($G35,Baseline!$G:$HT,202,FALSE))</f>
        <v>3 = ponekad</v>
      </c>
      <c r="HA35" s="178" t="str">
        <f>IF(LEN(VLOOKUP($G35,Baseline!$G:$HT,203,FALSE))=0,"",VLOOKUP($G35,Baseline!$G:$HT,203,FALSE))</f>
        <v>4 = često</v>
      </c>
      <c r="HB35" s="178" t="str">
        <f>IF(LEN(VLOOKUP($G35,Baseline!$G:$HT,204,FALSE))=0,"",VLOOKUP($G35,Baseline!$G:$HT,204,FALSE))</f>
        <v>5 = stalno</v>
      </c>
      <c r="HC35" s="178" t="str">
        <f>IF(LEN(VLOOKUP($G35,Baseline!$G:$HT,205,FALSE))=0,"",VLOOKUP($G35,Baseline!$G:$HT,205,FALSE))</f>
        <v/>
      </c>
      <c r="HD35" s="178" t="str">
        <f>IF(LEN(VLOOKUP($G35,Baseline!$G:$HT,206,FALSE))=0,"",VLOOKUP($G35,Baseline!$G:$HT,206,FALSE))</f>
        <v/>
      </c>
      <c r="HE35" s="178" t="str">
        <f>IF(LEN(VLOOKUP($G35,Baseline!$G:$HT,207,FALSE))=0,"",VLOOKUP($G35,Baseline!$G:$HT,207,FALSE))</f>
        <v/>
      </c>
      <c r="HF35" s="178" t="str">
        <f>IF(LEN(VLOOKUP($G35,Baseline!$G:$HT,208,FALSE))=0,"",VLOOKUP($G35,Baseline!$G:$HT,208,FALSE))</f>
        <v/>
      </c>
      <c r="HG35" s="178" t="str">
        <f>IF(LEN(VLOOKUP($G35,Baseline!$G:$HT,209,FALSE))=0,"",VLOOKUP($G35,Baseline!$G:$HT,209,FALSE))</f>
        <v/>
      </c>
      <c r="HH35" s="178" t="str">
        <f>IF(LEN(VLOOKUP($G35,Baseline!$G:$HT,210,FALSE))=0,"",VLOOKUP($G35,Baseline!$G:$HT,210,FALSE))</f>
        <v/>
      </c>
      <c r="HI35" s="178" t="str">
        <f>IF(LEN(VLOOKUP($G35,Baseline!$G:$HT,211,FALSE))=0,"",VLOOKUP($G35,Baseline!$G:$HT,211,FALSE))</f>
        <v/>
      </c>
      <c r="HJ35" s="178" t="str">
        <f>IF(LEN(VLOOKUP($G35,Baseline!$G:$HT,212,FALSE))=0,"",VLOOKUP($G35,Baseline!$G:$HT,212,FALSE))</f>
        <v/>
      </c>
      <c r="HK35" s="178" t="str">
        <f>IF(LEN(VLOOKUP($G35,Baseline!$G:$HT,213,FALSE))=0,"",VLOOKUP($G35,Baseline!$G:$HT,213,FALSE))</f>
        <v/>
      </c>
      <c r="HL35" s="178" t="str">
        <f>IF(LEN(VLOOKUP($G35,Baseline!$G:$HT,214,FALSE))=0,"",VLOOKUP($G35,Baseline!$G:$HT,214,FALSE))</f>
        <v/>
      </c>
      <c r="HM35" s="178" t="str">
        <f>IF(LEN(VLOOKUP($G35,Baseline!$G:$HT,215,FALSE))=0,"",VLOOKUP($G35,Baseline!$G:$HT,215,FALSE))</f>
        <v/>
      </c>
      <c r="HN35" s="178" t="str">
        <f>IF(LEN(VLOOKUP($G35,Baseline!$G:$HT,216,FALSE))=0,"",VLOOKUP($G35,Baseline!$G:$HT,216,FALSE))</f>
        <v/>
      </c>
      <c r="HO35" s="178" t="str">
        <f>IF(LEN(VLOOKUP($G35,Baseline!$G:$HT,217,FALSE))=0,"",VLOOKUP($G35,Baseline!$G:$HT,217,FALSE))</f>
        <v/>
      </c>
      <c r="HP35" s="178" t="str">
        <f>IF(LEN(VLOOKUP($G35,Baseline!$G:$HT,218,FALSE))=0,"",VLOOKUP($G35,Baseline!$G:$HT,218,FALSE))</f>
        <v/>
      </c>
      <c r="HQ35" s="178" t="str">
        <f>IF(LEN(VLOOKUP($G35,Baseline!$G:$HT,219,FALSE))=0,"",VLOOKUP($G35,Baseline!$G:$HT,219,FALSE))</f>
        <v/>
      </c>
      <c r="HR35" s="178" t="str">
        <f>IF(LEN(VLOOKUP($G35,Baseline!$G:$HT,220,FALSE))=0,"",VLOOKUP($G35,Baseline!$G:$HT,220,FALSE))</f>
        <v/>
      </c>
      <c r="HS35" s="178" t="str">
        <f>IF(LEN(VLOOKUP($G35,Baseline!$G:$HT,221,FALSE))=0,"",VLOOKUP($G35,Baseline!$G:$HT,221,FALSE))</f>
        <v/>
      </c>
      <c r="HT35" s="178" t="str">
        <f>IF(LEN(VLOOKUP($G35,Baseline!$G:$HT,222,FALSE))=0,"",VLOOKUP($G35,Baseline!$G:$HT,222,FALSE))</f>
        <v/>
      </c>
      <c r="HU35" s="178"/>
      <c r="HV35" s="178"/>
      <c r="HW35" s="178"/>
      <c r="HX35" s="178"/>
    </row>
    <row r="36" spans="1:232" s="41" customFormat="1" ht="16.5" hidden="1" thickBot="1">
      <c r="A36" s="180" t="s">
        <v>109</v>
      </c>
      <c r="B36" s="178" t="s">
        <v>110</v>
      </c>
      <c r="C36" s="178"/>
      <c r="D36" s="178"/>
      <c r="E36" s="178"/>
      <c r="F36" s="178" t="s">
        <v>111</v>
      </c>
      <c r="G36" s="178" t="s">
        <v>562</v>
      </c>
      <c r="H36" s="185"/>
      <c r="I36" s="182" t="str">
        <f>IF(LEN(VLOOKUP($G36,Baseline!$G:$AF,3,FALSE))=0,"",VLOOKUP($G36,Baseline!$G:$AF,3,FALSE))</f>
        <v>Bist Du in der Schule (bei den Schularbeiten) gut zurechtgekommen?</v>
      </c>
      <c r="J36" s="187" t="str">
        <f>IF(LEN(VLOOKUP($G36,Baseline!$G:$AF,4,FALSE))=0,"",VLOOKUP($G36,Baseline!$G:$AF,4,FALSE))</f>
        <v>0 = Überhaupt nicht</v>
      </c>
      <c r="K36" s="187" t="str">
        <f>IF(LEN(VLOOKUP($G36,Baseline!$G:$AF,5,FALSE))=0,"",VLOOKUP($G36,Baseline!$G:$AF,5,FALSE))</f>
        <v>1 = Ein wenig</v>
      </c>
      <c r="L36" s="187" t="str">
        <f>IF(LEN(VLOOKUP($G36,Baseline!$G:$AF,6,FALSE))=0,"",VLOOKUP($G36,Baseline!$G:$AF,6,FALSE))</f>
        <v>2 = Mittelmäßig</v>
      </c>
      <c r="M36" s="187" t="str">
        <f>IF(LEN(VLOOKUP($G36,Baseline!$G:$AF,7,FALSE))=0,"",VLOOKUP($G36,Baseline!$G:$AF,7,FALSE))</f>
        <v>3 = Ziemlich</v>
      </c>
      <c r="N36" s="187" t="str">
        <f>IF(LEN(VLOOKUP($G36,Baseline!$G:$AF,8,FALSE))=0,"",VLOOKUP($G36,Baseline!$G:$AF,8,FALSE))</f>
        <v>4 = Sehr</v>
      </c>
      <c r="O36" s="187" t="str">
        <f>IF(LEN(VLOOKUP($G36,Baseline!$G:$AF,9,FALSE))=0,"",VLOOKUP($G36,Baseline!$G:$AF,9,FALSE))</f>
        <v/>
      </c>
      <c r="P36" s="187" t="str">
        <f>IF(LEN(VLOOKUP($G36,Baseline!$G:$AF,10,FALSE))=0,"",VLOOKUP($G36,Baseline!$G:$AF,10,FALSE))</f>
        <v/>
      </c>
      <c r="Q36" s="187" t="str">
        <f>IF(LEN(VLOOKUP($G36,Baseline!$G:$AF,11,FALSE))=0,"",VLOOKUP($G36,Baseline!$G:$AF,11,FALSE))</f>
        <v/>
      </c>
      <c r="R36" s="187" t="str">
        <f>IF(LEN(VLOOKUP($G36,Baseline!$G:$AF,12,FALSE))=0,"",VLOOKUP($G36,Baseline!$G:$AF,12,FALSE))</f>
        <v/>
      </c>
      <c r="S36" s="187" t="str">
        <f>IF(LEN(VLOOKUP($G36,Baseline!$G:$AF,13,FALSE))=0,"",VLOOKUP($G36,Baseline!$G:$AF,13,FALSE))</f>
        <v/>
      </c>
      <c r="T36" s="187" t="str">
        <f>IF(LEN(VLOOKUP($G36,Baseline!$G:$AF,14,FALSE))=0,"",VLOOKUP($G36,Baseline!$G:$AF,14,FALSE))</f>
        <v/>
      </c>
      <c r="U36" s="187" t="str">
        <f>IF(LEN(VLOOKUP($G36,Baseline!$G:$AF,15,FALSE))=0,"",VLOOKUP($G36,Baseline!$G:$AF,15,FALSE))</f>
        <v/>
      </c>
      <c r="V36" s="187" t="str">
        <f>IF(LEN(VLOOKUP($G36,Baseline!$G:$AF,16,FALSE))=0,"",VLOOKUP($G36,Baseline!$G:$AF,16,FALSE))</f>
        <v/>
      </c>
      <c r="W36" s="187" t="str">
        <f>IF(LEN(VLOOKUP($G36,Baseline!$G:$AF,17,FALSE))=0,"",VLOOKUP($G36,Baseline!$G:$AF,17,FALSE))</f>
        <v/>
      </c>
      <c r="X36" s="187" t="str">
        <f>IF(LEN(VLOOKUP($G36,Baseline!$G:$AF,18,FALSE))=0,"",VLOOKUP($G36,Baseline!$G:$AF,18,FALSE))</f>
        <v/>
      </c>
      <c r="Y36" s="187" t="str">
        <f>IF(LEN(VLOOKUP($G36,Baseline!$G:$AF,19,FALSE))=0,"",VLOOKUP($G36,Baseline!$G:$AF,19,FALSE))</f>
        <v/>
      </c>
      <c r="Z36" s="187" t="str">
        <f>IF(LEN(VLOOKUP($G36,Baseline!$G:$AF,20,FALSE))=0,"",VLOOKUP($G36,Baseline!$G:$AF,20,FALSE))</f>
        <v/>
      </c>
      <c r="AA36" s="187" t="str">
        <f>IF(LEN(VLOOKUP($G36,Baseline!$G:$AF,21,FALSE))=0,"",VLOOKUP($G36,Baseline!$G:$AF,21,FALSE))</f>
        <v/>
      </c>
      <c r="AB36" s="187" t="str">
        <f>IF(LEN(VLOOKUP($G36,Baseline!$G:$AF,22,FALSE))=0,"",VLOOKUP($G36,Baseline!$G:$AF,22,FALSE))</f>
        <v/>
      </c>
      <c r="AC36" s="187" t="str">
        <f>IF(LEN(VLOOKUP($G36,Baseline!$G:$AF,23,FALSE))=0,"",VLOOKUP($G36,Baseline!$G:$AF,23,FALSE))</f>
        <v/>
      </c>
      <c r="AD36" s="187" t="str">
        <f>IF(LEN(VLOOKUP($G36,Baseline!$G:$AF,24,FALSE))=0,"",VLOOKUP($G36,Baseline!$G:$AF,24,FALSE))</f>
        <v/>
      </c>
      <c r="AE36" s="187" t="str">
        <f>IF(LEN(VLOOKUP($G36,Baseline!$G:$AF,25,FALSE))=0,"",VLOOKUP($G36,Baseline!$G:$AF,25,FALSE))</f>
        <v/>
      </c>
      <c r="AF36" s="187" t="str">
        <f>IF(LEN(VLOOKUP($G36,Baseline!$G:$AF,26,FALSE))=0,"",VLOOKUP($G36,Baseline!$G:$AF,26,FALSE))</f>
        <v/>
      </c>
      <c r="AG36" s="178"/>
      <c r="AH36" s="178" t="s">
        <v>107</v>
      </c>
      <c r="AI36" s="178"/>
      <c r="AJ36" s="185"/>
      <c r="AK36" s="182" t="str">
        <f>IF(LEN(VLOOKUP($G36,Baseline!$G:$BH,31,FALSE))=0,"",VLOOKUP($G36,Baseline!$G:$BH,31,FALSE))</f>
        <v xml:space="preserve">Have you got on well at school? </v>
      </c>
      <c r="AL36" s="187" t="str">
        <f>IF(LEN(VLOOKUP($G36,Baseline!$G:$BH,32,FALSE))=0,"",VLOOKUP($G36,Baseline!$G:$BH,32,FALSE))</f>
        <v>0 = Not at all</v>
      </c>
      <c r="AM36" s="187" t="str">
        <f>IF(LEN(VLOOKUP($G36,Baseline!$G:$BH,33,FALSE))=0,"",VLOOKUP($G36,Baseline!$G:$BH,33,FALSE))</f>
        <v>1 = Slightly</v>
      </c>
      <c r="AN36" s="187" t="str">
        <f>IF(LEN(VLOOKUP($G36,Baseline!$G:$BH,34,FALSE))=0,"",VLOOKUP($G36,Baseline!$G:$BH,34,FALSE))</f>
        <v>2 = Moderately</v>
      </c>
      <c r="AO36" s="187" t="str">
        <f>IF(LEN(VLOOKUP($G36,Baseline!$G:$BH,35,FALSE))=0,"",VLOOKUP($G36,Baseline!$G:$BH,35,FALSE))</f>
        <v>3 = Very</v>
      </c>
      <c r="AP36" s="187" t="str">
        <f>IF(LEN(VLOOKUP($G36,Baseline!$G:$BH,36,FALSE))=0,"",VLOOKUP($G36,Baseline!$G:$BH,36,FALSE))</f>
        <v>4 = Extremely</v>
      </c>
      <c r="AQ36" s="187" t="str">
        <f>IF(LEN(VLOOKUP($G36,Baseline!$G:$BH,37,FALSE))=0,"",VLOOKUP($G36,Baseline!$G:$BH,37,FALSE))</f>
        <v/>
      </c>
      <c r="AR36" s="187" t="str">
        <f>IF(LEN(VLOOKUP($G36,Baseline!$G:$BH,38,FALSE))=0,"",VLOOKUP($G36,Baseline!$G:$BH,38,FALSE))</f>
        <v/>
      </c>
      <c r="AS36" s="187" t="str">
        <f>IF(LEN(VLOOKUP($G36,Baseline!$G:$BH,39,FALSE))=0,"",VLOOKUP($G36,Baseline!$G:$BH,39,FALSE))</f>
        <v/>
      </c>
      <c r="AT36" s="187" t="str">
        <f>IF(LEN(VLOOKUP($G36,Baseline!$G:$BH,40,FALSE))=0,"",VLOOKUP($G36,Baseline!$G:$BH,40,FALSE))</f>
        <v/>
      </c>
      <c r="AU36" s="187" t="str">
        <f>IF(LEN(VLOOKUP($G36,Baseline!$G:$BH,41,FALSE))=0,"",VLOOKUP($G36,Baseline!$G:$BH,41,FALSE))</f>
        <v/>
      </c>
      <c r="AV36" s="187" t="str">
        <f>IF(LEN(VLOOKUP($G36,Baseline!$G:$BH,42,FALSE))=0,"",VLOOKUP($G36,Baseline!$G:$BH,42,FALSE))</f>
        <v/>
      </c>
      <c r="AW36" s="187" t="str">
        <f>IF(LEN(VLOOKUP($G36,Baseline!$G:$BH,43,FALSE))=0,"",VLOOKUP($G36,Baseline!$G:$BH,43,FALSE))</f>
        <v/>
      </c>
      <c r="AX36" s="187" t="str">
        <f>IF(LEN(VLOOKUP($G36,Baseline!$G:$BH,44,FALSE))=0,"",VLOOKUP($G36,Baseline!$G:$BH,44,FALSE))</f>
        <v/>
      </c>
      <c r="AY36" s="187" t="str">
        <f>IF(LEN(VLOOKUP($G36,Baseline!$G:$BH,45,FALSE))=0,"",VLOOKUP($G36,Baseline!$G:$BH,45,FALSE))</f>
        <v/>
      </c>
      <c r="AZ36" s="187" t="str">
        <f>IF(LEN(VLOOKUP($G36,Baseline!$G:$BH,46,FALSE))=0,"",VLOOKUP($G36,Baseline!$G:$BH,46,FALSE))</f>
        <v/>
      </c>
      <c r="BA36" s="187" t="str">
        <f>IF(LEN(VLOOKUP($G36,Baseline!$G:$BH,47,FALSE))=0,"",VLOOKUP($G36,Baseline!$G:$BH,47,FALSE))</f>
        <v/>
      </c>
      <c r="BB36" s="187" t="str">
        <f>IF(LEN(VLOOKUP($G36,Baseline!$G:$BH,48,FALSE))=0,"",VLOOKUP($G36,Baseline!$G:$BH,48,FALSE))</f>
        <v/>
      </c>
      <c r="BC36" s="187" t="str">
        <f>IF(LEN(VLOOKUP($G36,Baseline!$G:$BH,49,FALSE))=0,"",VLOOKUP($G36,Baseline!$G:$BH,49,FALSE))</f>
        <v/>
      </c>
      <c r="BD36" s="187" t="str">
        <f>IF(LEN(VLOOKUP($G36,Baseline!$G:$BH,50,FALSE))=0,"",VLOOKUP($G36,Baseline!$G:$BH,50,FALSE))</f>
        <v/>
      </c>
      <c r="BE36" s="187" t="str">
        <f>IF(LEN(VLOOKUP($G36,Baseline!$G:$BH,51,FALSE))=0,"",VLOOKUP($G36,Baseline!$G:$BH,51,FALSE))</f>
        <v/>
      </c>
      <c r="BF36" s="187" t="str">
        <f>IF(LEN(VLOOKUP($G36,Baseline!$G:$BH,52,FALSE))=0,"",VLOOKUP($G36,Baseline!$G:$BH,52,FALSE))</f>
        <v/>
      </c>
      <c r="BG36" s="187" t="str">
        <f>IF(LEN(VLOOKUP($G36,Baseline!$G:$BH,53,FALSE))=0,"",VLOOKUP($G36,Baseline!$G:$BH,53,FALSE))</f>
        <v/>
      </c>
      <c r="BH36" s="187" t="str">
        <f>IF(LEN(VLOOKUP($G36,Baseline!$G:$BH,54,FALSE))=0,"",VLOOKUP($G36,Baseline!$G:$BH,54,FALSE))</f>
        <v/>
      </c>
      <c r="BI36" s="178"/>
      <c r="BJ36" s="178"/>
      <c r="BK36" s="178"/>
      <c r="BL36" s="185"/>
      <c r="BM36" s="182" t="str">
        <f>IF(LEN(VLOOKUP($G36,Baseline!$G:$CJ,59,FALSE))=0,"",VLOOKUP($G36,Baseline!$G:$CJ,59,FALSE))</f>
        <v>¿Te ha ido bien en el colegio?</v>
      </c>
      <c r="BN36" s="187" t="str">
        <f>IF(LEN(VLOOKUP($G36,Baseline!$G:$CJ,60,FALSE))=0,"",VLOOKUP($G36,Baseline!$G:$CJ,60,FALSE))</f>
        <v>0 = Nada</v>
      </c>
      <c r="BO36" s="187" t="str">
        <f>IF(LEN(VLOOKUP($G36,Baseline!$G:$CJ,61,FALSE))=0,"",VLOOKUP($G36,Baseline!$G:$CJ,61,FALSE))</f>
        <v>1 = Un poco</v>
      </c>
      <c r="BP36" s="188" t="str">
        <f>IF(LEN(VLOOKUP($G36,Baseline!$G:$CJ,62,FALSE))=0,"",VLOOKUP($G36,Baseline!$G:$CJ,62,FALSE))</f>
        <v>2 = Moderadamente</v>
      </c>
      <c r="BQ36" s="178" t="str">
        <f>IF(LEN(VLOOKUP($G36,Baseline!$G:$CJ,63,FALSE))=0,"",VLOOKUP($G36,Baseline!$G:$CJ,63,FALSE))</f>
        <v>3 = Mucho</v>
      </c>
      <c r="BR36" s="178" t="str">
        <f>IF(LEN(VLOOKUP($G36,Baseline!$G:$CJ,64,FALSE))=0,"",VLOOKUP($G36,Baseline!$G:$CJ,64,FALSE))</f>
        <v>4 = Muchísimo</v>
      </c>
      <c r="BS36" s="178" t="str">
        <f>IF(LEN(VLOOKUP($G36,Baseline!$G:$CJ,65,FALSE))=0,"",VLOOKUP($G36,Baseline!$G:$CJ,65,FALSE))</f>
        <v/>
      </c>
      <c r="BT36" s="178" t="str">
        <f>IF(LEN(VLOOKUP($G36,Baseline!$G:$CJ,66,FALSE))=0,"",VLOOKUP($G36,Baseline!$G:$CJ,66,FALSE))</f>
        <v/>
      </c>
      <c r="BU36" s="178" t="str">
        <f>IF(LEN(VLOOKUP($G36,Baseline!$G:$CJ,67,FALSE))=0,"",VLOOKUP($G36,Baseline!$G:$CJ,67,FALSE))</f>
        <v/>
      </c>
      <c r="BV36" s="178" t="str">
        <f>IF(LEN(VLOOKUP($G36,Baseline!$G:$CJ,68,FALSE))=0,"",VLOOKUP($G36,Baseline!$G:$CJ,68,FALSE))</f>
        <v/>
      </c>
      <c r="BW36" s="178" t="str">
        <f>IF(LEN(VLOOKUP($G36,Baseline!$G:$CJ,69,FALSE))=0,"",VLOOKUP($G36,Baseline!$G:$CJ,69,FALSE))</f>
        <v/>
      </c>
      <c r="BX36" s="178" t="str">
        <f>IF(LEN(VLOOKUP($G36,Baseline!$G:$CJ,70,FALSE))=0,"",VLOOKUP($G36,Baseline!$G:$CJ,70,FALSE))</f>
        <v/>
      </c>
      <c r="BY36" s="178" t="str">
        <f>IF(LEN(VLOOKUP($G36,Baseline!$G:$CJ,71,FALSE))=0,"",VLOOKUP($G36,Baseline!$G:$CJ,71,FALSE))</f>
        <v/>
      </c>
      <c r="BZ36" s="178" t="str">
        <f>IF(LEN(VLOOKUP($G36,Baseline!$G:$CJ,72,FALSE))=0,"",VLOOKUP($G36,Baseline!$G:$CJ,72,FALSE))</f>
        <v/>
      </c>
      <c r="CA36" s="178" t="str">
        <f>IF(LEN(VLOOKUP($G36,Baseline!$G:$CJ,73,FALSE))=0,"",VLOOKUP($G36,Baseline!$G:$CJ,73,FALSE))</f>
        <v/>
      </c>
      <c r="CB36" s="178" t="str">
        <f>IF(LEN(VLOOKUP($G36,Baseline!$G:$CJ,74,FALSE))=0,"",VLOOKUP($G36,Baseline!$G:$CJ,74,FALSE))</f>
        <v/>
      </c>
      <c r="CC36" s="178" t="str">
        <f>IF(LEN(VLOOKUP($G36,Baseline!$G:$CJ,75,FALSE))=0,"",VLOOKUP($G36,Baseline!$G:$CJ,75,FALSE))</f>
        <v/>
      </c>
      <c r="CD36" s="178" t="str">
        <f>IF(LEN(VLOOKUP($G36,Baseline!$G:$CJ,76,FALSE))=0,"",VLOOKUP($G36,Baseline!$G:$CJ,76,FALSE))</f>
        <v/>
      </c>
      <c r="CE36" s="178" t="str">
        <f>IF(LEN(VLOOKUP($G36,Baseline!$G:$CJ,77,FALSE))=0,"",VLOOKUP($G36,Baseline!$G:$CJ,77,FALSE))</f>
        <v/>
      </c>
      <c r="CF36" s="178" t="str">
        <f>IF(LEN(VLOOKUP($G36,Baseline!$G:$CJ,78,FALSE))=0,"",VLOOKUP($G36,Baseline!$G:$CJ,78,FALSE))</f>
        <v/>
      </c>
      <c r="CG36" s="178" t="str">
        <f>IF(LEN(VLOOKUP($G36,Baseline!$G:$CJ,79,FALSE))=0,"",VLOOKUP($G36,Baseline!$G:$CJ,79,FALSE))</f>
        <v/>
      </c>
      <c r="CH36" s="178" t="str">
        <f>IF(LEN(VLOOKUP($G36,Baseline!$G:$CJ,80,FALSE))=0,"",VLOOKUP($G36,Baseline!$G:$CJ,80,FALSE))</f>
        <v/>
      </c>
      <c r="CI36" s="178" t="str">
        <f>IF(LEN(VLOOKUP($G36,Baseline!$G:$CJ,81,FALSE))=0,"",VLOOKUP($G36,Baseline!$G:$CJ,81,FALSE))</f>
        <v/>
      </c>
      <c r="CJ36" s="178" t="str">
        <f>IF(LEN(VLOOKUP($G36,Baseline!$G:$CJ,82,FALSE))=0,"",VLOOKUP($G36,Baseline!$G:$CJ,82,FALSE))</f>
        <v/>
      </c>
      <c r="CK36" s="178"/>
      <c r="CL36" s="178"/>
      <c r="CM36" s="178"/>
      <c r="CN36" s="204"/>
      <c r="CO36" s="182" t="str">
        <f>IF(LEN(VLOOKUP($G36,Baseline!$G:$DL,87,FALSE))=0,"",VLOOKUP($G36,Baseline!$G:$DL,87,FALSE))</f>
        <v>Cela se passe-t-il bien à l’école ?</v>
      </c>
      <c r="CP36" s="178" t="str">
        <f>IF(LEN(VLOOKUP($G36,Baseline!$G:$DL,88,FALSE))=0,"",VLOOKUP($G36,Baseline!$G:$DL,88,FALSE))</f>
        <v>0 = pas du tout</v>
      </c>
      <c r="CQ36" s="178" t="str">
        <f>IF(LEN(VLOOKUP($G36,Baseline!$G:$DL,89,FALSE))=0,"",VLOOKUP($G36,Baseline!$G:$DL,89,FALSE))</f>
        <v>1 = un peu</v>
      </c>
      <c r="CR36" s="178" t="str">
        <f>IF(LEN(VLOOKUP($G36,Baseline!$G:$DL,90,FALSE))=0,"",VLOOKUP($G36,Baseline!$G:$DL,90,FALSE))</f>
        <v>2 = modérément</v>
      </c>
      <c r="CS36" s="178" t="str">
        <f>IF(LEN(VLOOKUP($G36,Baseline!$G:$DL,91,FALSE))=0,"",VLOOKUP($G36,Baseline!$G:$DL,91,FALSE))</f>
        <v>3 = beaucoup</v>
      </c>
      <c r="CT36" s="178" t="str">
        <f>IF(LEN(VLOOKUP($G36,Baseline!$G:$DL,92,FALSE))=0,"",VLOOKUP($G36,Baseline!$G:$DL,92,FALSE))</f>
        <v>4 = extrêmement</v>
      </c>
      <c r="CU36" s="178" t="str">
        <f>IF(LEN(VLOOKUP($G36,Baseline!$G:$DL,93,FALSE))=0,"",VLOOKUP($G36,Baseline!$G:$DL,93,FALSE))</f>
        <v/>
      </c>
      <c r="CV36" s="178" t="str">
        <f>IF(LEN(VLOOKUP($G36,Baseline!$G:$DL,94,FALSE))=0,"",VLOOKUP($G36,Baseline!$G:$DL,94,FALSE))</f>
        <v/>
      </c>
      <c r="CW36" s="178" t="str">
        <f>IF(LEN(VLOOKUP($G36,Baseline!$G:$DL,95,FALSE))=0,"",VLOOKUP($G36,Baseline!$G:$DL,95,FALSE))</f>
        <v/>
      </c>
      <c r="CX36" s="178" t="str">
        <f>IF(LEN(VLOOKUP($G36,Baseline!$G:$DL,96,FALSE))=0,"",VLOOKUP($G36,Baseline!$G:$DL,96,FALSE))</f>
        <v/>
      </c>
      <c r="CY36" s="178" t="str">
        <f>IF(LEN(VLOOKUP($G36,Baseline!$G:$DL,97,FALSE))=0,"",VLOOKUP($G36,Baseline!$G:$DL,97,FALSE))</f>
        <v/>
      </c>
      <c r="CZ36" s="178" t="str">
        <f>IF(LEN(VLOOKUP($G36,Baseline!$G:$DL,98,FALSE))=0,"",VLOOKUP($G36,Baseline!$G:$DL,98,FALSE))</f>
        <v/>
      </c>
      <c r="DA36" s="178" t="str">
        <f>IF(LEN(VLOOKUP($G36,Baseline!$G:$DL,99,FALSE))=0,"",VLOOKUP($G36,Baseline!$G:$DL,99,FALSE))</f>
        <v/>
      </c>
      <c r="DB36" s="178" t="str">
        <f>IF(LEN(VLOOKUP($G36,Baseline!$G:$DL,100,FALSE))=0,"",VLOOKUP($G36,Baseline!$G:$DL,100,FALSE))</f>
        <v/>
      </c>
      <c r="DC36" s="178" t="str">
        <f>IF(LEN(VLOOKUP($G36,Baseline!$G:$DL,101,FALSE))=0,"",VLOOKUP($G36,Baseline!$G:$DL,101,FALSE))</f>
        <v/>
      </c>
      <c r="DD36" s="178" t="str">
        <f>IF(LEN(VLOOKUP($G36,Baseline!$G:$DL,102,FALSE))=0,"",VLOOKUP($G36,Baseline!$G:$DL,102,FALSE))</f>
        <v/>
      </c>
      <c r="DE36" s="178" t="str">
        <f>IF(LEN(VLOOKUP($G36,Baseline!$G:$DL,103,FALSE))=0,"",VLOOKUP($G36,Baseline!$G:$DL,103,FALSE))</f>
        <v/>
      </c>
      <c r="DF36" s="178" t="str">
        <f>IF(LEN(VLOOKUP($G36,Baseline!$G:$DL,104,FALSE))=0,"",VLOOKUP($G36,Baseline!$G:$DL,104,FALSE))</f>
        <v/>
      </c>
      <c r="DG36" s="178" t="str">
        <f>IF(LEN(VLOOKUP($G36,Baseline!$G:$DL,105,FALSE))=0,"",VLOOKUP($G36,Baseline!$G:$DL,105,FALSE))</f>
        <v/>
      </c>
      <c r="DH36" s="178" t="str">
        <f>IF(LEN(VLOOKUP($G36,Baseline!$G:$DL,106,FALSE))=0,"",VLOOKUP($G36,Baseline!$G:$DL,106,FALSE))</f>
        <v/>
      </c>
      <c r="DI36" s="178" t="str">
        <f>IF(LEN(VLOOKUP($G36,Baseline!$G:$DL,107,FALSE))=0,"",VLOOKUP($G36,Baseline!$G:$DL,107,FALSE))</f>
        <v/>
      </c>
      <c r="DJ36" s="178" t="str">
        <f>IF(LEN(VLOOKUP($G36,Baseline!$G:$DL,108,FALSE))=0,"",VLOOKUP($G36,Baseline!$G:$DL,108,FALSE))</f>
        <v/>
      </c>
      <c r="DK36" s="178" t="str">
        <f>IF(LEN(VLOOKUP($G36,Baseline!$G:$DL,109,FALSE))=0,"",VLOOKUP($G36,Baseline!$G:$DL,109,FALSE))</f>
        <v/>
      </c>
      <c r="DL36" s="178" t="str">
        <f>IF(LEN(VLOOKUP($G36,Baseline!$G:$DL,110,FALSE))=0,"",VLOOKUP($G36,Baseline!$G:$DL,110,FALSE))</f>
        <v/>
      </c>
      <c r="DM36" s="178"/>
      <c r="DN36" s="178"/>
      <c r="DO36" s="178"/>
      <c r="DP36" s="178"/>
      <c r="DQ36" s="178" t="str">
        <f>IF(LEN(VLOOKUP($G36,Baseline!$G:$EN,115,FALSE))=0,"",VLOOKUP($G36,Baseline!$G:$EN,115,FALSE))</f>
        <v>Jól boldogultál az iskolában?</v>
      </c>
      <c r="DR36" s="178" t="str">
        <f>IF(LEN(VLOOKUP($G36,Baseline!$G:$EN,116,FALSE))=0,"",VLOOKUP($G36,Baseline!$G:$EN,116,FALSE))</f>
        <v>0 = egyáltalán nem</v>
      </c>
      <c r="DS36" s="178" t="str">
        <f>IF(LEN(VLOOKUP($G36,Baseline!$G:$EN,117,FALSE))=0,"",VLOOKUP($G36,Baseline!$G:$EN,117,FALSE))</f>
        <v>1 = alig</v>
      </c>
      <c r="DT36" s="178" t="str">
        <f>IF(LEN(VLOOKUP($G36,Baseline!$G:$EN,118,FALSE))=0,"",VLOOKUP($G36,Baseline!$G:$EN,118,FALSE))</f>
        <v>2 = kicsit</v>
      </c>
      <c r="DU36" s="178" t="str">
        <f>IF(LEN(VLOOKUP($G36,Baseline!$G:$EN,119,FALSE))=0,"",VLOOKUP($G36,Baseline!$G:$EN,119,FALSE))</f>
        <v>3 = nagyon</v>
      </c>
      <c r="DV36" s="178" t="str">
        <f>IF(LEN(VLOOKUP($G36,Baseline!$G:$EN,120,FALSE))=0,"",VLOOKUP($G36,Baseline!$G:$EN,120,FALSE))</f>
        <v>4 = rendkívül</v>
      </c>
      <c r="DW36" s="178" t="str">
        <f>IF(LEN(VLOOKUP($G36,Baseline!$G:$EN,121,FALSE))=0,"",VLOOKUP($G36,Baseline!$G:$EN,121,FALSE))</f>
        <v/>
      </c>
      <c r="DX36" s="178" t="str">
        <f>IF(LEN(VLOOKUP($G36,Baseline!$G:$EN,122,FALSE))=0,"",VLOOKUP($G36,Baseline!$G:$EN,122,FALSE))</f>
        <v/>
      </c>
      <c r="DY36" s="178" t="str">
        <f>IF(LEN(VLOOKUP($G36,Baseline!$G:$EN,123,FALSE))=0,"",VLOOKUP($G36,Baseline!$G:$EN,123,FALSE))</f>
        <v/>
      </c>
      <c r="DZ36" s="178" t="str">
        <f>IF(LEN(VLOOKUP($G36,Baseline!$G:$EN,124,FALSE))=0,"",VLOOKUP($G36,Baseline!$G:$EN,124,FALSE))</f>
        <v/>
      </c>
      <c r="EA36" s="178" t="str">
        <f>IF(LEN(VLOOKUP($G36,Baseline!$G:$EN,125,FALSE))=0,"",VLOOKUP($G36,Baseline!$G:$EN,125,FALSE))</f>
        <v/>
      </c>
      <c r="EB36" s="178" t="str">
        <f>IF(LEN(VLOOKUP($G36,Baseline!$G:$EN,126,FALSE))=0,"",VLOOKUP($G36,Baseline!$G:$EN,126,FALSE))</f>
        <v/>
      </c>
      <c r="EC36" s="178" t="str">
        <f>IF(LEN(VLOOKUP($G36,Baseline!$G:$EN,127,FALSE))=0,"",VLOOKUP($G36,Baseline!$G:$EN,127,FALSE))</f>
        <v/>
      </c>
      <c r="ED36" s="178" t="str">
        <f>IF(LEN(VLOOKUP($G36,Baseline!$G:$EN,128,FALSE))=0,"",VLOOKUP($G36,Baseline!$G:$EN,128,FALSE))</f>
        <v/>
      </c>
      <c r="EE36" s="178" t="str">
        <f>IF(LEN(VLOOKUP($G36,Baseline!$G:$EN,129,FALSE))=0,"",VLOOKUP($G36,Baseline!$G:$EN,129,FALSE))</f>
        <v/>
      </c>
      <c r="EF36" s="178" t="str">
        <f>IF(LEN(VLOOKUP($G36,Baseline!$G:$EN,130,FALSE))=0,"",VLOOKUP($G36,Baseline!$G:$EN,130,FALSE))</f>
        <v/>
      </c>
      <c r="EG36" s="178" t="str">
        <f>IF(LEN(VLOOKUP($G36,Baseline!$G:$EN,131,FALSE))=0,"",VLOOKUP($G36,Baseline!$G:$EN,131,FALSE))</f>
        <v/>
      </c>
      <c r="EH36" s="178" t="str">
        <f>IF(LEN(VLOOKUP($G36,Baseline!$G:$EN,132,FALSE))=0,"",VLOOKUP($G36,Baseline!$G:$EN,132,FALSE))</f>
        <v/>
      </c>
      <c r="EI36" s="178" t="str">
        <f>IF(LEN(VLOOKUP($G36,Baseline!$G:$EN,133,FALSE))=0,"",VLOOKUP($G36,Baseline!$G:$EN,133,FALSE))</f>
        <v/>
      </c>
      <c r="EJ36" s="178" t="str">
        <f>IF(LEN(VLOOKUP($G36,Baseline!$G:$EN,134,FALSE))=0,"",VLOOKUP($G36,Baseline!$G:$EN,134,FALSE))</f>
        <v/>
      </c>
      <c r="EK36" s="178" t="str">
        <f>IF(LEN(VLOOKUP($G36,Baseline!$G:$EN,135,FALSE))=0,"",VLOOKUP($G36,Baseline!$G:$EN,135,FALSE))</f>
        <v/>
      </c>
      <c r="EL36" s="178" t="str">
        <f>IF(LEN(VLOOKUP($G36,Baseline!$G:$EN,136,FALSE))=0,"",VLOOKUP($G36,Baseline!$G:$EN,136,FALSE))</f>
        <v/>
      </c>
      <c r="EM36" s="178" t="str">
        <f>IF(LEN(VLOOKUP($G36,Baseline!$G:$EN,137,FALSE))=0,"",VLOOKUP($G36,Baseline!$G:$EN,137,FALSE))</f>
        <v/>
      </c>
      <c r="EN36" s="178" t="str">
        <f>IF(LEN(VLOOKUP($G36,Baseline!$G:$EN,138,FALSE))=0,"",VLOOKUP($G36,Baseline!$G:$EN,138,FALSE))</f>
        <v/>
      </c>
      <c r="EO36" s="178"/>
      <c r="EP36" s="178"/>
      <c r="EQ36" s="178"/>
      <c r="ER36" s="178"/>
      <c r="ES36" s="178" t="str">
        <f>IF(LEN(VLOOKUP($G36,Baseline!$G:$FP,143,FALSE))=0,"",VLOOKUP($G36,Baseline!$G:$FP,143,FALSE))</f>
        <v>Stai andando bene a scuola?</v>
      </c>
      <c r="ET36" s="178" t="str">
        <f>IF(LEN(VLOOKUP($G36,Baseline!$G:$FP,144,FALSE))=0,"",VLOOKUP($G36,Baseline!$G:$FP,144,FALSE))</f>
        <v>0 = per nulla</v>
      </c>
      <c r="EU36" s="178" t="str">
        <f>IF(LEN(VLOOKUP($G36,Baseline!$G:$FP,145,FALSE))=0,"",VLOOKUP($G36,Baseline!$G:$FP,145,FALSE))</f>
        <v>1 = poco</v>
      </c>
      <c r="EV36" s="178" t="str">
        <f>IF(LEN(VLOOKUP($G36,Baseline!$G:$FP,146,FALSE))=0,"",VLOOKUP($G36,Baseline!$G:$FP,146,FALSE))</f>
        <v>2 = moderatamente</v>
      </c>
      <c r="EW36" s="178" t="str">
        <f>IF(LEN(VLOOKUP($G36,Baseline!$G:$FP,147,FALSE))=0,"",VLOOKUP($G36,Baseline!$G:$FP,147,FALSE))</f>
        <v>3 = molto</v>
      </c>
      <c r="EX36" s="178" t="str">
        <f>IF(LEN(VLOOKUP($G36,Baseline!$G:$FP,148,FALSE))=0,"",VLOOKUP($G36,Baseline!$G:$FP,148,FALSE))</f>
        <v>4 = estremamente</v>
      </c>
      <c r="EY36" s="178" t="str">
        <f>IF(LEN(VLOOKUP($G36,Baseline!$G:$FP,149,FALSE))=0,"",VLOOKUP($G36,Baseline!$G:$FP,149,FALSE))</f>
        <v/>
      </c>
      <c r="EZ36" s="178" t="str">
        <f>IF(LEN(VLOOKUP($G36,Baseline!$G:$FP,150,FALSE))=0,"",VLOOKUP($G36,Baseline!$G:$FP,150,FALSE))</f>
        <v/>
      </c>
      <c r="FA36" s="178" t="str">
        <f>IF(LEN(VLOOKUP($G36,Baseline!$G:$FP,151,FALSE))=0,"",VLOOKUP($G36,Baseline!$G:$FP,151,FALSE))</f>
        <v/>
      </c>
      <c r="FB36" s="178" t="str">
        <f>IF(LEN(VLOOKUP($G36,Baseline!$G:$FP,152,FALSE))=0,"",VLOOKUP($G36,Baseline!$G:$FP,152,FALSE))</f>
        <v/>
      </c>
      <c r="FC36" s="178" t="str">
        <f>IF(LEN(VLOOKUP($G36,Baseline!$G:$FP,153,FALSE))=0,"",VLOOKUP($G36,Baseline!$G:$FP,153,FALSE))</f>
        <v/>
      </c>
      <c r="FD36" s="178" t="str">
        <f>IF(LEN(VLOOKUP($G36,Baseline!$G:$FP,154,FALSE))=0,"",VLOOKUP($G36,Baseline!$G:$FP,154,FALSE))</f>
        <v/>
      </c>
      <c r="FE36" s="178" t="str">
        <f>IF(LEN(VLOOKUP($G36,Baseline!$G:$FP,155,FALSE))=0,"",VLOOKUP($G36,Baseline!$G:$FP,155,FALSE))</f>
        <v/>
      </c>
      <c r="FF36" s="178" t="str">
        <f>IF(LEN(VLOOKUP($G36,Baseline!$G:$FP,156,FALSE))=0,"",VLOOKUP($G36,Baseline!$G:$FP,156,FALSE))</f>
        <v/>
      </c>
      <c r="FG36" s="178" t="str">
        <f>IF(LEN(VLOOKUP($G36,Baseline!$G:$FP,157,FALSE))=0,"",VLOOKUP($G36,Baseline!$G:$FP,157,FALSE))</f>
        <v/>
      </c>
      <c r="FH36" s="178" t="str">
        <f>IF(LEN(VLOOKUP($G36,Baseline!$G:$FP,158,FALSE))=0,"",VLOOKUP($G36,Baseline!$G:$FP,158,FALSE))</f>
        <v/>
      </c>
      <c r="FI36" s="178" t="str">
        <f>IF(LEN(VLOOKUP($G36,Baseline!$G:$FP,159,FALSE))=0,"",VLOOKUP($G36,Baseline!$G:$FP,159,FALSE))</f>
        <v/>
      </c>
      <c r="FJ36" s="178" t="str">
        <f>IF(LEN(VLOOKUP($G36,Baseline!$G:$FP,160,FALSE))=0,"",VLOOKUP($G36,Baseline!$G:$FP,160,FALSE))</f>
        <v/>
      </c>
      <c r="FK36" s="178" t="str">
        <f>IF(LEN(VLOOKUP($G36,Baseline!$G:$FP,161,FALSE))=0,"",VLOOKUP($G36,Baseline!$G:$FP,161,FALSE))</f>
        <v/>
      </c>
      <c r="FL36" s="178" t="str">
        <f>IF(LEN(VLOOKUP($G36,Baseline!$G:$FP,162,FALSE))=0,"",VLOOKUP($G36,Baseline!$G:$FP,162,FALSE))</f>
        <v/>
      </c>
      <c r="FM36" s="178" t="str">
        <f>IF(LEN(VLOOKUP($G36,Baseline!$G:$FP,163,FALSE))=0,"",VLOOKUP($G36,Baseline!$G:$FP,163,FALSE))</f>
        <v/>
      </c>
      <c r="FN36" s="178" t="str">
        <f>IF(LEN(VLOOKUP($G36,Baseline!$G:$FP,164,FALSE))=0,"",VLOOKUP($G36,Baseline!$G:$FP,164,FALSE))</f>
        <v/>
      </c>
      <c r="FO36" s="178" t="str">
        <f>IF(LEN(VLOOKUP($G36,Baseline!$G:$FP,165,FALSE))=0,"",VLOOKUP($G36,Baseline!$G:$FP,165,FALSE))</f>
        <v/>
      </c>
      <c r="FP36" s="178" t="str">
        <f>IF(LEN(VLOOKUP($G36,Baseline!$G:$FP,166,FALSE))=0,"",VLOOKUP($G36,Baseline!$G:$FP,166,FALSE))</f>
        <v/>
      </c>
      <c r="FQ36" s="178"/>
      <c r="FR36" s="178"/>
      <c r="FS36" s="178"/>
      <c r="FT36" s="178"/>
      <c r="FU36" s="178" t="str">
        <f>IF(LEN(VLOOKUP($G36,Baseline!$G:$GR,171,FALSE))=0,"",VLOOKUP($G36,Baseline!$G:$GR,171,FALSE))</f>
        <v>Хорошая ли была у тебя успеваемость в школе?</v>
      </c>
      <c r="FV36" s="178" t="str">
        <f>IF(LEN(VLOOKUP($G36,Baseline!$G:$GR,172,FALSE))=0,"",VLOOKUP($G36,Baseline!$G:$GR,172,FALSE))</f>
        <v>0 = вообще нет</v>
      </c>
      <c r="FW36" s="178" t="str">
        <f>IF(LEN(VLOOKUP($G36,Baseline!$G:$GR,173,FALSE))=0,"",VLOOKUP($G36,Baseline!$G:$GR,173,FALSE))</f>
        <v>1 = немного</v>
      </c>
      <c r="FX36" s="178" t="str">
        <f>IF(LEN(VLOOKUP($G36,Baseline!$G:$GR,174,FALSE))=0,"",VLOOKUP($G36,Baseline!$G:$GR,174,FALSE))</f>
        <v>2 = достаточно</v>
      </c>
      <c r="FY36" s="178" t="str">
        <f>IF(LEN(VLOOKUP($G36,Baseline!$G:$GR,175,FALSE))=0,"",VLOOKUP($G36,Baseline!$G:$GR,175,FALSE))</f>
        <v>3 = очень</v>
      </c>
      <c r="FZ36" s="178" t="str">
        <f>IF(LEN(VLOOKUP($G36,Baseline!$G:$GR,176,FALSE))=0,"",VLOOKUP($G36,Baseline!$G:$GR,176,FALSE))</f>
        <v>4 = в высшей степени</v>
      </c>
      <c r="GA36" s="178" t="str">
        <f>IF(LEN(VLOOKUP($G36,Baseline!$G:$GR,177,FALSE))=0,"",VLOOKUP($G36,Baseline!$G:$GR,177,FALSE))</f>
        <v/>
      </c>
      <c r="GB36" s="178" t="str">
        <f>IF(LEN(VLOOKUP($G36,Baseline!$G:$GR,178,FALSE))=0,"",VLOOKUP($G36,Baseline!$G:$GR,178,FALSE))</f>
        <v/>
      </c>
      <c r="GC36" s="178" t="str">
        <f>IF(LEN(VLOOKUP($G36,Baseline!$G:$GR,179,FALSE))=0,"",VLOOKUP($G36,Baseline!$G:$GR,179,FALSE))</f>
        <v/>
      </c>
      <c r="GD36" s="178" t="str">
        <f>IF(LEN(VLOOKUP($G36,Baseline!$G:$GR,180,FALSE))=0,"",VLOOKUP($G36,Baseline!$G:$GR,180,FALSE))</f>
        <v/>
      </c>
      <c r="GE36" s="178" t="str">
        <f>IF(LEN(VLOOKUP($G36,Baseline!$G:$GR,181,FALSE))=0,"",VLOOKUP($G36,Baseline!$G:$GR,181,FALSE))</f>
        <v/>
      </c>
      <c r="GF36" s="178" t="str">
        <f>IF(LEN(VLOOKUP($G36,Baseline!$G:$GR,182,FALSE))=0,"",VLOOKUP($G36,Baseline!$G:$GR,182,FALSE))</f>
        <v/>
      </c>
      <c r="GG36" s="178" t="str">
        <f>IF(LEN(VLOOKUP($G36,Baseline!$G:$GR,183,FALSE))=0,"",VLOOKUP($G36,Baseline!$G:$GR,183,FALSE))</f>
        <v/>
      </c>
      <c r="GH36" s="178" t="str">
        <f>IF(LEN(VLOOKUP($G36,Baseline!$G:$GR,184,FALSE))=0,"",VLOOKUP($G36,Baseline!$G:$GR,184,FALSE))</f>
        <v/>
      </c>
      <c r="GI36" s="178" t="str">
        <f>IF(LEN(VLOOKUP($G36,Baseline!$G:$GR,185,FALSE))=0,"",VLOOKUP($G36,Baseline!$G:$GR,185,FALSE))</f>
        <v/>
      </c>
      <c r="GJ36" s="178" t="str">
        <f>IF(LEN(VLOOKUP($G36,Baseline!$G:$GR,186,FALSE))=0,"",VLOOKUP($G36,Baseline!$G:$GR,186,FALSE))</f>
        <v/>
      </c>
      <c r="GK36" s="178" t="str">
        <f>IF(LEN(VLOOKUP($G36,Baseline!$G:$GR,187,FALSE))=0,"",VLOOKUP($G36,Baseline!$G:$GR,187,FALSE))</f>
        <v/>
      </c>
      <c r="GL36" s="178" t="str">
        <f>IF(LEN(VLOOKUP($G36,Baseline!$G:$GR,188,FALSE))=0,"",VLOOKUP($G36,Baseline!$G:$GR,188,FALSE))</f>
        <v/>
      </c>
      <c r="GM36" s="178" t="str">
        <f>IF(LEN(VLOOKUP($G36,Baseline!$G:$GR,189,FALSE))=0,"",VLOOKUP($G36,Baseline!$G:$GR,189,FALSE))</f>
        <v/>
      </c>
      <c r="GN36" s="178" t="str">
        <f>IF(LEN(VLOOKUP($G36,Baseline!$G:$GR,190,FALSE))=0,"",VLOOKUP($G36,Baseline!$G:$GR,190,FALSE))</f>
        <v/>
      </c>
      <c r="GO36" s="178" t="str">
        <f>IF(LEN(VLOOKUP($G36,Baseline!$G:$GR,191,FALSE))=0,"",VLOOKUP($G36,Baseline!$G:$GR,191,FALSE))</f>
        <v/>
      </c>
      <c r="GP36" s="178" t="str">
        <f>IF(LEN(VLOOKUP($G36,Baseline!$G:$GR,192,FALSE))=0,"",VLOOKUP($G36,Baseline!$G:$GR,192,FALSE))</f>
        <v/>
      </c>
      <c r="GQ36" s="178" t="str">
        <f>IF(LEN(VLOOKUP($G36,Baseline!$G:$GR,193,FALSE))=0,"",VLOOKUP($G36,Baseline!$G:$GR,193,FALSE))</f>
        <v/>
      </c>
      <c r="GR36" s="178" t="str">
        <f>IF(LEN(VLOOKUP($G36,Baseline!$G:$GR,194,FALSE))=0,"",VLOOKUP($G36,Baseline!$G:$GR,194,FALSE))</f>
        <v/>
      </c>
      <c r="GS36" s="178"/>
      <c r="GT36" s="178"/>
      <c r="GU36" s="178"/>
      <c r="GV36" s="178"/>
      <c r="GW36" s="178" t="str">
        <f>IF(LEN(VLOOKUP($G36,Baseline!$G:$HT,199,FALSE))=0,"",VLOOKUP($G36,Baseline!$G:$HT,199,FALSE))</f>
        <v>Da li ti je išlo dobro u školi?</v>
      </c>
      <c r="GX36" s="178" t="str">
        <f>IF(LEN(VLOOKUP($G36,Baseline!$G:$HT,200,FALSE))=0,"",VLOOKUP($G36,Baseline!$G:$HT,200,FALSE))</f>
        <v>1 = ni malo</v>
      </c>
      <c r="GY36" s="178" t="str">
        <f>IF(LEN(VLOOKUP($G36,Baseline!$G:$HT,201,FALSE))=0,"",VLOOKUP($G36,Baseline!$G:$HT,201,FALSE))</f>
        <v>2 = malo</v>
      </c>
      <c r="GZ36" s="178" t="str">
        <f>IF(LEN(VLOOKUP($G36,Baseline!$G:$HT,202,FALSE))=0,"",VLOOKUP($G36,Baseline!$G:$HT,202,FALSE))</f>
        <v>3 = osrednje</v>
      </c>
      <c r="HA36" s="178" t="str">
        <f>IF(LEN(VLOOKUP($G36,Baseline!$G:$HT,203,FALSE))=0,"",VLOOKUP($G36,Baseline!$G:$HT,203,FALSE))</f>
        <v>4 = veoma</v>
      </c>
      <c r="HB36" s="178" t="str">
        <f>IF(LEN(VLOOKUP($G36,Baseline!$G:$HT,204,FALSE))=0,"",VLOOKUP($G36,Baseline!$G:$HT,204,FALSE))</f>
        <v>5 = izuzetno</v>
      </c>
      <c r="HC36" s="178" t="str">
        <f>IF(LEN(VLOOKUP($G36,Baseline!$G:$HT,205,FALSE))=0,"",VLOOKUP($G36,Baseline!$G:$HT,205,FALSE))</f>
        <v/>
      </c>
      <c r="HD36" s="178" t="str">
        <f>IF(LEN(VLOOKUP($G36,Baseline!$G:$HT,206,FALSE))=0,"",VLOOKUP($G36,Baseline!$G:$HT,206,FALSE))</f>
        <v/>
      </c>
      <c r="HE36" s="178" t="str">
        <f>IF(LEN(VLOOKUP($G36,Baseline!$G:$HT,207,FALSE))=0,"",VLOOKUP($G36,Baseline!$G:$HT,207,FALSE))</f>
        <v/>
      </c>
      <c r="HF36" s="178" t="str">
        <f>IF(LEN(VLOOKUP($G36,Baseline!$G:$HT,208,FALSE))=0,"",VLOOKUP($G36,Baseline!$G:$HT,208,FALSE))</f>
        <v/>
      </c>
      <c r="HG36" s="178" t="str">
        <f>IF(LEN(VLOOKUP($G36,Baseline!$G:$HT,209,FALSE))=0,"",VLOOKUP($G36,Baseline!$G:$HT,209,FALSE))</f>
        <v/>
      </c>
      <c r="HH36" s="178" t="str">
        <f>IF(LEN(VLOOKUP($G36,Baseline!$G:$HT,210,FALSE))=0,"",VLOOKUP($G36,Baseline!$G:$HT,210,FALSE))</f>
        <v/>
      </c>
      <c r="HI36" s="178" t="str">
        <f>IF(LEN(VLOOKUP($G36,Baseline!$G:$HT,211,FALSE))=0,"",VLOOKUP($G36,Baseline!$G:$HT,211,FALSE))</f>
        <v/>
      </c>
      <c r="HJ36" s="178" t="str">
        <f>IF(LEN(VLOOKUP($G36,Baseline!$G:$HT,212,FALSE))=0,"",VLOOKUP($G36,Baseline!$G:$HT,212,FALSE))</f>
        <v/>
      </c>
      <c r="HK36" s="178" t="str">
        <f>IF(LEN(VLOOKUP($G36,Baseline!$G:$HT,213,FALSE))=0,"",VLOOKUP($G36,Baseline!$G:$HT,213,FALSE))</f>
        <v/>
      </c>
      <c r="HL36" s="178" t="str">
        <f>IF(LEN(VLOOKUP($G36,Baseline!$G:$HT,214,FALSE))=0,"",VLOOKUP($G36,Baseline!$G:$HT,214,FALSE))</f>
        <v/>
      </c>
      <c r="HM36" s="178" t="str">
        <f>IF(LEN(VLOOKUP($G36,Baseline!$G:$HT,215,FALSE))=0,"",VLOOKUP($G36,Baseline!$G:$HT,215,FALSE))</f>
        <v/>
      </c>
      <c r="HN36" s="178" t="str">
        <f>IF(LEN(VLOOKUP($G36,Baseline!$G:$HT,216,FALSE))=0,"",VLOOKUP($G36,Baseline!$G:$HT,216,FALSE))</f>
        <v/>
      </c>
      <c r="HO36" s="178" t="str">
        <f>IF(LEN(VLOOKUP($G36,Baseline!$G:$HT,217,FALSE))=0,"",VLOOKUP($G36,Baseline!$G:$HT,217,FALSE))</f>
        <v/>
      </c>
      <c r="HP36" s="178" t="str">
        <f>IF(LEN(VLOOKUP($G36,Baseline!$G:$HT,218,FALSE))=0,"",VLOOKUP($G36,Baseline!$G:$HT,218,FALSE))</f>
        <v/>
      </c>
      <c r="HQ36" s="178" t="str">
        <f>IF(LEN(VLOOKUP($G36,Baseline!$G:$HT,219,FALSE))=0,"",VLOOKUP($G36,Baseline!$G:$HT,219,FALSE))</f>
        <v/>
      </c>
      <c r="HR36" s="178" t="str">
        <f>IF(LEN(VLOOKUP($G36,Baseline!$G:$HT,220,FALSE))=0,"",VLOOKUP($G36,Baseline!$G:$HT,220,FALSE))</f>
        <v/>
      </c>
      <c r="HS36" s="178" t="str">
        <f>IF(LEN(VLOOKUP($G36,Baseline!$G:$HT,221,FALSE))=0,"",VLOOKUP($G36,Baseline!$G:$HT,221,FALSE))</f>
        <v/>
      </c>
      <c r="HT36" s="178" t="str">
        <f>IF(LEN(VLOOKUP($G36,Baseline!$G:$HT,222,FALSE))=0,"",VLOOKUP($G36,Baseline!$G:$HT,222,FALSE))</f>
        <v/>
      </c>
      <c r="HU36" s="178"/>
      <c r="HV36" s="178"/>
      <c r="HW36" s="178"/>
      <c r="HX36" s="178"/>
    </row>
    <row r="37" spans="1:232" s="41" customFormat="1" ht="16.5" hidden="1" thickBot="1">
      <c r="A37" s="180" t="s">
        <v>109</v>
      </c>
      <c r="B37" s="178" t="s">
        <v>110</v>
      </c>
      <c r="C37" s="178"/>
      <c r="D37" s="178"/>
      <c r="E37" s="178"/>
      <c r="F37" s="178" t="s">
        <v>111</v>
      </c>
      <c r="G37" s="178" t="s">
        <v>565</v>
      </c>
      <c r="H37" s="185"/>
      <c r="I37" s="182" t="str">
        <f>IF(LEN(VLOOKUP($G37,Baseline!$G:$AF,3,FALSE))=0,"",VLOOKUP($G37,Baseline!$G:$AF,3,FALSE))</f>
        <v>Konntest Du gut aufpassen (dich gut konzentrieren?)</v>
      </c>
      <c r="J37" s="187" t="str">
        <f>IF(LEN(VLOOKUP($G37,Baseline!$G:$AF,4,FALSE))=0,"",VLOOKUP($G37,Baseline!$G:$AF,4,FALSE))</f>
        <v>0 = Nie</v>
      </c>
      <c r="K37" s="187" t="str">
        <f>IF(LEN(VLOOKUP($G37,Baseline!$G:$AF,5,FALSE))=0,"",VLOOKUP($G37,Baseline!$G:$AF,5,FALSE))</f>
        <v>1 = Selten</v>
      </c>
      <c r="L37" s="187" t="str">
        <f>IF(LEN(VLOOKUP($G37,Baseline!$G:$AF,6,FALSE))=0,"",VLOOKUP($G37,Baseline!$G:$AF,6,FALSE))</f>
        <v>2 = Manchmal</v>
      </c>
      <c r="M37" s="187" t="str">
        <f>IF(LEN(VLOOKUP($G37,Baseline!$G:$AF,7,FALSE))=0,"",VLOOKUP($G37,Baseline!$G:$AF,7,FALSE))</f>
        <v>3 = Oft</v>
      </c>
      <c r="N37" s="187" t="str">
        <f>IF(LEN(VLOOKUP($G37,Baseline!$G:$AF,8,FALSE))=0,"",VLOOKUP($G37,Baseline!$G:$AF,8,FALSE))</f>
        <v>4 = Immer</v>
      </c>
      <c r="O37" s="187" t="str">
        <f>IF(LEN(VLOOKUP($G37,Baseline!$G:$AF,9,FALSE))=0,"",VLOOKUP($G37,Baseline!$G:$AF,9,FALSE))</f>
        <v/>
      </c>
      <c r="P37" s="187" t="str">
        <f>IF(LEN(VLOOKUP($G37,Baseline!$G:$AF,10,FALSE))=0,"",VLOOKUP($G37,Baseline!$G:$AF,10,FALSE))</f>
        <v/>
      </c>
      <c r="Q37" s="187" t="str">
        <f>IF(LEN(VLOOKUP($G37,Baseline!$G:$AF,11,FALSE))=0,"",VLOOKUP($G37,Baseline!$G:$AF,11,FALSE))</f>
        <v/>
      </c>
      <c r="R37" s="187" t="str">
        <f>IF(LEN(VLOOKUP($G37,Baseline!$G:$AF,12,FALSE))=0,"",VLOOKUP($G37,Baseline!$G:$AF,12,FALSE))</f>
        <v/>
      </c>
      <c r="S37" s="187" t="str">
        <f>IF(LEN(VLOOKUP($G37,Baseline!$G:$AF,13,FALSE))=0,"",VLOOKUP($G37,Baseline!$G:$AF,13,FALSE))</f>
        <v/>
      </c>
      <c r="T37" s="187" t="str">
        <f>IF(LEN(VLOOKUP($G37,Baseline!$G:$AF,14,FALSE))=0,"",VLOOKUP($G37,Baseline!$G:$AF,14,FALSE))</f>
        <v/>
      </c>
      <c r="U37" s="187" t="str">
        <f>IF(LEN(VLOOKUP($G37,Baseline!$G:$AF,15,FALSE))=0,"",VLOOKUP($G37,Baseline!$G:$AF,15,FALSE))</f>
        <v/>
      </c>
      <c r="V37" s="187" t="str">
        <f>IF(LEN(VLOOKUP($G37,Baseline!$G:$AF,16,FALSE))=0,"",VLOOKUP($G37,Baseline!$G:$AF,16,FALSE))</f>
        <v/>
      </c>
      <c r="W37" s="187" t="str">
        <f>IF(LEN(VLOOKUP($G37,Baseline!$G:$AF,17,FALSE))=0,"",VLOOKUP($G37,Baseline!$G:$AF,17,FALSE))</f>
        <v/>
      </c>
      <c r="X37" s="187" t="str">
        <f>IF(LEN(VLOOKUP($G37,Baseline!$G:$AF,18,FALSE))=0,"",VLOOKUP($G37,Baseline!$G:$AF,18,FALSE))</f>
        <v/>
      </c>
      <c r="Y37" s="187" t="str">
        <f>IF(LEN(VLOOKUP($G37,Baseline!$G:$AF,19,FALSE))=0,"",VLOOKUP($G37,Baseline!$G:$AF,19,FALSE))</f>
        <v/>
      </c>
      <c r="Z37" s="187" t="str">
        <f>IF(LEN(VLOOKUP($G37,Baseline!$G:$AF,20,FALSE))=0,"",VLOOKUP($G37,Baseline!$G:$AF,20,FALSE))</f>
        <v/>
      </c>
      <c r="AA37" s="187" t="str">
        <f>IF(LEN(VLOOKUP($G37,Baseline!$G:$AF,21,FALSE))=0,"",VLOOKUP($G37,Baseline!$G:$AF,21,FALSE))</f>
        <v/>
      </c>
      <c r="AB37" s="187" t="str">
        <f>IF(LEN(VLOOKUP($G37,Baseline!$G:$AF,22,FALSE))=0,"",VLOOKUP($G37,Baseline!$G:$AF,22,FALSE))</f>
        <v/>
      </c>
      <c r="AC37" s="187" t="str">
        <f>IF(LEN(VLOOKUP($G37,Baseline!$G:$AF,23,FALSE))=0,"",VLOOKUP($G37,Baseline!$G:$AF,23,FALSE))</f>
        <v/>
      </c>
      <c r="AD37" s="187" t="str">
        <f>IF(LEN(VLOOKUP($G37,Baseline!$G:$AF,24,FALSE))=0,"",VLOOKUP($G37,Baseline!$G:$AF,24,FALSE))</f>
        <v/>
      </c>
      <c r="AE37" s="187" t="str">
        <f>IF(LEN(VLOOKUP($G37,Baseline!$G:$AF,25,FALSE))=0,"",VLOOKUP($G37,Baseline!$G:$AF,25,FALSE))</f>
        <v/>
      </c>
      <c r="AF37" s="187" t="str">
        <f>IF(LEN(VLOOKUP($G37,Baseline!$G:$AF,26,FALSE))=0,"",VLOOKUP($G37,Baseline!$G:$AF,26,FALSE))</f>
        <v/>
      </c>
      <c r="AG37" s="178"/>
      <c r="AH37" s="178" t="s">
        <v>107</v>
      </c>
      <c r="AI37" s="178"/>
      <c r="AJ37" s="185"/>
      <c r="AK37" s="182" t="str">
        <f>IF(LEN(VLOOKUP($G37,Baseline!$G:$BH,31,FALSE))=0,"",VLOOKUP($G37,Baseline!$G:$BH,31,FALSE))</f>
        <v xml:space="preserve">Have you been able to pay attention? </v>
      </c>
      <c r="AL37" s="187" t="str">
        <f>IF(LEN(VLOOKUP($G37,Baseline!$G:$BH,32,FALSE))=0,"",VLOOKUP($G37,Baseline!$G:$BH,32,FALSE))</f>
        <v>0 = Never</v>
      </c>
      <c r="AM37" s="187" t="str">
        <f>IF(LEN(VLOOKUP($G37,Baseline!$G:$BH,33,FALSE))=0,"",VLOOKUP($G37,Baseline!$G:$BH,33,FALSE))</f>
        <v>1 = Seldom</v>
      </c>
      <c r="AN37" s="187" t="str">
        <f>IF(LEN(VLOOKUP($G37,Baseline!$G:$BH,34,FALSE))=0,"",VLOOKUP($G37,Baseline!$G:$BH,34,FALSE))</f>
        <v>2 = Quite often</v>
      </c>
      <c r="AO37" s="187" t="str">
        <f>IF(LEN(VLOOKUP($G37,Baseline!$G:$BH,35,FALSE))=0,"",VLOOKUP($G37,Baseline!$G:$BH,35,FALSE))</f>
        <v>3 = Very often</v>
      </c>
      <c r="AP37" s="187" t="str">
        <f>IF(LEN(VLOOKUP($G37,Baseline!$G:$BH,36,FALSE))=0,"",VLOOKUP($G37,Baseline!$G:$BH,36,FALSE))</f>
        <v>4 = Always</v>
      </c>
      <c r="AQ37" s="187" t="str">
        <f>IF(LEN(VLOOKUP($G37,Baseline!$G:$BH,37,FALSE))=0,"",VLOOKUP($G37,Baseline!$G:$BH,37,FALSE))</f>
        <v/>
      </c>
      <c r="AR37" s="187" t="str">
        <f>IF(LEN(VLOOKUP($G37,Baseline!$G:$BH,38,FALSE))=0,"",VLOOKUP($G37,Baseline!$G:$BH,38,FALSE))</f>
        <v/>
      </c>
      <c r="AS37" s="187" t="str">
        <f>IF(LEN(VLOOKUP($G37,Baseline!$G:$BH,39,FALSE))=0,"",VLOOKUP($G37,Baseline!$G:$BH,39,FALSE))</f>
        <v/>
      </c>
      <c r="AT37" s="187" t="str">
        <f>IF(LEN(VLOOKUP($G37,Baseline!$G:$BH,40,FALSE))=0,"",VLOOKUP($G37,Baseline!$G:$BH,40,FALSE))</f>
        <v/>
      </c>
      <c r="AU37" s="187" t="str">
        <f>IF(LEN(VLOOKUP($G37,Baseline!$G:$BH,41,FALSE))=0,"",VLOOKUP($G37,Baseline!$G:$BH,41,FALSE))</f>
        <v/>
      </c>
      <c r="AV37" s="187" t="str">
        <f>IF(LEN(VLOOKUP($G37,Baseline!$G:$BH,42,FALSE))=0,"",VLOOKUP($G37,Baseline!$G:$BH,42,FALSE))</f>
        <v/>
      </c>
      <c r="AW37" s="187" t="str">
        <f>IF(LEN(VLOOKUP($G37,Baseline!$G:$BH,43,FALSE))=0,"",VLOOKUP($G37,Baseline!$G:$BH,43,FALSE))</f>
        <v/>
      </c>
      <c r="AX37" s="187" t="str">
        <f>IF(LEN(VLOOKUP($G37,Baseline!$G:$BH,44,FALSE))=0,"",VLOOKUP($G37,Baseline!$G:$BH,44,FALSE))</f>
        <v/>
      </c>
      <c r="AY37" s="187" t="str">
        <f>IF(LEN(VLOOKUP($G37,Baseline!$G:$BH,45,FALSE))=0,"",VLOOKUP($G37,Baseline!$G:$BH,45,FALSE))</f>
        <v/>
      </c>
      <c r="AZ37" s="187" t="str">
        <f>IF(LEN(VLOOKUP($G37,Baseline!$G:$BH,46,FALSE))=0,"",VLOOKUP($G37,Baseline!$G:$BH,46,FALSE))</f>
        <v/>
      </c>
      <c r="BA37" s="187" t="str">
        <f>IF(LEN(VLOOKUP($G37,Baseline!$G:$BH,47,FALSE))=0,"",VLOOKUP($G37,Baseline!$G:$BH,47,FALSE))</f>
        <v/>
      </c>
      <c r="BB37" s="187" t="str">
        <f>IF(LEN(VLOOKUP($G37,Baseline!$G:$BH,48,FALSE))=0,"",VLOOKUP($G37,Baseline!$G:$BH,48,FALSE))</f>
        <v/>
      </c>
      <c r="BC37" s="187" t="str">
        <f>IF(LEN(VLOOKUP($G37,Baseline!$G:$BH,49,FALSE))=0,"",VLOOKUP($G37,Baseline!$G:$BH,49,FALSE))</f>
        <v/>
      </c>
      <c r="BD37" s="187" t="str">
        <f>IF(LEN(VLOOKUP($G37,Baseline!$G:$BH,50,FALSE))=0,"",VLOOKUP($G37,Baseline!$G:$BH,50,FALSE))</f>
        <v/>
      </c>
      <c r="BE37" s="187" t="str">
        <f>IF(LEN(VLOOKUP($G37,Baseline!$G:$BH,51,FALSE))=0,"",VLOOKUP($G37,Baseline!$G:$BH,51,FALSE))</f>
        <v/>
      </c>
      <c r="BF37" s="187" t="str">
        <f>IF(LEN(VLOOKUP($G37,Baseline!$G:$BH,52,FALSE))=0,"",VLOOKUP($G37,Baseline!$G:$BH,52,FALSE))</f>
        <v/>
      </c>
      <c r="BG37" s="187" t="str">
        <f>IF(LEN(VLOOKUP($G37,Baseline!$G:$BH,53,FALSE))=0,"",VLOOKUP($G37,Baseline!$G:$BH,53,FALSE))</f>
        <v/>
      </c>
      <c r="BH37" s="187" t="str">
        <f>IF(LEN(VLOOKUP($G37,Baseline!$G:$BH,54,FALSE))=0,"",VLOOKUP($G37,Baseline!$G:$BH,54,FALSE))</f>
        <v/>
      </c>
      <c r="BI37" s="178"/>
      <c r="BJ37" s="178"/>
      <c r="BK37" s="178"/>
      <c r="BL37" s="185"/>
      <c r="BM37" s="182" t="str">
        <f>IF(LEN(VLOOKUP($G37,Baseline!$G:$CJ,59,FALSE))=0,"",VLOOKUP($G37,Baseline!$G:$CJ,59,FALSE))</f>
        <v>¿Has podido prestar atención?</v>
      </c>
      <c r="BN37" s="187" t="str">
        <f>IF(LEN(VLOOKUP($G37,Baseline!$G:$CJ,60,FALSE))=0,"",VLOOKUP($G37,Baseline!$G:$CJ,60,FALSE))</f>
        <v>0 = Nunca</v>
      </c>
      <c r="BO37" s="187" t="str">
        <f>IF(LEN(VLOOKUP($G37,Baseline!$G:$CJ,61,FALSE))=0,"",VLOOKUP($G37,Baseline!$G:$CJ,61,FALSE))</f>
        <v>1 = Casi Nunca</v>
      </c>
      <c r="BP37" s="188" t="str">
        <f>IF(LEN(VLOOKUP($G37,Baseline!$G:$CJ,62,FALSE))=0,"",VLOOKUP($G37,Baseline!$G:$CJ,62,FALSE))</f>
        <v>2 = Algunas veces</v>
      </c>
      <c r="BQ37" s="178" t="str">
        <f>IF(LEN(VLOOKUP($G37,Baseline!$G:$CJ,63,FALSE))=0,"",VLOOKUP($G37,Baseline!$G:$CJ,63,FALSE))</f>
        <v>3 = Casi siempre</v>
      </c>
      <c r="BR37" s="178" t="str">
        <f>IF(LEN(VLOOKUP($G37,Baseline!$G:$CJ,64,FALSE))=0,"",VLOOKUP($G37,Baseline!$G:$CJ,64,FALSE))</f>
        <v>4 = Siempre</v>
      </c>
      <c r="BS37" s="178" t="str">
        <f>IF(LEN(VLOOKUP($G37,Baseline!$G:$CJ,65,FALSE))=0,"",VLOOKUP($G37,Baseline!$G:$CJ,65,FALSE))</f>
        <v/>
      </c>
      <c r="BT37" s="178" t="str">
        <f>IF(LEN(VLOOKUP($G37,Baseline!$G:$CJ,66,FALSE))=0,"",VLOOKUP($G37,Baseline!$G:$CJ,66,FALSE))</f>
        <v/>
      </c>
      <c r="BU37" s="178" t="str">
        <f>IF(LEN(VLOOKUP($G37,Baseline!$G:$CJ,67,FALSE))=0,"",VLOOKUP($G37,Baseline!$G:$CJ,67,FALSE))</f>
        <v/>
      </c>
      <c r="BV37" s="178" t="str">
        <f>IF(LEN(VLOOKUP($G37,Baseline!$G:$CJ,68,FALSE))=0,"",VLOOKUP($G37,Baseline!$G:$CJ,68,FALSE))</f>
        <v/>
      </c>
      <c r="BW37" s="178" t="str">
        <f>IF(LEN(VLOOKUP($G37,Baseline!$G:$CJ,69,FALSE))=0,"",VLOOKUP($G37,Baseline!$G:$CJ,69,FALSE))</f>
        <v/>
      </c>
      <c r="BX37" s="178" t="str">
        <f>IF(LEN(VLOOKUP($G37,Baseline!$G:$CJ,70,FALSE))=0,"",VLOOKUP($G37,Baseline!$G:$CJ,70,FALSE))</f>
        <v/>
      </c>
      <c r="BY37" s="178" t="str">
        <f>IF(LEN(VLOOKUP($G37,Baseline!$G:$CJ,71,FALSE))=0,"",VLOOKUP($G37,Baseline!$G:$CJ,71,FALSE))</f>
        <v/>
      </c>
      <c r="BZ37" s="178" t="str">
        <f>IF(LEN(VLOOKUP($G37,Baseline!$G:$CJ,72,FALSE))=0,"",VLOOKUP($G37,Baseline!$G:$CJ,72,FALSE))</f>
        <v/>
      </c>
      <c r="CA37" s="178" t="str">
        <f>IF(LEN(VLOOKUP($G37,Baseline!$G:$CJ,73,FALSE))=0,"",VLOOKUP($G37,Baseline!$G:$CJ,73,FALSE))</f>
        <v/>
      </c>
      <c r="CB37" s="178" t="str">
        <f>IF(LEN(VLOOKUP($G37,Baseline!$G:$CJ,74,FALSE))=0,"",VLOOKUP($G37,Baseline!$G:$CJ,74,FALSE))</f>
        <v/>
      </c>
      <c r="CC37" s="178" t="str">
        <f>IF(LEN(VLOOKUP($G37,Baseline!$G:$CJ,75,FALSE))=0,"",VLOOKUP($G37,Baseline!$G:$CJ,75,FALSE))</f>
        <v/>
      </c>
      <c r="CD37" s="178" t="str">
        <f>IF(LEN(VLOOKUP($G37,Baseline!$G:$CJ,76,FALSE))=0,"",VLOOKUP($G37,Baseline!$G:$CJ,76,FALSE))</f>
        <v/>
      </c>
      <c r="CE37" s="178" t="str">
        <f>IF(LEN(VLOOKUP($G37,Baseline!$G:$CJ,77,FALSE))=0,"",VLOOKUP($G37,Baseline!$G:$CJ,77,FALSE))</f>
        <v/>
      </c>
      <c r="CF37" s="178" t="str">
        <f>IF(LEN(VLOOKUP($G37,Baseline!$G:$CJ,78,FALSE))=0,"",VLOOKUP($G37,Baseline!$G:$CJ,78,FALSE))</f>
        <v/>
      </c>
      <c r="CG37" s="178" t="str">
        <f>IF(LEN(VLOOKUP($G37,Baseline!$G:$CJ,79,FALSE))=0,"",VLOOKUP($G37,Baseline!$G:$CJ,79,FALSE))</f>
        <v/>
      </c>
      <c r="CH37" s="178" t="str">
        <f>IF(LEN(VLOOKUP($G37,Baseline!$G:$CJ,80,FALSE))=0,"",VLOOKUP($G37,Baseline!$G:$CJ,80,FALSE))</f>
        <v/>
      </c>
      <c r="CI37" s="178" t="str">
        <f>IF(LEN(VLOOKUP($G37,Baseline!$G:$CJ,81,FALSE))=0,"",VLOOKUP($G37,Baseline!$G:$CJ,81,FALSE))</f>
        <v/>
      </c>
      <c r="CJ37" s="178" t="str">
        <f>IF(LEN(VLOOKUP($G37,Baseline!$G:$CJ,82,FALSE))=0,"",VLOOKUP($G37,Baseline!$G:$CJ,82,FALSE))</f>
        <v/>
      </c>
      <c r="CK37" s="178"/>
      <c r="CL37" s="178"/>
      <c r="CM37" s="178"/>
      <c r="CN37" s="204"/>
      <c r="CO37" s="182" t="str">
        <f>IF(LEN(VLOOKUP($G37,Baseline!$G:$DL,87,FALSE))=0,"",VLOOKUP($G37,Baseline!$G:$DL,87,FALSE))</f>
        <v>As-tu été capable d’être attentive / attentive ?</v>
      </c>
      <c r="CP37" s="178" t="str">
        <f>IF(LEN(VLOOKUP($G37,Baseline!$G:$DL,88,FALSE))=0,"",VLOOKUP($G37,Baseline!$G:$DL,88,FALSE))</f>
        <v xml:space="preserve">0 = jamais
</v>
      </c>
      <c r="CQ37" s="178" t="str">
        <f>IF(LEN(VLOOKUP($G37,Baseline!$G:$DL,89,FALSE))=0,"",VLOOKUP($G37,Baseline!$G:$DL,89,FALSE))</f>
        <v xml:space="preserve">1 = parfois
</v>
      </c>
      <c r="CR37" s="178" t="str">
        <f>IF(LEN(VLOOKUP($G37,Baseline!$G:$DL,90,FALSE))=0,"",VLOOKUP($G37,Baseline!$G:$DL,90,FALSE))</f>
        <v xml:space="preserve">2 = souvent
</v>
      </c>
      <c r="CS37" s="178" t="str">
        <f>IF(LEN(VLOOKUP($G37,Baseline!$G:$DL,91,FALSE))=0,"",VLOOKUP($G37,Baseline!$G:$DL,91,FALSE))</f>
        <v xml:space="preserve">3 = très souvent
</v>
      </c>
      <c r="CT37" s="178" t="str">
        <f>IF(LEN(VLOOKUP($G37,Baseline!$G:$DL,92,FALSE))=0,"",VLOOKUP($G37,Baseline!$G:$DL,92,FALSE))</f>
        <v xml:space="preserve">4 = toujours
</v>
      </c>
      <c r="CU37" s="178" t="str">
        <f>IF(LEN(VLOOKUP($G37,Baseline!$G:$DL,93,FALSE))=0,"",VLOOKUP($G37,Baseline!$G:$DL,93,FALSE))</f>
        <v/>
      </c>
      <c r="CV37" s="178" t="str">
        <f>IF(LEN(VLOOKUP($G37,Baseline!$G:$DL,94,FALSE))=0,"",VLOOKUP($G37,Baseline!$G:$DL,94,FALSE))</f>
        <v/>
      </c>
      <c r="CW37" s="178" t="str">
        <f>IF(LEN(VLOOKUP($G37,Baseline!$G:$DL,95,FALSE))=0,"",VLOOKUP($G37,Baseline!$G:$DL,95,FALSE))</f>
        <v/>
      </c>
      <c r="CX37" s="178" t="str">
        <f>IF(LEN(VLOOKUP($G37,Baseline!$G:$DL,96,FALSE))=0,"",VLOOKUP($G37,Baseline!$G:$DL,96,FALSE))</f>
        <v/>
      </c>
      <c r="CY37" s="178" t="str">
        <f>IF(LEN(VLOOKUP($G37,Baseline!$G:$DL,97,FALSE))=0,"",VLOOKUP($G37,Baseline!$G:$DL,97,FALSE))</f>
        <v/>
      </c>
      <c r="CZ37" s="178" t="str">
        <f>IF(LEN(VLOOKUP($G37,Baseline!$G:$DL,98,FALSE))=0,"",VLOOKUP($G37,Baseline!$G:$DL,98,FALSE))</f>
        <v/>
      </c>
      <c r="DA37" s="178" t="str">
        <f>IF(LEN(VLOOKUP($G37,Baseline!$G:$DL,99,FALSE))=0,"",VLOOKUP($G37,Baseline!$G:$DL,99,FALSE))</f>
        <v/>
      </c>
      <c r="DB37" s="178" t="str">
        <f>IF(LEN(VLOOKUP($G37,Baseline!$G:$DL,100,FALSE))=0,"",VLOOKUP($G37,Baseline!$G:$DL,100,FALSE))</f>
        <v/>
      </c>
      <c r="DC37" s="178" t="str">
        <f>IF(LEN(VLOOKUP($G37,Baseline!$G:$DL,101,FALSE))=0,"",VLOOKUP($G37,Baseline!$G:$DL,101,FALSE))</f>
        <v/>
      </c>
      <c r="DD37" s="178" t="str">
        <f>IF(LEN(VLOOKUP($G37,Baseline!$G:$DL,102,FALSE))=0,"",VLOOKUP($G37,Baseline!$G:$DL,102,FALSE))</f>
        <v/>
      </c>
      <c r="DE37" s="178" t="str">
        <f>IF(LEN(VLOOKUP($G37,Baseline!$G:$DL,103,FALSE))=0,"",VLOOKUP($G37,Baseline!$G:$DL,103,FALSE))</f>
        <v/>
      </c>
      <c r="DF37" s="178" t="str">
        <f>IF(LEN(VLOOKUP($G37,Baseline!$G:$DL,104,FALSE))=0,"",VLOOKUP($G37,Baseline!$G:$DL,104,FALSE))</f>
        <v/>
      </c>
      <c r="DG37" s="178" t="str">
        <f>IF(LEN(VLOOKUP($G37,Baseline!$G:$DL,105,FALSE))=0,"",VLOOKUP($G37,Baseline!$G:$DL,105,FALSE))</f>
        <v/>
      </c>
      <c r="DH37" s="178" t="str">
        <f>IF(LEN(VLOOKUP($G37,Baseline!$G:$DL,106,FALSE))=0,"",VLOOKUP($G37,Baseline!$G:$DL,106,FALSE))</f>
        <v/>
      </c>
      <c r="DI37" s="178" t="str">
        <f>IF(LEN(VLOOKUP($G37,Baseline!$G:$DL,107,FALSE))=0,"",VLOOKUP($G37,Baseline!$G:$DL,107,FALSE))</f>
        <v/>
      </c>
      <c r="DJ37" s="178" t="str">
        <f>IF(LEN(VLOOKUP($G37,Baseline!$G:$DL,108,FALSE))=0,"",VLOOKUP($G37,Baseline!$G:$DL,108,FALSE))</f>
        <v/>
      </c>
      <c r="DK37" s="178" t="str">
        <f>IF(LEN(VLOOKUP($G37,Baseline!$G:$DL,109,FALSE))=0,"",VLOOKUP($G37,Baseline!$G:$DL,109,FALSE))</f>
        <v/>
      </c>
      <c r="DL37" s="178" t="str">
        <f>IF(LEN(VLOOKUP($G37,Baseline!$G:$DL,110,FALSE))=0,"",VLOOKUP($G37,Baseline!$G:$DL,110,FALSE))</f>
        <v/>
      </c>
      <c r="DM37" s="178"/>
      <c r="DN37" s="178"/>
      <c r="DO37" s="178"/>
      <c r="DP37" s="178"/>
      <c r="DQ37" s="178" t="str">
        <f>IF(LEN(VLOOKUP($G37,Baseline!$G:$EN,115,FALSE))=0,"",VLOOKUP($G37,Baseline!$G:$EN,115,FALSE))</f>
        <v>Tudtál figyelni? (pl. a tanárra az órán)</v>
      </c>
      <c r="DR37" s="178" t="str">
        <f>IF(LEN(VLOOKUP($G37,Baseline!$G:$EN,116,FALSE))=0,"",VLOOKUP($G37,Baseline!$G:$EN,116,FALSE))</f>
        <v>0 = soha</v>
      </c>
      <c r="DS37" s="178" t="str">
        <f>IF(LEN(VLOOKUP($G37,Baseline!$G:$EN,117,FALSE))=0,"",VLOOKUP($G37,Baseline!$G:$EN,117,FALSE))</f>
        <v>1 = ritkán</v>
      </c>
      <c r="DT37" s="178" t="str">
        <f>IF(LEN(VLOOKUP($G37,Baseline!$G:$EN,118,FALSE))=0,"",VLOOKUP($G37,Baseline!$G:$EN,118,FALSE))</f>
        <v>2 = gyakran</v>
      </c>
      <c r="DU37" s="178" t="str">
        <f>IF(LEN(VLOOKUP($G37,Baseline!$G:$EN,119,FALSE))=0,"",VLOOKUP($G37,Baseline!$G:$EN,119,FALSE))</f>
        <v>3 = nagyon gyakran</v>
      </c>
      <c r="DV37" s="178" t="str">
        <f>IF(LEN(VLOOKUP($G37,Baseline!$G:$EN,120,FALSE))=0,"",VLOOKUP($G37,Baseline!$G:$EN,120,FALSE))</f>
        <v>4 = mindig</v>
      </c>
      <c r="DW37" s="178" t="str">
        <f>IF(LEN(VLOOKUP($G37,Baseline!$G:$EN,121,FALSE))=0,"",VLOOKUP($G37,Baseline!$G:$EN,121,FALSE))</f>
        <v/>
      </c>
      <c r="DX37" s="178" t="str">
        <f>IF(LEN(VLOOKUP($G37,Baseline!$G:$EN,122,FALSE))=0,"",VLOOKUP($G37,Baseline!$G:$EN,122,FALSE))</f>
        <v/>
      </c>
      <c r="DY37" s="178" t="str">
        <f>IF(LEN(VLOOKUP($G37,Baseline!$G:$EN,123,FALSE))=0,"",VLOOKUP($G37,Baseline!$G:$EN,123,FALSE))</f>
        <v/>
      </c>
      <c r="DZ37" s="178" t="str">
        <f>IF(LEN(VLOOKUP($G37,Baseline!$G:$EN,124,FALSE))=0,"",VLOOKUP($G37,Baseline!$G:$EN,124,FALSE))</f>
        <v/>
      </c>
      <c r="EA37" s="178" t="str">
        <f>IF(LEN(VLOOKUP($G37,Baseline!$G:$EN,125,FALSE))=0,"",VLOOKUP($G37,Baseline!$G:$EN,125,FALSE))</f>
        <v/>
      </c>
      <c r="EB37" s="178" t="str">
        <f>IF(LEN(VLOOKUP($G37,Baseline!$G:$EN,126,FALSE))=0,"",VLOOKUP($G37,Baseline!$G:$EN,126,FALSE))</f>
        <v/>
      </c>
      <c r="EC37" s="178" t="str">
        <f>IF(LEN(VLOOKUP($G37,Baseline!$G:$EN,127,FALSE))=0,"",VLOOKUP($G37,Baseline!$G:$EN,127,FALSE))</f>
        <v/>
      </c>
      <c r="ED37" s="178" t="str">
        <f>IF(LEN(VLOOKUP($G37,Baseline!$G:$EN,128,FALSE))=0,"",VLOOKUP($G37,Baseline!$G:$EN,128,FALSE))</f>
        <v/>
      </c>
      <c r="EE37" s="178" t="str">
        <f>IF(LEN(VLOOKUP($G37,Baseline!$G:$EN,129,FALSE))=0,"",VLOOKUP($G37,Baseline!$G:$EN,129,FALSE))</f>
        <v/>
      </c>
      <c r="EF37" s="178" t="str">
        <f>IF(LEN(VLOOKUP($G37,Baseline!$G:$EN,130,FALSE))=0,"",VLOOKUP($G37,Baseline!$G:$EN,130,FALSE))</f>
        <v/>
      </c>
      <c r="EG37" s="178" t="str">
        <f>IF(LEN(VLOOKUP($G37,Baseline!$G:$EN,131,FALSE))=0,"",VLOOKUP($G37,Baseline!$G:$EN,131,FALSE))</f>
        <v/>
      </c>
      <c r="EH37" s="178" t="str">
        <f>IF(LEN(VLOOKUP($G37,Baseline!$G:$EN,132,FALSE))=0,"",VLOOKUP($G37,Baseline!$G:$EN,132,FALSE))</f>
        <v/>
      </c>
      <c r="EI37" s="178" t="str">
        <f>IF(LEN(VLOOKUP($G37,Baseline!$G:$EN,133,FALSE))=0,"",VLOOKUP($G37,Baseline!$G:$EN,133,FALSE))</f>
        <v/>
      </c>
      <c r="EJ37" s="178" t="str">
        <f>IF(LEN(VLOOKUP($G37,Baseline!$G:$EN,134,FALSE))=0,"",VLOOKUP($G37,Baseline!$G:$EN,134,FALSE))</f>
        <v/>
      </c>
      <c r="EK37" s="178" t="str">
        <f>IF(LEN(VLOOKUP($G37,Baseline!$G:$EN,135,FALSE))=0,"",VLOOKUP($G37,Baseline!$G:$EN,135,FALSE))</f>
        <v/>
      </c>
      <c r="EL37" s="178" t="str">
        <f>IF(LEN(VLOOKUP($G37,Baseline!$G:$EN,136,FALSE))=0,"",VLOOKUP($G37,Baseline!$G:$EN,136,FALSE))</f>
        <v/>
      </c>
      <c r="EM37" s="178" t="str">
        <f>IF(LEN(VLOOKUP($G37,Baseline!$G:$EN,137,FALSE))=0,"",VLOOKUP($G37,Baseline!$G:$EN,137,FALSE))</f>
        <v/>
      </c>
      <c r="EN37" s="178" t="str">
        <f>IF(LEN(VLOOKUP($G37,Baseline!$G:$EN,138,FALSE))=0,"",VLOOKUP($G37,Baseline!$G:$EN,138,FALSE))</f>
        <v/>
      </c>
      <c r="EO37" s="178"/>
      <c r="EP37" s="178"/>
      <c r="EQ37" s="178"/>
      <c r="ER37" s="178"/>
      <c r="ES37" s="178" t="str">
        <f>IF(LEN(VLOOKUP($G37,Baseline!$G:$FP,143,FALSE))=0,"",VLOOKUP($G37,Baseline!$G:$FP,143,FALSE))</f>
        <v>Sei riuscito/a a stare attento/a?</v>
      </c>
      <c r="ET37" s="178" t="str">
        <f>IF(LEN(VLOOKUP($G37,Baseline!$G:$FP,144,FALSE))=0,"",VLOOKUP($G37,Baseline!$G:$FP,144,FALSE))</f>
        <v>0 = mai</v>
      </c>
      <c r="EU37" s="178" t="str">
        <f>IF(LEN(VLOOKUP($G37,Baseline!$G:$FP,145,FALSE))=0,"",VLOOKUP($G37,Baseline!$G:$FP,145,FALSE))</f>
        <v>1 = raramente</v>
      </c>
      <c r="EV37" s="178" t="str">
        <f>IF(LEN(VLOOKUP($G37,Baseline!$G:$FP,146,FALSE))=0,"",VLOOKUP($G37,Baseline!$G:$FP,146,FALSE))</f>
        <v>2 = abbastanza spesso</v>
      </c>
      <c r="EW37" s="178" t="str">
        <f>IF(LEN(VLOOKUP($G37,Baseline!$G:$FP,147,FALSE))=0,"",VLOOKUP($G37,Baseline!$G:$FP,147,FALSE))</f>
        <v>3 = molto spesso</v>
      </c>
      <c r="EX37" s="178" t="str">
        <f>IF(LEN(VLOOKUP($G37,Baseline!$G:$FP,148,FALSE))=0,"",VLOOKUP($G37,Baseline!$G:$FP,148,FALSE))</f>
        <v>4 = sempre</v>
      </c>
      <c r="EY37" s="178" t="str">
        <f>IF(LEN(VLOOKUP($G37,Baseline!$G:$FP,149,FALSE))=0,"",VLOOKUP($G37,Baseline!$G:$FP,149,FALSE))</f>
        <v/>
      </c>
      <c r="EZ37" s="178" t="str">
        <f>IF(LEN(VLOOKUP($G37,Baseline!$G:$FP,150,FALSE))=0,"",VLOOKUP($G37,Baseline!$G:$FP,150,FALSE))</f>
        <v/>
      </c>
      <c r="FA37" s="178" t="str">
        <f>IF(LEN(VLOOKUP($G37,Baseline!$G:$FP,151,FALSE))=0,"",VLOOKUP($G37,Baseline!$G:$FP,151,FALSE))</f>
        <v/>
      </c>
      <c r="FB37" s="178" t="str">
        <f>IF(LEN(VLOOKUP($G37,Baseline!$G:$FP,152,FALSE))=0,"",VLOOKUP($G37,Baseline!$G:$FP,152,FALSE))</f>
        <v/>
      </c>
      <c r="FC37" s="178" t="str">
        <f>IF(LEN(VLOOKUP($G37,Baseline!$G:$FP,153,FALSE))=0,"",VLOOKUP($G37,Baseline!$G:$FP,153,FALSE))</f>
        <v/>
      </c>
      <c r="FD37" s="178" t="str">
        <f>IF(LEN(VLOOKUP($G37,Baseline!$G:$FP,154,FALSE))=0,"",VLOOKUP($G37,Baseline!$G:$FP,154,FALSE))</f>
        <v/>
      </c>
      <c r="FE37" s="178" t="str">
        <f>IF(LEN(VLOOKUP($G37,Baseline!$G:$FP,155,FALSE))=0,"",VLOOKUP($G37,Baseline!$G:$FP,155,FALSE))</f>
        <v/>
      </c>
      <c r="FF37" s="178" t="str">
        <f>IF(LEN(VLOOKUP($G37,Baseline!$G:$FP,156,FALSE))=0,"",VLOOKUP($G37,Baseline!$G:$FP,156,FALSE))</f>
        <v/>
      </c>
      <c r="FG37" s="178" t="str">
        <f>IF(LEN(VLOOKUP($G37,Baseline!$G:$FP,157,FALSE))=0,"",VLOOKUP($G37,Baseline!$G:$FP,157,FALSE))</f>
        <v/>
      </c>
      <c r="FH37" s="178" t="str">
        <f>IF(LEN(VLOOKUP($G37,Baseline!$G:$FP,158,FALSE))=0,"",VLOOKUP($G37,Baseline!$G:$FP,158,FALSE))</f>
        <v/>
      </c>
      <c r="FI37" s="178" t="str">
        <f>IF(LEN(VLOOKUP($G37,Baseline!$G:$FP,159,FALSE))=0,"",VLOOKUP($G37,Baseline!$G:$FP,159,FALSE))</f>
        <v/>
      </c>
      <c r="FJ37" s="178" t="str">
        <f>IF(LEN(VLOOKUP($G37,Baseline!$G:$FP,160,FALSE))=0,"",VLOOKUP($G37,Baseline!$G:$FP,160,FALSE))</f>
        <v/>
      </c>
      <c r="FK37" s="178" t="str">
        <f>IF(LEN(VLOOKUP($G37,Baseline!$G:$FP,161,FALSE))=0,"",VLOOKUP($G37,Baseline!$G:$FP,161,FALSE))</f>
        <v/>
      </c>
      <c r="FL37" s="178" t="str">
        <f>IF(LEN(VLOOKUP($G37,Baseline!$G:$FP,162,FALSE))=0,"",VLOOKUP($G37,Baseline!$G:$FP,162,FALSE))</f>
        <v/>
      </c>
      <c r="FM37" s="178" t="str">
        <f>IF(LEN(VLOOKUP($G37,Baseline!$G:$FP,163,FALSE))=0,"",VLOOKUP($G37,Baseline!$G:$FP,163,FALSE))</f>
        <v/>
      </c>
      <c r="FN37" s="178" t="str">
        <f>IF(LEN(VLOOKUP($G37,Baseline!$G:$FP,164,FALSE))=0,"",VLOOKUP($G37,Baseline!$G:$FP,164,FALSE))</f>
        <v/>
      </c>
      <c r="FO37" s="178" t="str">
        <f>IF(LEN(VLOOKUP($G37,Baseline!$G:$FP,165,FALSE))=0,"",VLOOKUP($G37,Baseline!$G:$FP,165,FALSE))</f>
        <v/>
      </c>
      <c r="FP37" s="178" t="str">
        <f>IF(LEN(VLOOKUP($G37,Baseline!$G:$FP,166,FALSE))=0,"",VLOOKUP($G37,Baseline!$G:$FP,166,FALSE))</f>
        <v/>
      </c>
      <c r="FQ37" s="178"/>
      <c r="FR37" s="178"/>
      <c r="FS37" s="178"/>
      <c r="FT37" s="178"/>
      <c r="FU37" s="178" t="str">
        <f>IF(LEN(VLOOKUP($G37,Baseline!$G:$GR,171,FALSE))=0,"",VLOOKUP($G37,Baseline!$G:$GR,171,FALSE))</f>
        <v>Мог(ла) ли ты хорошо (gut) концентрироваться?</v>
      </c>
      <c r="FV37" s="178" t="str">
        <f>IF(LEN(VLOOKUP($G37,Baseline!$G:$GR,172,FALSE))=0,"",VLOOKUP($G37,Baseline!$G:$GR,172,FALSE))</f>
        <v>0 = никогда</v>
      </c>
      <c r="FW37" s="178" t="str">
        <f>IF(LEN(VLOOKUP($G37,Baseline!$G:$GR,173,FALSE))=0,"",VLOOKUP($G37,Baseline!$G:$GR,173,FALSE))</f>
        <v>1 = редко</v>
      </c>
      <c r="FX37" s="178" t="str">
        <f>IF(LEN(VLOOKUP($G37,Baseline!$G:$GR,174,FALSE))=0,"",VLOOKUP($G37,Baseline!$G:$GR,174,FALSE))</f>
        <v>2 = довольно часто</v>
      </c>
      <c r="FY37" s="178" t="str">
        <f>IF(LEN(VLOOKUP($G37,Baseline!$G:$GR,175,FALSE))=0,"",VLOOKUP($G37,Baseline!$G:$GR,175,FALSE))</f>
        <v>3 = очень часто</v>
      </c>
      <c r="FZ37" s="178" t="str">
        <f>IF(LEN(VLOOKUP($G37,Baseline!$G:$GR,176,FALSE))=0,"",VLOOKUP($G37,Baseline!$G:$GR,176,FALSE))</f>
        <v>4 = Постоянно</v>
      </c>
      <c r="GA37" s="178" t="str">
        <f>IF(LEN(VLOOKUP($G37,Baseline!$G:$GR,177,FALSE))=0,"",VLOOKUP($G37,Baseline!$G:$GR,177,FALSE))</f>
        <v/>
      </c>
      <c r="GB37" s="178" t="str">
        <f>IF(LEN(VLOOKUP($G37,Baseline!$G:$GR,178,FALSE))=0,"",VLOOKUP($G37,Baseline!$G:$GR,178,FALSE))</f>
        <v/>
      </c>
      <c r="GC37" s="178" t="str">
        <f>IF(LEN(VLOOKUP($G37,Baseline!$G:$GR,179,FALSE))=0,"",VLOOKUP($G37,Baseline!$G:$GR,179,FALSE))</f>
        <v/>
      </c>
      <c r="GD37" s="178" t="str">
        <f>IF(LEN(VLOOKUP($G37,Baseline!$G:$GR,180,FALSE))=0,"",VLOOKUP($G37,Baseline!$G:$GR,180,FALSE))</f>
        <v/>
      </c>
      <c r="GE37" s="178" t="str">
        <f>IF(LEN(VLOOKUP($G37,Baseline!$G:$GR,181,FALSE))=0,"",VLOOKUP($G37,Baseline!$G:$GR,181,FALSE))</f>
        <v/>
      </c>
      <c r="GF37" s="178" t="str">
        <f>IF(LEN(VLOOKUP($G37,Baseline!$G:$GR,182,FALSE))=0,"",VLOOKUP($G37,Baseline!$G:$GR,182,FALSE))</f>
        <v/>
      </c>
      <c r="GG37" s="178" t="str">
        <f>IF(LEN(VLOOKUP($G37,Baseline!$G:$GR,183,FALSE))=0,"",VLOOKUP($G37,Baseline!$G:$GR,183,FALSE))</f>
        <v/>
      </c>
      <c r="GH37" s="178" t="str">
        <f>IF(LEN(VLOOKUP($G37,Baseline!$G:$GR,184,FALSE))=0,"",VLOOKUP($G37,Baseline!$G:$GR,184,FALSE))</f>
        <v/>
      </c>
      <c r="GI37" s="178" t="str">
        <f>IF(LEN(VLOOKUP($G37,Baseline!$G:$GR,185,FALSE))=0,"",VLOOKUP($G37,Baseline!$G:$GR,185,FALSE))</f>
        <v/>
      </c>
      <c r="GJ37" s="178" t="str">
        <f>IF(LEN(VLOOKUP($G37,Baseline!$G:$GR,186,FALSE))=0,"",VLOOKUP($G37,Baseline!$G:$GR,186,FALSE))</f>
        <v/>
      </c>
      <c r="GK37" s="178" t="str">
        <f>IF(LEN(VLOOKUP($G37,Baseline!$G:$GR,187,FALSE))=0,"",VLOOKUP($G37,Baseline!$G:$GR,187,FALSE))</f>
        <v/>
      </c>
      <c r="GL37" s="178" t="str">
        <f>IF(LEN(VLOOKUP($G37,Baseline!$G:$GR,188,FALSE))=0,"",VLOOKUP($G37,Baseline!$G:$GR,188,FALSE))</f>
        <v/>
      </c>
      <c r="GM37" s="178" t="str">
        <f>IF(LEN(VLOOKUP($G37,Baseline!$G:$GR,189,FALSE))=0,"",VLOOKUP($G37,Baseline!$G:$GR,189,FALSE))</f>
        <v/>
      </c>
      <c r="GN37" s="178" t="str">
        <f>IF(LEN(VLOOKUP($G37,Baseline!$G:$GR,190,FALSE))=0,"",VLOOKUP($G37,Baseline!$G:$GR,190,FALSE))</f>
        <v/>
      </c>
      <c r="GO37" s="178" t="str">
        <f>IF(LEN(VLOOKUP($G37,Baseline!$G:$GR,191,FALSE))=0,"",VLOOKUP($G37,Baseline!$G:$GR,191,FALSE))</f>
        <v/>
      </c>
      <c r="GP37" s="178" t="str">
        <f>IF(LEN(VLOOKUP($G37,Baseline!$G:$GR,192,FALSE))=0,"",VLOOKUP($G37,Baseline!$G:$GR,192,FALSE))</f>
        <v/>
      </c>
      <c r="GQ37" s="178" t="str">
        <f>IF(LEN(VLOOKUP($G37,Baseline!$G:$GR,193,FALSE))=0,"",VLOOKUP($G37,Baseline!$G:$GR,193,FALSE))</f>
        <v/>
      </c>
      <c r="GR37" s="178" t="str">
        <f>IF(LEN(VLOOKUP($G37,Baseline!$G:$GR,194,FALSE))=0,"",VLOOKUP($G37,Baseline!$G:$GR,194,FALSE))</f>
        <v/>
      </c>
      <c r="GS37" s="178"/>
      <c r="GT37" s="178"/>
      <c r="GU37" s="178"/>
      <c r="GV37" s="178"/>
      <c r="GW37" s="178" t="str">
        <f>IF(LEN(VLOOKUP($G37,Baseline!$G:$HT,199,FALSE))=0,"",VLOOKUP($G37,Baseline!$G:$HT,199,FALSE))</f>
        <v>Da li si mogao/la dobro da obraćaš pažnju na časovima?</v>
      </c>
      <c r="GX37" s="178" t="str">
        <f>IF(LEN(VLOOKUP($G37,Baseline!$G:$HT,200,FALSE))=0,"",VLOOKUP($G37,Baseline!$G:$HT,200,FALSE))</f>
        <v>1 = nikada</v>
      </c>
      <c r="GY37" s="178" t="str">
        <f>IF(LEN(VLOOKUP($G37,Baseline!$G:$HT,201,FALSE))=0,"",VLOOKUP($G37,Baseline!$G:$HT,201,FALSE))</f>
        <v>2 = retko</v>
      </c>
      <c r="GZ37" s="178" t="str">
        <f>IF(LEN(VLOOKUP($G37,Baseline!$G:$HT,202,FALSE))=0,"",VLOOKUP($G37,Baseline!$G:$HT,202,FALSE))</f>
        <v>3 = ponekad</v>
      </c>
      <c r="HA37" s="178" t="str">
        <f>IF(LEN(VLOOKUP($G37,Baseline!$G:$HT,203,FALSE))=0,"",VLOOKUP($G37,Baseline!$G:$HT,203,FALSE))</f>
        <v>4 = često</v>
      </c>
      <c r="HB37" s="178" t="str">
        <f>IF(LEN(VLOOKUP($G37,Baseline!$G:$HT,204,FALSE))=0,"",VLOOKUP($G37,Baseline!$G:$HT,204,FALSE))</f>
        <v>5 = stalno</v>
      </c>
      <c r="HC37" s="178" t="str">
        <f>IF(LEN(VLOOKUP($G37,Baseline!$G:$HT,205,FALSE))=0,"",VLOOKUP($G37,Baseline!$G:$HT,205,FALSE))</f>
        <v/>
      </c>
      <c r="HD37" s="178" t="str">
        <f>IF(LEN(VLOOKUP($G37,Baseline!$G:$HT,206,FALSE))=0,"",VLOOKUP($G37,Baseline!$G:$HT,206,FALSE))</f>
        <v/>
      </c>
      <c r="HE37" s="178" t="str">
        <f>IF(LEN(VLOOKUP($G37,Baseline!$G:$HT,207,FALSE))=0,"",VLOOKUP($G37,Baseline!$G:$HT,207,FALSE))</f>
        <v/>
      </c>
      <c r="HF37" s="178" t="str">
        <f>IF(LEN(VLOOKUP($G37,Baseline!$G:$HT,208,FALSE))=0,"",VLOOKUP($G37,Baseline!$G:$HT,208,FALSE))</f>
        <v/>
      </c>
      <c r="HG37" s="178" t="str">
        <f>IF(LEN(VLOOKUP($G37,Baseline!$G:$HT,209,FALSE))=0,"",VLOOKUP($G37,Baseline!$G:$HT,209,FALSE))</f>
        <v/>
      </c>
      <c r="HH37" s="178" t="str">
        <f>IF(LEN(VLOOKUP($G37,Baseline!$G:$HT,210,FALSE))=0,"",VLOOKUP($G37,Baseline!$G:$HT,210,FALSE))</f>
        <v/>
      </c>
      <c r="HI37" s="178" t="str">
        <f>IF(LEN(VLOOKUP($G37,Baseline!$G:$HT,211,FALSE))=0,"",VLOOKUP($G37,Baseline!$G:$HT,211,FALSE))</f>
        <v/>
      </c>
      <c r="HJ37" s="178" t="str">
        <f>IF(LEN(VLOOKUP($G37,Baseline!$G:$HT,212,FALSE))=0,"",VLOOKUP($G37,Baseline!$G:$HT,212,FALSE))</f>
        <v/>
      </c>
      <c r="HK37" s="178" t="str">
        <f>IF(LEN(VLOOKUP($G37,Baseline!$G:$HT,213,FALSE))=0,"",VLOOKUP($G37,Baseline!$G:$HT,213,FALSE))</f>
        <v/>
      </c>
      <c r="HL37" s="178" t="str">
        <f>IF(LEN(VLOOKUP($G37,Baseline!$G:$HT,214,FALSE))=0,"",VLOOKUP($G37,Baseline!$G:$HT,214,FALSE))</f>
        <v/>
      </c>
      <c r="HM37" s="178" t="str">
        <f>IF(LEN(VLOOKUP($G37,Baseline!$G:$HT,215,FALSE))=0,"",VLOOKUP($G37,Baseline!$G:$HT,215,FALSE))</f>
        <v/>
      </c>
      <c r="HN37" s="178" t="str">
        <f>IF(LEN(VLOOKUP($G37,Baseline!$G:$HT,216,FALSE))=0,"",VLOOKUP($G37,Baseline!$G:$HT,216,FALSE))</f>
        <v/>
      </c>
      <c r="HO37" s="178" t="str">
        <f>IF(LEN(VLOOKUP($G37,Baseline!$G:$HT,217,FALSE))=0,"",VLOOKUP($G37,Baseline!$G:$HT,217,FALSE))</f>
        <v/>
      </c>
      <c r="HP37" s="178" t="str">
        <f>IF(LEN(VLOOKUP($G37,Baseline!$G:$HT,218,FALSE))=0,"",VLOOKUP($G37,Baseline!$G:$HT,218,FALSE))</f>
        <v/>
      </c>
      <c r="HQ37" s="178" t="str">
        <f>IF(LEN(VLOOKUP($G37,Baseline!$G:$HT,219,FALSE))=0,"",VLOOKUP($G37,Baseline!$G:$HT,219,FALSE))</f>
        <v/>
      </c>
      <c r="HR37" s="178" t="str">
        <f>IF(LEN(VLOOKUP($G37,Baseline!$G:$HT,220,FALSE))=0,"",VLOOKUP($G37,Baseline!$G:$HT,220,FALSE))</f>
        <v/>
      </c>
      <c r="HS37" s="178" t="str">
        <f>IF(LEN(VLOOKUP($G37,Baseline!$G:$HT,221,FALSE))=0,"",VLOOKUP($G37,Baseline!$G:$HT,221,FALSE))</f>
        <v/>
      </c>
      <c r="HT37" s="178" t="str">
        <f>IF(LEN(VLOOKUP($G37,Baseline!$G:$HT,222,FALSE))=0,"",VLOOKUP($G37,Baseline!$G:$HT,222,FALSE))</f>
        <v/>
      </c>
      <c r="HU37" s="178"/>
      <c r="HV37" s="178"/>
      <c r="HW37" s="178"/>
      <c r="HX37" s="178"/>
    </row>
    <row r="38" spans="1:232" s="41" customFormat="1" ht="16.5" hidden="1" thickBot="1">
      <c r="A38" s="92" t="s">
        <v>103</v>
      </c>
      <c r="B38" s="94"/>
      <c r="C38" s="94"/>
      <c r="D38" s="94"/>
      <c r="E38" s="94"/>
      <c r="F38" s="94"/>
      <c r="G38" s="94"/>
      <c r="H38" s="193"/>
      <c r="I38" s="92"/>
      <c r="J38" s="194"/>
      <c r="K38" s="194"/>
      <c r="L38" s="195"/>
      <c r="M38" s="94"/>
      <c r="N38" s="94"/>
      <c r="O38" s="94"/>
      <c r="P38" s="94"/>
      <c r="Q38" s="94"/>
      <c r="R38" s="94"/>
      <c r="S38" s="94"/>
      <c r="T38" s="94"/>
      <c r="U38" s="94"/>
      <c r="V38" s="94"/>
      <c r="W38" s="94"/>
      <c r="X38" s="94"/>
      <c r="Y38" s="94"/>
      <c r="Z38" s="94"/>
      <c r="AA38" s="94"/>
      <c r="AB38" s="94"/>
      <c r="AC38" s="94"/>
      <c r="AD38" s="94"/>
      <c r="AE38" s="94"/>
      <c r="AF38" s="94"/>
      <c r="AG38" s="94"/>
      <c r="AH38" s="94"/>
      <c r="AI38" s="94"/>
      <c r="AJ38" s="205"/>
      <c r="AK38" s="92"/>
      <c r="AL38" s="194"/>
      <c r="AM38" s="194"/>
      <c r="AN38" s="195"/>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205"/>
      <c r="BM38" s="92"/>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205"/>
      <c r="CO38" s="92"/>
    </row>
    <row r="39" spans="1:232" s="210" customFormat="1" ht="16.5" thickBot="1">
      <c r="A39" s="206" t="s">
        <v>98</v>
      </c>
      <c r="B39" s="207"/>
      <c r="C39" s="207"/>
      <c r="D39" s="207"/>
      <c r="E39" s="207"/>
      <c r="F39" s="207"/>
      <c r="G39" s="214"/>
      <c r="H39" s="208"/>
      <c r="I39" s="217" t="s">
        <v>630</v>
      </c>
      <c r="J39" s="213"/>
      <c r="K39" s="213"/>
      <c r="L39" s="214"/>
      <c r="M39" s="207"/>
      <c r="N39" s="207"/>
      <c r="O39" s="207"/>
      <c r="P39" s="207"/>
      <c r="Q39" s="207"/>
      <c r="R39" s="207"/>
      <c r="S39" s="207"/>
      <c r="T39" s="207"/>
      <c r="U39" s="207"/>
      <c r="V39" s="207"/>
      <c r="W39" s="207"/>
      <c r="X39" s="207"/>
      <c r="Y39" s="207"/>
      <c r="Z39" s="207"/>
      <c r="AA39" s="207"/>
      <c r="AB39" s="207"/>
      <c r="AC39" s="207"/>
      <c r="AD39" s="207"/>
      <c r="AE39" s="207"/>
      <c r="AF39" s="207"/>
      <c r="AG39" s="207"/>
      <c r="AH39" s="207"/>
      <c r="AI39" s="207"/>
      <c r="AJ39" s="211"/>
      <c r="AK39" s="217" t="s">
        <v>631</v>
      </c>
      <c r="AL39" s="213"/>
      <c r="AM39" s="213"/>
      <c r="AN39" s="214"/>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11"/>
      <c r="BM39" s="217" t="s">
        <v>951</v>
      </c>
      <c r="BN39" s="214"/>
      <c r="BO39" s="214"/>
      <c r="BP39" s="214"/>
      <c r="BQ39" s="214"/>
      <c r="BR39" s="207"/>
      <c r="BS39" s="207"/>
      <c r="BT39" s="207"/>
      <c r="BU39" s="207"/>
      <c r="BV39" s="207"/>
      <c r="BW39" s="207"/>
      <c r="BX39" s="207"/>
      <c r="BY39" s="207"/>
      <c r="BZ39" s="207"/>
      <c r="CA39" s="207"/>
      <c r="CB39" s="207"/>
      <c r="CC39" s="207"/>
      <c r="CD39" s="207"/>
      <c r="CE39" s="207"/>
      <c r="CF39" s="207"/>
      <c r="CG39" s="207"/>
      <c r="CH39" s="207"/>
      <c r="CI39" s="207"/>
      <c r="CJ39" s="207"/>
      <c r="CK39" s="207"/>
      <c r="CL39" s="207"/>
      <c r="CM39" s="207"/>
      <c r="CN39" s="211"/>
      <c r="CO39" s="217" t="s">
        <v>1113</v>
      </c>
      <c r="DQ39" s="210" t="s">
        <v>1283</v>
      </c>
      <c r="ES39" s="210" t="s">
        <v>1449</v>
      </c>
      <c r="FU39" s="210" t="s">
        <v>1612</v>
      </c>
      <c r="GW39" s="210" t="s">
        <v>1777</v>
      </c>
    </row>
    <row r="40" spans="1:232" s="41" customFormat="1" hidden="1">
      <c r="A40" s="90" t="s">
        <v>109</v>
      </c>
      <c r="B40" s="42" t="s">
        <v>110</v>
      </c>
      <c r="C40" s="42"/>
      <c r="D40" s="42"/>
      <c r="E40" s="42"/>
      <c r="F40" s="42" t="s">
        <v>111</v>
      </c>
      <c r="G40" s="199" t="s">
        <v>570</v>
      </c>
      <c r="H40" s="183" t="s">
        <v>571</v>
      </c>
      <c r="I40" s="95" t="str">
        <f>IF(LEN(VLOOKUP($G40,Baseline!$G:$AF,3,FALSE))=0,"",VLOOKUP($G40,Baseline!$G:$AF,3,FALSE))</f>
        <v>Ich mache mir um manches Sorgen</v>
      </c>
      <c r="J40" s="197" t="str">
        <f>IF(LEN(VLOOKUP($G40,Baseline!$G:$AF,4,FALSE))=0,"",VLOOKUP($G40,Baseline!$G:$AF,4,FALSE))</f>
        <v>1 = Niemals</v>
      </c>
      <c r="K40" s="197" t="str">
        <f>IF(LEN(VLOOKUP($G40,Baseline!$G:$AF,5,FALSE))=0,"",VLOOKUP($G40,Baseline!$G:$AF,5,FALSE))</f>
        <v>2 = Manchmal</v>
      </c>
      <c r="L40" s="197" t="str">
        <f>IF(LEN(VLOOKUP($G40,Baseline!$G:$AF,6,FALSE))=0,"",VLOOKUP($G40,Baseline!$G:$AF,6,FALSE))</f>
        <v>3 = Häufig</v>
      </c>
      <c r="M40" s="197" t="str">
        <f>IF(LEN(VLOOKUP($G40,Baseline!$G:$AF,7,FALSE))=0,"",VLOOKUP($G40,Baseline!$G:$AF,7,FALSE))</f>
        <v>4 = Immer</v>
      </c>
      <c r="N40" s="197" t="str">
        <f>IF(LEN(VLOOKUP($G40,Baseline!$G:$AF,8,FALSE))=0,"",VLOOKUP($G40,Baseline!$G:$AF,8,FALSE))</f>
        <v/>
      </c>
      <c r="O40" s="197" t="str">
        <f>IF(LEN(VLOOKUP($G40,Baseline!$G:$AF,9,FALSE))=0,"",VLOOKUP($G40,Baseline!$G:$AF,9,FALSE))</f>
        <v/>
      </c>
      <c r="P40" s="197" t="str">
        <f>IF(LEN(VLOOKUP($G40,Baseline!$G:$AF,10,FALSE))=0,"",VLOOKUP($G40,Baseline!$G:$AF,10,FALSE))</f>
        <v/>
      </c>
      <c r="Q40" s="197" t="str">
        <f>IF(LEN(VLOOKUP($G40,Baseline!$G:$AF,11,FALSE))=0,"",VLOOKUP($G40,Baseline!$G:$AF,11,FALSE))</f>
        <v/>
      </c>
      <c r="R40" s="197" t="str">
        <f>IF(LEN(VLOOKUP($G40,Baseline!$G:$AF,12,FALSE))=0,"",VLOOKUP($G40,Baseline!$G:$AF,12,FALSE))</f>
        <v/>
      </c>
      <c r="S40" s="197" t="str">
        <f>IF(LEN(VLOOKUP($G40,Baseline!$G:$AF,13,FALSE))=0,"",VLOOKUP($G40,Baseline!$G:$AF,13,FALSE))</f>
        <v/>
      </c>
      <c r="T40" s="197" t="str">
        <f>IF(LEN(VLOOKUP($G40,Baseline!$G:$AF,14,FALSE))=0,"",VLOOKUP($G40,Baseline!$G:$AF,14,FALSE))</f>
        <v/>
      </c>
      <c r="U40" s="197" t="str">
        <f>IF(LEN(VLOOKUP($G40,Baseline!$G:$AF,15,FALSE))=0,"",VLOOKUP($G40,Baseline!$G:$AF,15,FALSE))</f>
        <v/>
      </c>
      <c r="V40" s="197" t="str">
        <f>IF(LEN(VLOOKUP($G40,Baseline!$G:$AF,16,FALSE))=0,"",VLOOKUP($G40,Baseline!$G:$AF,16,FALSE))</f>
        <v/>
      </c>
      <c r="W40" s="197" t="str">
        <f>IF(LEN(VLOOKUP($G40,Baseline!$G:$AF,17,FALSE))=0,"",VLOOKUP($G40,Baseline!$G:$AF,17,FALSE))</f>
        <v/>
      </c>
      <c r="X40" s="197" t="str">
        <f>IF(LEN(VLOOKUP($G40,Baseline!$G:$AF,18,FALSE))=0,"",VLOOKUP($G40,Baseline!$G:$AF,18,FALSE))</f>
        <v/>
      </c>
      <c r="Y40" s="197" t="str">
        <f>IF(LEN(VLOOKUP($G40,Baseline!$G:$AF,19,FALSE))=0,"",VLOOKUP($G40,Baseline!$G:$AF,19,FALSE))</f>
        <v/>
      </c>
      <c r="Z40" s="197" t="str">
        <f>IF(LEN(VLOOKUP($G40,Baseline!$G:$AF,20,FALSE))=0,"",VLOOKUP($G40,Baseline!$G:$AF,20,FALSE))</f>
        <v/>
      </c>
      <c r="AA40" s="197" t="str">
        <f>IF(LEN(VLOOKUP($G40,Baseline!$G:$AF,21,FALSE))=0,"",VLOOKUP($G40,Baseline!$G:$AF,21,FALSE))</f>
        <v/>
      </c>
      <c r="AB40" s="197" t="str">
        <f>IF(LEN(VLOOKUP($G40,Baseline!$G:$AF,22,FALSE))=0,"",VLOOKUP($G40,Baseline!$G:$AF,22,FALSE))</f>
        <v/>
      </c>
      <c r="AC40" s="197" t="str">
        <f>IF(LEN(VLOOKUP($G40,Baseline!$G:$AF,23,FALSE))=0,"",VLOOKUP($G40,Baseline!$G:$AF,23,FALSE))</f>
        <v/>
      </c>
      <c r="AD40" s="197" t="str">
        <f>IF(LEN(VLOOKUP($G40,Baseline!$G:$AF,24,FALSE))=0,"",VLOOKUP($G40,Baseline!$G:$AF,24,FALSE))</f>
        <v/>
      </c>
      <c r="AE40" s="197" t="str">
        <f>IF(LEN(VLOOKUP($G40,Baseline!$G:$AF,25,FALSE))=0,"",VLOOKUP($G40,Baseline!$G:$AF,25,FALSE))</f>
        <v/>
      </c>
      <c r="AF40" s="197" t="str">
        <f>IF(LEN(VLOOKUP($G40,Baseline!$G:$AF,26,FALSE))=0,"",VLOOKUP($G40,Baseline!$G:$AF,26,FALSE))</f>
        <v/>
      </c>
      <c r="AG40" s="42"/>
      <c r="AH40" s="42"/>
      <c r="AI40" s="42"/>
      <c r="AJ40" s="198"/>
      <c r="AK40" s="95" t="str">
        <f>IF(LEN(VLOOKUP($G40,Baseline!$G:$BH,31,FALSE))=0,"",VLOOKUP($G40,Baseline!$G:$BH,31,FALSE))</f>
        <v xml:space="preserve">I worry about things </v>
      </c>
      <c r="AL40" s="197" t="str">
        <f>IF(LEN(VLOOKUP($G40,Baseline!$G:$BH,32,FALSE))=0,"",VLOOKUP($G40,Baseline!$G:$BH,32,FALSE))</f>
        <v>1 = Never</v>
      </c>
      <c r="AM40" s="197" t="str">
        <f>IF(LEN(VLOOKUP($G40,Baseline!$G:$BH,33,FALSE))=0,"",VLOOKUP($G40,Baseline!$G:$BH,33,FALSE))</f>
        <v>2 = Sometimes</v>
      </c>
      <c r="AN40" s="197" t="str">
        <f>IF(LEN(VLOOKUP($G40,Baseline!$G:$BH,34,FALSE))=0,"",VLOOKUP($G40,Baseline!$G:$BH,34,FALSE))</f>
        <v>3 = Often</v>
      </c>
      <c r="AO40" s="197" t="str">
        <f>IF(LEN(VLOOKUP($G40,Baseline!$G:$BH,35,FALSE))=0,"",VLOOKUP($G40,Baseline!$G:$BH,35,FALSE))</f>
        <v>4 = Always</v>
      </c>
      <c r="AP40" s="197" t="str">
        <f>IF(LEN(VLOOKUP($G40,Baseline!$G:$BH,36,FALSE))=0,"",VLOOKUP($G40,Baseline!$G:$BH,36,FALSE))</f>
        <v/>
      </c>
      <c r="AQ40" s="197" t="str">
        <f>IF(LEN(VLOOKUP($G40,Baseline!$G:$BH,37,FALSE))=0,"",VLOOKUP($G40,Baseline!$G:$BH,37,FALSE))</f>
        <v/>
      </c>
      <c r="AR40" s="197" t="str">
        <f>IF(LEN(VLOOKUP($G40,Baseline!$G:$BH,38,FALSE))=0,"",VLOOKUP($G40,Baseline!$G:$BH,38,FALSE))</f>
        <v/>
      </c>
      <c r="AS40" s="197" t="str">
        <f>IF(LEN(VLOOKUP($G40,Baseline!$G:$BH,39,FALSE))=0,"",VLOOKUP($G40,Baseline!$G:$BH,39,FALSE))</f>
        <v/>
      </c>
      <c r="AT40" s="197" t="str">
        <f>IF(LEN(VLOOKUP($G40,Baseline!$G:$BH,40,FALSE))=0,"",VLOOKUP($G40,Baseline!$G:$BH,40,FALSE))</f>
        <v/>
      </c>
      <c r="AU40" s="197" t="str">
        <f>IF(LEN(VLOOKUP($G40,Baseline!$G:$BH,41,FALSE))=0,"",VLOOKUP($G40,Baseline!$G:$BH,41,FALSE))</f>
        <v/>
      </c>
      <c r="AV40" s="197" t="str">
        <f>IF(LEN(VLOOKUP($G40,Baseline!$G:$BH,42,FALSE))=0,"",VLOOKUP($G40,Baseline!$G:$BH,42,FALSE))</f>
        <v/>
      </c>
      <c r="AW40" s="197" t="str">
        <f>IF(LEN(VLOOKUP($G40,Baseline!$G:$BH,43,FALSE))=0,"",VLOOKUP($G40,Baseline!$G:$BH,43,FALSE))</f>
        <v/>
      </c>
      <c r="AX40" s="197" t="str">
        <f>IF(LEN(VLOOKUP($G40,Baseline!$G:$BH,44,FALSE))=0,"",VLOOKUP($G40,Baseline!$G:$BH,44,FALSE))</f>
        <v/>
      </c>
      <c r="AY40" s="197" t="str">
        <f>IF(LEN(VLOOKUP($G40,Baseline!$G:$BH,45,FALSE))=0,"",VLOOKUP($G40,Baseline!$G:$BH,45,FALSE))</f>
        <v/>
      </c>
      <c r="AZ40" s="197" t="str">
        <f>IF(LEN(VLOOKUP($G40,Baseline!$G:$BH,46,FALSE))=0,"",VLOOKUP($G40,Baseline!$G:$BH,46,FALSE))</f>
        <v/>
      </c>
      <c r="BA40" s="197" t="str">
        <f>IF(LEN(VLOOKUP($G40,Baseline!$G:$BH,47,FALSE))=0,"",VLOOKUP($G40,Baseline!$G:$BH,47,FALSE))</f>
        <v/>
      </c>
      <c r="BB40" s="197" t="str">
        <f>IF(LEN(VLOOKUP($G40,Baseline!$G:$BH,48,FALSE))=0,"",VLOOKUP($G40,Baseline!$G:$BH,48,FALSE))</f>
        <v/>
      </c>
      <c r="BC40" s="197" t="str">
        <f>IF(LEN(VLOOKUP($G40,Baseline!$G:$BH,49,FALSE))=0,"",VLOOKUP($G40,Baseline!$G:$BH,49,FALSE))</f>
        <v/>
      </c>
      <c r="BD40" s="197" t="str">
        <f>IF(LEN(VLOOKUP($G40,Baseline!$G:$BH,50,FALSE))=0,"",VLOOKUP($G40,Baseline!$G:$BH,50,FALSE))</f>
        <v/>
      </c>
      <c r="BE40" s="197" t="str">
        <f>IF(LEN(VLOOKUP($G40,Baseline!$G:$BH,51,FALSE))=0,"",VLOOKUP($G40,Baseline!$G:$BH,51,FALSE))</f>
        <v/>
      </c>
      <c r="BF40" s="197" t="str">
        <f>IF(LEN(VLOOKUP($G40,Baseline!$G:$BH,52,FALSE))=0,"",VLOOKUP($G40,Baseline!$G:$BH,52,FALSE))</f>
        <v/>
      </c>
      <c r="BG40" s="197" t="str">
        <f>IF(LEN(VLOOKUP($G40,Baseline!$G:$BH,53,FALSE))=0,"",VLOOKUP($G40,Baseline!$G:$BH,53,FALSE))</f>
        <v/>
      </c>
      <c r="BH40" s="197" t="str">
        <f>IF(LEN(VLOOKUP($G40,Baseline!$G:$BH,54,FALSE))=0,"",VLOOKUP($G40,Baseline!$G:$BH,54,FALSE))</f>
        <v/>
      </c>
      <c r="BI40" s="42"/>
      <c r="BJ40" s="42"/>
      <c r="BK40" s="42"/>
      <c r="BL40" s="198"/>
      <c r="BM40" s="95" t="str">
        <f>IF(LEN(VLOOKUP($G40,Baseline!$G:$CJ,59,FALSE))=0,"",VLOOKUP($G40,Baseline!$G:$CJ,59,FALSE))</f>
        <v>Hay cosas que me preocupan</v>
      </c>
      <c r="BN40" s="197" t="str">
        <f>IF(LEN(VLOOKUP($G40,Baseline!$G:$CJ,60,FALSE))=0,"",VLOOKUP($G40,Baseline!$G:$CJ,60,FALSE))</f>
        <v>1 = Nunca</v>
      </c>
      <c r="BO40" s="197" t="str">
        <f>IF(LEN(VLOOKUP($G40,Baseline!$G:$CJ,61,FALSE))=0,"",VLOOKUP($G40,Baseline!$G:$CJ,61,FALSE))</f>
        <v>2 = A veces</v>
      </c>
      <c r="BP40" s="199" t="str">
        <f>IF(LEN(VLOOKUP($G40,Baseline!$G:$CJ,62,FALSE))=0,"",VLOOKUP($G40,Baseline!$G:$CJ,62,FALSE))</f>
        <v>3 = Muchas veces</v>
      </c>
      <c r="BQ40" s="42" t="str">
        <f>IF(LEN(VLOOKUP($G40,Baseline!$G:$CJ,63,FALSE))=0,"",VLOOKUP($G40,Baseline!$G:$CJ,63,FALSE))</f>
        <v>4 = Siempre</v>
      </c>
      <c r="BR40" s="42" t="str">
        <f>IF(LEN(VLOOKUP($G40,Baseline!$G:$CJ,64,FALSE))=0,"",VLOOKUP($G40,Baseline!$G:$CJ,64,FALSE))</f>
        <v/>
      </c>
      <c r="BS40" s="42" t="str">
        <f>IF(LEN(VLOOKUP($G40,Baseline!$G:$CJ,65,FALSE))=0,"",VLOOKUP($G40,Baseline!$G:$CJ,65,FALSE))</f>
        <v/>
      </c>
      <c r="BT40" s="42" t="str">
        <f>IF(LEN(VLOOKUP($G40,Baseline!$G:$CJ,66,FALSE))=0,"",VLOOKUP($G40,Baseline!$G:$CJ,66,FALSE))</f>
        <v/>
      </c>
      <c r="BU40" s="42" t="str">
        <f>IF(LEN(VLOOKUP($G40,Baseline!$G:$CJ,67,FALSE))=0,"",VLOOKUP($G40,Baseline!$G:$CJ,67,FALSE))</f>
        <v/>
      </c>
      <c r="BV40" s="42" t="str">
        <f>IF(LEN(VLOOKUP($G40,Baseline!$G:$CJ,68,FALSE))=0,"",VLOOKUP($G40,Baseline!$G:$CJ,68,FALSE))</f>
        <v/>
      </c>
      <c r="BW40" s="42" t="str">
        <f>IF(LEN(VLOOKUP($G40,Baseline!$G:$CJ,69,FALSE))=0,"",VLOOKUP($G40,Baseline!$G:$CJ,69,FALSE))</f>
        <v/>
      </c>
      <c r="BX40" s="42" t="str">
        <f>IF(LEN(VLOOKUP($G40,Baseline!$G:$CJ,70,FALSE))=0,"",VLOOKUP($G40,Baseline!$G:$CJ,70,FALSE))</f>
        <v/>
      </c>
      <c r="BY40" s="42" t="str">
        <f>IF(LEN(VLOOKUP($G40,Baseline!$G:$CJ,71,FALSE))=0,"",VLOOKUP($G40,Baseline!$G:$CJ,71,FALSE))</f>
        <v/>
      </c>
      <c r="BZ40" s="42" t="str">
        <f>IF(LEN(VLOOKUP($G40,Baseline!$G:$CJ,72,FALSE))=0,"",VLOOKUP($G40,Baseline!$G:$CJ,72,FALSE))</f>
        <v/>
      </c>
      <c r="CA40" s="42" t="str">
        <f>IF(LEN(VLOOKUP($G40,Baseline!$G:$CJ,73,FALSE))=0,"",VLOOKUP($G40,Baseline!$G:$CJ,73,FALSE))</f>
        <v/>
      </c>
      <c r="CB40" s="42" t="str">
        <f>IF(LEN(VLOOKUP($G40,Baseline!$G:$CJ,74,FALSE))=0,"",VLOOKUP($G40,Baseline!$G:$CJ,74,FALSE))</f>
        <v/>
      </c>
      <c r="CC40" s="42" t="str">
        <f>IF(LEN(VLOOKUP($G40,Baseline!$G:$CJ,75,FALSE))=0,"",VLOOKUP($G40,Baseline!$G:$CJ,75,FALSE))</f>
        <v/>
      </c>
      <c r="CD40" s="42" t="str">
        <f>IF(LEN(VLOOKUP($G40,Baseline!$G:$CJ,76,FALSE))=0,"",VLOOKUP($G40,Baseline!$G:$CJ,76,FALSE))</f>
        <v/>
      </c>
      <c r="CE40" s="42" t="str">
        <f>IF(LEN(VLOOKUP($G40,Baseline!$G:$CJ,77,FALSE))=0,"",VLOOKUP($G40,Baseline!$G:$CJ,77,FALSE))</f>
        <v/>
      </c>
      <c r="CF40" s="42" t="str">
        <f>IF(LEN(VLOOKUP($G40,Baseline!$G:$CJ,78,FALSE))=0,"",VLOOKUP($G40,Baseline!$G:$CJ,78,FALSE))</f>
        <v/>
      </c>
      <c r="CG40" s="42" t="str">
        <f>IF(LEN(VLOOKUP($G40,Baseline!$G:$CJ,79,FALSE))=0,"",VLOOKUP($G40,Baseline!$G:$CJ,79,FALSE))</f>
        <v/>
      </c>
      <c r="CH40" s="42" t="str">
        <f>IF(LEN(VLOOKUP($G40,Baseline!$G:$CJ,80,FALSE))=0,"",VLOOKUP($G40,Baseline!$G:$CJ,80,FALSE))</f>
        <v/>
      </c>
      <c r="CI40" s="42" t="str">
        <f>IF(LEN(VLOOKUP($G40,Baseline!$G:$CJ,81,FALSE))=0,"",VLOOKUP($G40,Baseline!$G:$CJ,81,FALSE))</f>
        <v/>
      </c>
      <c r="CJ40" s="42" t="str">
        <f>IF(LEN(VLOOKUP($G40,Baseline!$G:$CJ,82,FALSE))=0,"",VLOOKUP($G40,Baseline!$G:$CJ,82,FALSE))</f>
        <v/>
      </c>
      <c r="CK40" s="42"/>
      <c r="CL40" s="42"/>
      <c r="CM40" s="42"/>
      <c r="CN40" s="200"/>
      <c r="CO40" s="95" t="str">
        <f>IF(LEN(VLOOKUP($G40,Baseline!$G:$DL,87,FALSE))=0,"",VLOOKUP($G40,Baseline!$G:$DL,87,FALSE))</f>
        <v>Je m'inquiète de certaines choses</v>
      </c>
      <c r="CP40" s="42" t="str">
        <f>IF(LEN(VLOOKUP($G40,Baseline!$G:$DL,88,FALSE))=0,"",VLOOKUP($G40,Baseline!$G:$DL,88,FALSE))</f>
        <v xml:space="preserve">1 = Jamais	</v>
      </c>
      <c r="CQ40" s="42" t="str">
        <f>IF(LEN(VLOOKUP($G40,Baseline!$G:$DL,89,FALSE))=0,"",VLOOKUP($G40,Baseline!$G:$DL,89,FALSE))</f>
        <v xml:space="preserve">2 = Parfois	</v>
      </c>
      <c r="CR40" s="42" t="str">
        <f>IF(LEN(VLOOKUP($G40,Baseline!$G:$DL,90,FALSE))=0,"",VLOOKUP($G40,Baseline!$G:$DL,90,FALSE))</f>
        <v xml:space="preserve">3 = Souvent	</v>
      </c>
      <c r="CS40" s="42" t="str">
        <f>IF(LEN(VLOOKUP($G40,Baseline!$G:$DL,91,FALSE))=0,"",VLOOKUP($G40,Baseline!$G:$DL,91,FALSE))</f>
        <v>4 = Toujours</v>
      </c>
      <c r="CT40" s="42" t="str">
        <f>IF(LEN(VLOOKUP($G40,Baseline!$G:$DL,92,FALSE))=0,"",VLOOKUP($G40,Baseline!$G:$DL,92,FALSE))</f>
        <v/>
      </c>
      <c r="CU40" s="42" t="str">
        <f>IF(LEN(VLOOKUP($G40,Baseline!$G:$DL,93,FALSE))=0,"",VLOOKUP($G40,Baseline!$G:$DL,93,FALSE))</f>
        <v/>
      </c>
      <c r="CV40" s="42" t="str">
        <f>IF(LEN(VLOOKUP($G40,Baseline!$G:$DL,94,FALSE))=0,"",VLOOKUP($G40,Baseline!$G:$DL,94,FALSE))</f>
        <v/>
      </c>
      <c r="CW40" s="42" t="str">
        <f>IF(LEN(VLOOKUP($G40,Baseline!$G:$DL,95,FALSE))=0,"",VLOOKUP($G40,Baseline!$G:$DL,95,FALSE))</f>
        <v/>
      </c>
      <c r="CX40" s="42" t="str">
        <f>IF(LEN(VLOOKUP($G40,Baseline!$G:$DL,96,FALSE))=0,"",VLOOKUP($G40,Baseline!$G:$DL,96,FALSE))</f>
        <v/>
      </c>
      <c r="CY40" s="42" t="str">
        <f>IF(LEN(VLOOKUP($G40,Baseline!$G:$DL,97,FALSE))=0,"",VLOOKUP($G40,Baseline!$G:$DL,97,FALSE))</f>
        <v/>
      </c>
      <c r="CZ40" s="42" t="str">
        <f>IF(LEN(VLOOKUP($G40,Baseline!$G:$DL,98,FALSE))=0,"",VLOOKUP($G40,Baseline!$G:$DL,98,FALSE))</f>
        <v/>
      </c>
      <c r="DA40" s="42" t="str">
        <f>IF(LEN(VLOOKUP($G40,Baseline!$G:$DL,99,FALSE))=0,"",VLOOKUP($G40,Baseline!$G:$DL,99,FALSE))</f>
        <v/>
      </c>
      <c r="DB40" s="42" t="str">
        <f>IF(LEN(VLOOKUP($G40,Baseline!$G:$DL,100,FALSE))=0,"",VLOOKUP($G40,Baseline!$G:$DL,100,FALSE))</f>
        <v/>
      </c>
      <c r="DC40" s="42" t="str">
        <f>IF(LEN(VLOOKUP($G40,Baseline!$G:$DL,101,FALSE))=0,"",VLOOKUP($G40,Baseline!$G:$DL,101,FALSE))</f>
        <v/>
      </c>
      <c r="DD40" s="42" t="str">
        <f>IF(LEN(VLOOKUP($G40,Baseline!$G:$DL,102,FALSE))=0,"",VLOOKUP($G40,Baseline!$G:$DL,102,FALSE))</f>
        <v/>
      </c>
      <c r="DE40" s="42" t="str">
        <f>IF(LEN(VLOOKUP($G40,Baseline!$G:$DL,103,FALSE))=0,"",VLOOKUP($G40,Baseline!$G:$DL,103,FALSE))</f>
        <v/>
      </c>
      <c r="DF40" s="42" t="str">
        <f>IF(LEN(VLOOKUP($G40,Baseline!$G:$DL,104,FALSE))=0,"",VLOOKUP($G40,Baseline!$G:$DL,104,FALSE))</f>
        <v/>
      </c>
      <c r="DG40" s="42" t="str">
        <f>IF(LEN(VLOOKUP($G40,Baseline!$G:$DL,105,FALSE))=0,"",VLOOKUP($G40,Baseline!$G:$DL,105,FALSE))</f>
        <v/>
      </c>
      <c r="DH40" s="42" t="str">
        <f>IF(LEN(VLOOKUP($G40,Baseline!$G:$DL,106,FALSE))=0,"",VLOOKUP($G40,Baseline!$G:$DL,106,FALSE))</f>
        <v/>
      </c>
      <c r="DI40" s="42" t="str">
        <f>IF(LEN(VLOOKUP($G40,Baseline!$G:$DL,107,FALSE))=0,"",VLOOKUP($G40,Baseline!$G:$DL,107,FALSE))</f>
        <v/>
      </c>
      <c r="DJ40" s="42" t="str">
        <f>IF(LEN(VLOOKUP($G40,Baseline!$G:$DL,108,FALSE))=0,"",VLOOKUP($G40,Baseline!$G:$DL,108,FALSE))</f>
        <v/>
      </c>
      <c r="DK40" s="42" t="str">
        <f>IF(LEN(VLOOKUP($G40,Baseline!$G:$DL,109,FALSE))=0,"",VLOOKUP($G40,Baseline!$G:$DL,109,FALSE))</f>
        <v/>
      </c>
      <c r="DL40" s="42" t="str">
        <f>IF(LEN(VLOOKUP($G40,Baseline!$G:$DL,110,FALSE))=0,"",VLOOKUP($G40,Baseline!$G:$DL,110,FALSE))</f>
        <v/>
      </c>
      <c r="DM40" s="42"/>
      <c r="DN40" s="42"/>
      <c r="DO40" s="42"/>
      <c r="DP40" s="42"/>
      <c r="DQ40" s="42" t="str">
        <f>IF(LEN(VLOOKUP($G40,Baseline!$G:$EN,115,FALSE))=0,"",VLOOKUP($G40,Baseline!$G:$EN,115,FALSE))</f>
        <v>Aggódom dolgok miatt</v>
      </c>
      <c r="DR40" s="42" t="str">
        <f>IF(LEN(VLOOKUP($G40,Baseline!$G:$EN,116,FALSE))=0,"",VLOOKUP($G40,Baseline!$G:$EN,116,FALSE))</f>
        <v>1 = soha</v>
      </c>
      <c r="DS40" s="42" t="str">
        <f>IF(LEN(VLOOKUP($G40,Baseline!$G:$EN,117,FALSE))=0,"",VLOOKUP($G40,Baseline!$G:$EN,117,FALSE))</f>
        <v>2 = néha</v>
      </c>
      <c r="DT40" s="42" t="str">
        <f>IF(LEN(VLOOKUP($G40,Baseline!$G:$EN,118,FALSE))=0,"",VLOOKUP($G40,Baseline!$G:$EN,118,FALSE))</f>
        <v>3 = gyakran</v>
      </c>
      <c r="DU40" s="42" t="str">
        <f>IF(LEN(VLOOKUP($G40,Baseline!$G:$EN,119,FALSE))=0,"",VLOOKUP($G40,Baseline!$G:$EN,119,FALSE))</f>
        <v>4 = mindig</v>
      </c>
      <c r="DV40" s="42" t="str">
        <f>IF(LEN(VLOOKUP($G40,Baseline!$G:$EN,120,FALSE))=0,"",VLOOKUP($G40,Baseline!$G:$EN,120,FALSE))</f>
        <v/>
      </c>
      <c r="DW40" s="42" t="str">
        <f>IF(LEN(VLOOKUP($G40,Baseline!$G:$EN,121,FALSE))=0,"",VLOOKUP($G40,Baseline!$G:$EN,121,FALSE))</f>
        <v/>
      </c>
      <c r="DX40" s="42" t="str">
        <f>IF(LEN(VLOOKUP($G40,Baseline!$G:$EN,122,FALSE))=0,"",VLOOKUP($G40,Baseline!$G:$EN,122,FALSE))</f>
        <v/>
      </c>
      <c r="DY40" s="42" t="str">
        <f>IF(LEN(VLOOKUP($G40,Baseline!$G:$EN,123,FALSE))=0,"",VLOOKUP($G40,Baseline!$G:$EN,123,FALSE))</f>
        <v/>
      </c>
      <c r="DZ40" s="42" t="str">
        <f>IF(LEN(VLOOKUP($G40,Baseline!$G:$EN,124,FALSE))=0,"",VLOOKUP($G40,Baseline!$G:$EN,124,FALSE))</f>
        <v/>
      </c>
      <c r="EA40" s="42" t="str">
        <f>IF(LEN(VLOOKUP($G40,Baseline!$G:$EN,125,FALSE))=0,"",VLOOKUP($G40,Baseline!$G:$EN,125,FALSE))</f>
        <v/>
      </c>
      <c r="EB40" s="42" t="str">
        <f>IF(LEN(VLOOKUP($G40,Baseline!$G:$EN,126,FALSE))=0,"",VLOOKUP($G40,Baseline!$G:$EN,126,FALSE))</f>
        <v/>
      </c>
      <c r="EC40" s="42" t="str">
        <f>IF(LEN(VLOOKUP($G40,Baseline!$G:$EN,127,FALSE))=0,"",VLOOKUP($G40,Baseline!$G:$EN,127,FALSE))</f>
        <v/>
      </c>
      <c r="ED40" s="42" t="str">
        <f>IF(LEN(VLOOKUP($G40,Baseline!$G:$EN,128,FALSE))=0,"",VLOOKUP($G40,Baseline!$G:$EN,128,FALSE))</f>
        <v/>
      </c>
      <c r="EE40" s="42" t="str">
        <f>IF(LEN(VLOOKUP($G40,Baseline!$G:$EN,129,FALSE))=0,"",VLOOKUP($G40,Baseline!$G:$EN,129,FALSE))</f>
        <v/>
      </c>
      <c r="EF40" s="42" t="str">
        <f>IF(LEN(VLOOKUP($G40,Baseline!$G:$EN,130,FALSE))=0,"",VLOOKUP($G40,Baseline!$G:$EN,130,FALSE))</f>
        <v/>
      </c>
      <c r="EG40" s="42" t="str">
        <f>IF(LEN(VLOOKUP($G40,Baseline!$G:$EN,131,FALSE))=0,"",VLOOKUP($G40,Baseline!$G:$EN,131,FALSE))</f>
        <v/>
      </c>
      <c r="EH40" s="42" t="str">
        <f>IF(LEN(VLOOKUP($G40,Baseline!$G:$EN,132,FALSE))=0,"",VLOOKUP($G40,Baseline!$G:$EN,132,FALSE))</f>
        <v/>
      </c>
      <c r="EI40" s="42" t="str">
        <f>IF(LEN(VLOOKUP($G40,Baseline!$G:$EN,133,FALSE))=0,"",VLOOKUP($G40,Baseline!$G:$EN,133,FALSE))</f>
        <v/>
      </c>
      <c r="EJ40" s="42" t="str">
        <f>IF(LEN(VLOOKUP($G40,Baseline!$G:$EN,134,FALSE))=0,"",VLOOKUP($G40,Baseline!$G:$EN,134,FALSE))</f>
        <v/>
      </c>
      <c r="EK40" s="42" t="str">
        <f>IF(LEN(VLOOKUP($G40,Baseline!$G:$EN,135,FALSE))=0,"",VLOOKUP($G40,Baseline!$G:$EN,135,FALSE))</f>
        <v/>
      </c>
      <c r="EL40" s="42" t="str">
        <f>IF(LEN(VLOOKUP($G40,Baseline!$G:$EN,136,FALSE))=0,"",VLOOKUP($G40,Baseline!$G:$EN,136,FALSE))</f>
        <v/>
      </c>
      <c r="EM40" s="42" t="str">
        <f>IF(LEN(VLOOKUP($G40,Baseline!$G:$EN,137,FALSE))=0,"",VLOOKUP($G40,Baseline!$G:$EN,137,FALSE))</f>
        <v/>
      </c>
      <c r="EN40" s="42" t="str">
        <f>IF(LEN(VLOOKUP($G40,Baseline!$G:$EN,138,FALSE))=0,"",VLOOKUP($G40,Baseline!$G:$EN,138,FALSE))</f>
        <v/>
      </c>
      <c r="EO40" s="42"/>
      <c r="EP40" s="42"/>
      <c r="EQ40" s="42"/>
      <c r="ER40" s="42"/>
      <c r="ES40" s="42" t="str">
        <f>IF(LEN(VLOOKUP($G40,Baseline!$G:$FP,143,FALSE))=0,"",VLOOKUP($G40,Baseline!$G:$FP,143,FALSE))</f>
        <v>Mi preoccupo delle cose</v>
      </c>
      <c r="ET40" s="42" t="str">
        <f>IF(LEN(VLOOKUP($G40,Baseline!$G:$FP,144,FALSE))=0,"",VLOOKUP($G40,Baseline!$G:$FP,144,FALSE))</f>
        <v>1 = Mai</v>
      </c>
      <c r="EU40" s="42" t="str">
        <f>IF(LEN(VLOOKUP($G40,Baseline!$G:$FP,145,FALSE))=0,"",VLOOKUP($G40,Baseline!$G:$FP,145,FALSE))</f>
        <v>2 = Qualchevolta</v>
      </c>
      <c r="EV40" s="42" t="str">
        <f>IF(LEN(VLOOKUP($G40,Baseline!$G:$FP,146,FALSE))=0,"",VLOOKUP($G40,Baseline!$G:$FP,146,FALSE))</f>
        <v>3 = Spesso</v>
      </c>
      <c r="EW40" s="42" t="str">
        <f>IF(LEN(VLOOKUP($G40,Baseline!$G:$FP,147,FALSE))=0,"",VLOOKUP($G40,Baseline!$G:$FP,147,FALSE))</f>
        <v>4 = Sempre</v>
      </c>
      <c r="EX40" s="42" t="str">
        <f>IF(LEN(VLOOKUP($G40,Baseline!$G:$FP,148,FALSE))=0,"",VLOOKUP($G40,Baseline!$G:$FP,148,FALSE))</f>
        <v/>
      </c>
      <c r="EY40" s="42" t="str">
        <f>IF(LEN(VLOOKUP($G40,Baseline!$G:$FP,149,FALSE))=0,"",VLOOKUP($G40,Baseline!$G:$FP,149,FALSE))</f>
        <v/>
      </c>
      <c r="EZ40" s="42" t="str">
        <f>IF(LEN(VLOOKUP($G40,Baseline!$G:$FP,150,FALSE))=0,"",VLOOKUP($G40,Baseline!$G:$FP,150,FALSE))</f>
        <v/>
      </c>
      <c r="FA40" s="42" t="str">
        <f>IF(LEN(VLOOKUP($G40,Baseline!$G:$FP,151,FALSE))=0,"",VLOOKUP($G40,Baseline!$G:$FP,151,FALSE))</f>
        <v/>
      </c>
      <c r="FB40" s="42" t="str">
        <f>IF(LEN(VLOOKUP($G40,Baseline!$G:$FP,152,FALSE))=0,"",VLOOKUP($G40,Baseline!$G:$FP,152,FALSE))</f>
        <v/>
      </c>
      <c r="FC40" s="42" t="str">
        <f>IF(LEN(VLOOKUP($G40,Baseline!$G:$FP,153,FALSE))=0,"",VLOOKUP($G40,Baseline!$G:$FP,153,FALSE))</f>
        <v/>
      </c>
      <c r="FD40" s="42" t="str">
        <f>IF(LEN(VLOOKUP($G40,Baseline!$G:$FP,154,FALSE))=0,"",VLOOKUP($G40,Baseline!$G:$FP,154,FALSE))</f>
        <v/>
      </c>
      <c r="FE40" s="42" t="str">
        <f>IF(LEN(VLOOKUP($G40,Baseline!$G:$FP,155,FALSE))=0,"",VLOOKUP($G40,Baseline!$G:$FP,155,FALSE))</f>
        <v/>
      </c>
      <c r="FF40" s="42" t="str">
        <f>IF(LEN(VLOOKUP($G40,Baseline!$G:$FP,156,FALSE))=0,"",VLOOKUP($G40,Baseline!$G:$FP,156,FALSE))</f>
        <v/>
      </c>
      <c r="FG40" s="42" t="str">
        <f>IF(LEN(VLOOKUP($G40,Baseline!$G:$FP,157,FALSE))=0,"",VLOOKUP($G40,Baseline!$G:$FP,157,FALSE))</f>
        <v/>
      </c>
      <c r="FH40" s="42" t="str">
        <f>IF(LEN(VLOOKUP($G40,Baseline!$G:$FP,158,FALSE))=0,"",VLOOKUP($G40,Baseline!$G:$FP,158,FALSE))</f>
        <v/>
      </c>
      <c r="FI40" s="42" t="str">
        <f>IF(LEN(VLOOKUP($G40,Baseline!$G:$FP,159,FALSE))=0,"",VLOOKUP($G40,Baseline!$G:$FP,159,FALSE))</f>
        <v/>
      </c>
      <c r="FJ40" s="42" t="str">
        <f>IF(LEN(VLOOKUP($G40,Baseline!$G:$FP,160,FALSE))=0,"",VLOOKUP($G40,Baseline!$G:$FP,160,FALSE))</f>
        <v/>
      </c>
      <c r="FK40" s="42" t="str">
        <f>IF(LEN(VLOOKUP($G40,Baseline!$G:$FP,161,FALSE))=0,"",VLOOKUP($G40,Baseline!$G:$FP,161,FALSE))</f>
        <v/>
      </c>
      <c r="FL40" s="42" t="str">
        <f>IF(LEN(VLOOKUP($G40,Baseline!$G:$FP,162,FALSE))=0,"",VLOOKUP($G40,Baseline!$G:$FP,162,FALSE))</f>
        <v/>
      </c>
      <c r="FM40" s="42" t="str">
        <f>IF(LEN(VLOOKUP($G40,Baseline!$G:$FP,163,FALSE))=0,"",VLOOKUP($G40,Baseline!$G:$FP,163,FALSE))</f>
        <v/>
      </c>
      <c r="FN40" s="42" t="str">
        <f>IF(LEN(VLOOKUP($G40,Baseline!$G:$FP,164,FALSE))=0,"",VLOOKUP($G40,Baseline!$G:$FP,164,FALSE))</f>
        <v/>
      </c>
      <c r="FO40" s="42" t="str">
        <f>IF(LEN(VLOOKUP($G40,Baseline!$G:$FP,165,FALSE))=0,"",VLOOKUP($G40,Baseline!$G:$FP,165,FALSE))</f>
        <v/>
      </c>
      <c r="FP40" s="42" t="str">
        <f>IF(LEN(VLOOKUP($G40,Baseline!$G:$FP,166,FALSE))=0,"",VLOOKUP($G40,Baseline!$G:$FP,166,FALSE))</f>
        <v/>
      </c>
      <c r="FQ40" s="42"/>
      <c r="FR40" s="42"/>
      <c r="FS40" s="42"/>
      <c r="FT40" s="42"/>
      <c r="FU40" s="42" t="str">
        <f>IF(LEN(VLOOKUP($G40,Baseline!$G:$GR,171,FALSE))=0,"",VLOOKUP($G40,Baseline!$G:$GR,171,FALSE))</f>
        <v>Я беспокоюсь о многом</v>
      </c>
      <c r="FV40" s="42" t="str">
        <f>IF(LEN(VLOOKUP($G40,Baseline!$G:$GR,172,FALSE))=0,"",VLOOKUP($G40,Baseline!$G:$GR,172,FALSE))</f>
        <v>1 = никогда</v>
      </c>
      <c r="FW40" s="42" t="str">
        <f>IF(LEN(VLOOKUP($G40,Baseline!$G:$GR,173,FALSE))=0,"",VLOOKUP($G40,Baseline!$G:$GR,173,FALSE))</f>
        <v>2 = иногда</v>
      </c>
      <c r="FX40" s="42" t="str">
        <f>IF(LEN(VLOOKUP($G40,Baseline!$G:$GR,174,FALSE))=0,"",VLOOKUP($G40,Baseline!$G:$GR,174,FALSE))</f>
        <v>3 = часто</v>
      </c>
      <c r="FY40" s="42" t="str">
        <f>IF(LEN(VLOOKUP($G40,Baseline!$G:$GR,175,FALSE))=0,"",VLOOKUP($G40,Baseline!$G:$GR,175,FALSE))</f>
        <v>4 = всегда</v>
      </c>
      <c r="FZ40" s="42" t="str">
        <f>IF(LEN(VLOOKUP($G40,Baseline!$G:$GR,176,FALSE))=0,"",VLOOKUP($G40,Baseline!$G:$GR,176,FALSE))</f>
        <v/>
      </c>
      <c r="GA40" s="42" t="str">
        <f>IF(LEN(VLOOKUP($G40,Baseline!$G:$GR,177,FALSE))=0,"",VLOOKUP($G40,Baseline!$G:$GR,177,FALSE))</f>
        <v/>
      </c>
      <c r="GB40" s="42" t="str">
        <f>IF(LEN(VLOOKUP($G40,Baseline!$G:$GR,178,FALSE))=0,"",VLOOKUP($G40,Baseline!$G:$GR,178,FALSE))</f>
        <v/>
      </c>
      <c r="GC40" s="42" t="str">
        <f>IF(LEN(VLOOKUP($G40,Baseline!$G:$GR,179,FALSE))=0,"",VLOOKUP($G40,Baseline!$G:$GR,179,FALSE))</f>
        <v/>
      </c>
      <c r="GD40" s="42" t="str">
        <f>IF(LEN(VLOOKUP($G40,Baseline!$G:$GR,180,FALSE))=0,"",VLOOKUP($G40,Baseline!$G:$GR,180,FALSE))</f>
        <v/>
      </c>
      <c r="GE40" s="42" t="str">
        <f>IF(LEN(VLOOKUP($G40,Baseline!$G:$GR,181,FALSE))=0,"",VLOOKUP($G40,Baseline!$G:$GR,181,FALSE))</f>
        <v/>
      </c>
      <c r="GF40" s="42" t="str">
        <f>IF(LEN(VLOOKUP($G40,Baseline!$G:$GR,182,FALSE))=0,"",VLOOKUP($G40,Baseline!$G:$GR,182,FALSE))</f>
        <v/>
      </c>
      <c r="GG40" s="42" t="str">
        <f>IF(LEN(VLOOKUP($G40,Baseline!$G:$GR,183,FALSE))=0,"",VLOOKUP($G40,Baseline!$G:$GR,183,FALSE))</f>
        <v/>
      </c>
      <c r="GH40" s="42" t="str">
        <f>IF(LEN(VLOOKUP($G40,Baseline!$G:$GR,184,FALSE))=0,"",VLOOKUP($G40,Baseline!$G:$GR,184,FALSE))</f>
        <v/>
      </c>
      <c r="GI40" s="42" t="str">
        <f>IF(LEN(VLOOKUP($G40,Baseline!$G:$GR,185,FALSE))=0,"",VLOOKUP($G40,Baseline!$G:$GR,185,FALSE))</f>
        <v/>
      </c>
      <c r="GJ40" s="42" t="str">
        <f>IF(LEN(VLOOKUP($G40,Baseline!$G:$GR,186,FALSE))=0,"",VLOOKUP($G40,Baseline!$G:$GR,186,FALSE))</f>
        <v/>
      </c>
      <c r="GK40" s="42" t="str">
        <f>IF(LEN(VLOOKUP($G40,Baseline!$G:$GR,187,FALSE))=0,"",VLOOKUP($G40,Baseline!$G:$GR,187,FALSE))</f>
        <v/>
      </c>
      <c r="GL40" s="42" t="str">
        <f>IF(LEN(VLOOKUP($G40,Baseline!$G:$GR,188,FALSE))=0,"",VLOOKUP($G40,Baseline!$G:$GR,188,FALSE))</f>
        <v/>
      </c>
      <c r="GM40" s="42" t="str">
        <f>IF(LEN(VLOOKUP($G40,Baseline!$G:$GR,189,FALSE))=0,"",VLOOKUP($G40,Baseline!$G:$GR,189,FALSE))</f>
        <v/>
      </c>
      <c r="GN40" s="42" t="str">
        <f>IF(LEN(VLOOKUP($G40,Baseline!$G:$GR,190,FALSE))=0,"",VLOOKUP($G40,Baseline!$G:$GR,190,FALSE))</f>
        <v/>
      </c>
      <c r="GO40" s="42" t="str">
        <f>IF(LEN(VLOOKUP($G40,Baseline!$G:$GR,191,FALSE))=0,"",VLOOKUP($G40,Baseline!$G:$GR,191,FALSE))</f>
        <v/>
      </c>
      <c r="GP40" s="42" t="str">
        <f>IF(LEN(VLOOKUP($G40,Baseline!$G:$GR,192,FALSE))=0,"",VLOOKUP($G40,Baseline!$G:$GR,192,FALSE))</f>
        <v/>
      </c>
      <c r="GQ40" s="42" t="str">
        <f>IF(LEN(VLOOKUP($G40,Baseline!$G:$GR,193,FALSE))=0,"",VLOOKUP($G40,Baseline!$G:$GR,193,FALSE))</f>
        <v/>
      </c>
      <c r="GR40" s="42" t="str">
        <f>IF(LEN(VLOOKUP($G40,Baseline!$G:$GR,194,FALSE))=0,"",VLOOKUP($G40,Baseline!$G:$GR,194,FALSE))</f>
        <v/>
      </c>
      <c r="GS40" s="42"/>
      <c r="GT40" s="42"/>
      <c r="GU40" s="42"/>
      <c r="GV40" s="42"/>
      <c r="GW40" s="42" t="str">
        <f>IF(LEN(VLOOKUP($G40,Baseline!$G:$HT,199,FALSE))=0,"",VLOOKUP($G40,Baseline!$G:$HT,199,FALSE))</f>
        <v>Brinem o raznim stvarima</v>
      </c>
      <c r="GX40" s="42" t="str">
        <f>IF(LEN(VLOOKUP($G40,Baseline!$G:$HT,200,FALSE))=0,"",VLOOKUP($G40,Baseline!$G:$HT,200,FALSE))</f>
        <v>1 = Nikad</v>
      </c>
      <c r="GY40" s="42" t="str">
        <f>IF(LEN(VLOOKUP($G40,Baseline!$G:$HT,201,FALSE))=0,"",VLOOKUP($G40,Baseline!$G:$HT,201,FALSE))</f>
        <v>2 = Ponekad</v>
      </c>
      <c r="GZ40" s="42" t="str">
        <f>IF(LEN(VLOOKUP($G40,Baseline!$G:$HT,202,FALSE))=0,"",VLOOKUP($G40,Baseline!$G:$HT,202,FALSE))</f>
        <v>3 = Često</v>
      </c>
      <c r="HA40" s="42" t="str">
        <f>IF(LEN(VLOOKUP($G40,Baseline!$G:$HT,203,FALSE))=0,"",VLOOKUP($G40,Baseline!$G:$HT,203,FALSE))</f>
        <v>4 = Stalno</v>
      </c>
      <c r="HB40" s="42" t="str">
        <f>IF(LEN(VLOOKUP($G40,Baseline!$G:$HT,204,FALSE))=0,"",VLOOKUP($G40,Baseline!$G:$HT,204,FALSE))</f>
        <v/>
      </c>
      <c r="HC40" s="42" t="str">
        <f>IF(LEN(VLOOKUP($G40,Baseline!$G:$HT,205,FALSE))=0,"",VLOOKUP($G40,Baseline!$G:$HT,205,FALSE))</f>
        <v/>
      </c>
      <c r="HD40" s="42" t="str">
        <f>IF(LEN(VLOOKUP($G40,Baseline!$G:$HT,206,FALSE))=0,"",VLOOKUP($G40,Baseline!$G:$HT,206,FALSE))</f>
        <v/>
      </c>
      <c r="HE40" s="42" t="str">
        <f>IF(LEN(VLOOKUP($G40,Baseline!$G:$HT,207,FALSE))=0,"",VLOOKUP($G40,Baseline!$G:$HT,207,FALSE))</f>
        <v/>
      </c>
      <c r="HF40" s="42" t="str">
        <f>IF(LEN(VLOOKUP($G40,Baseline!$G:$HT,208,FALSE))=0,"",VLOOKUP($G40,Baseline!$G:$HT,208,FALSE))</f>
        <v/>
      </c>
      <c r="HG40" s="42" t="str">
        <f>IF(LEN(VLOOKUP($G40,Baseline!$G:$HT,209,FALSE))=0,"",VLOOKUP($G40,Baseline!$G:$HT,209,FALSE))</f>
        <v/>
      </c>
      <c r="HH40" s="42" t="str">
        <f>IF(LEN(VLOOKUP($G40,Baseline!$G:$HT,210,FALSE))=0,"",VLOOKUP($G40,Baseline!$G:$HT,210,FALSE))</f>
        <v/>
      </c>
      <c r="HI40" s="42" t="str">
        <f>IF(LEN(VLOOKUP($G40,Baseline!$G:$HT,211,FALSE))=0,"",VLOOKUP($G40,Baseline!$G:$HT,211,FALSE))</f>
        <v/>
      </c>
      <c r="HJ40" s="42" t="str">
        <f>IF(LEN(VLOOKUP($G40,Baseline!$G:$HT,212,FALSE))=0,"",VLOOKUP($G40,Baseline!$G:$HT,212,FALSE))</f>
        <v/>
      </c>
      <c r="HK40" s="42" t="str">
        <f>IF(LEN(VLOOKUP($G40,Baseline!$G:$HT,213,FALSE))=0,"",VLOOKUP($G40,Baseline!$G:$HT,213,FALSE))</f>
        <v/>
      </c>
      <c r="HL40" s="42" t="str">
        <f>IF(LEN(VLOOKUP($G40,Baseline!$G:$HT,214,FALSE))=0,"",VLOOKUP($G40,Baseline!$G:$HT,214,FALSE))</f>
        <v/>
      </c>
      <c r="HM40" s="42" t="str">
        <f>IF(LEN(VLOOKUP($G40,Baseline!$G:$HT,215,FALSE))=0,"",VLOOKUP($G40,Baseline!$G:$HT,215,FALSE))</f>
        <v/>
      </c>
      <c r="HN40" s="42" t="str">
        <f>IF(LEN(VLOOKUP($G40,Baseline!$G:$HT,216,FALSE))=0,"",VLOOKUP($G40,Baseline!$G:$HT,216,FALSE))</f>
        <v/>
      </c>
      <c r="HO40" s="42" t="str">
        <f>IF(LEN(VLOOKUP($G40,Baseline!$G:$HT,217,FALSE))=0,"",VLOOKUP($G40,Baseline!$G:$HT,217,FALSE))</f>
        <v/>
      </c>
      <c r="HP40" s="42" t="str">
        <f>IF(LEN(VLOOKUP($G40,Baseline!$G:$HT,218,FALSE))=0,"",VLOOKUP($G40,Baseline!$G:$HT,218,FALSE))</f>
        <v/>
      </c>
      <c r="HQ40" s="42" t="str">
        <f>IF(LEN(VLOOKUP($G40,Baseline!$G:$HT,219,FALSE))=0,"",VLOOKUP($G40,Baseline!$G:$HT,219,FALSE))</f>
        <v/>
      </c>
      <c r="HR40" s="42" t="str">
        <f>IF(LEN(VLOOKUP($G40,Baseline!$G:$HT,220,FALSE))=0,"",VLOOKUP($G40,Baseline!$G:$HT,220,FALSE))</f>
        <v/>
      </c>
      <c r="HS40" s="42" t="str">
        <f>IF(LEN(VLOOKUP($G40,Baseline!$G:$HT,221,FALSE))=0,"",VLOOKUP($G40,Baseline!$G:$HT,221,FALSE))</f>
        <v/>
      </c>
      <c r="HT40" s="42" t="str">
        <f>IF(LEN(VLOOKUP($G40,Baseline!$G:$HT,222,FALSE))=0,"",VLOOKUP($G40,Baseline!$G:$HT,222,FALSE))</f>
        <v/>
      </c>
      <c r="HU40" s="42"/>
      <c r="HV40" s="42"/>
      <c r="HW40" s="42"/>
      <c r="HX40" s="42"/>
    </row>
    <row r="41" spans="1:232" s="41" customFormat="1" hidden="1">
      <c r="A41" s="180" t="s">
        <v>109</v>
      </c>
      <c r="B41" s="178" t="s">
        <v>110</v>
      </c>
      <c r="C41" s="178"/>
      <c r="D41" s="178"/>
      <c r="E41" s="178"/>
      <c r="F41" s="178" t="s">
        <v>111</v>
      </c>
      <c r="G41" s="188" t="s">
        <v>579</v>
      </c>
      <c r="H41" s="185"/>
      <c r="I41" s="182" t="str">
        <f>IF(LEN(VLOOKUP($G41,Baseline!$G:$AF,3,FALSE))=0,"",VLOOKUP($G41,Baseline!$G:$AF,3,FALSE))</f>
        <v>Ich habe Angst</v>
      </c>
      <c r="J41" s="187" t="str">
        <f>IF(LEN(VLOOKUP($G41,Baseline!$G:$AF,4,FALSE))=0,"",VLOOKUP($G41,Baseline!$G:$AF,4,FALSE))</f>
        <v>1 = Niemals</v>
      </c>
      <c r="K41" s="187" t="str">
        <f>IF(LEN(VLOOKUP($G41,Baseline!$G:$AF,5,FALSE))=0,"",VLOOKUP($G41,Baseline!$G:$AF,5,FALSE))</f>
        <v>2 = Manchmal</v>
      </c>
      <c r="L41" s="187" t="str">
        <f>IF(LEN(VLOOKUP($G41,Baseline!$G:$AF,6,FALSE))=0,"",VLOOKUP($G41,Baseline!$G:$AF,6,FALSE))</f>
        <v>3 = Häufig</v>
      </c>
      <c r="M41" s="187" t="str">
        <f>IF(LEN(VLOOKUP($G41,Baseline!$G:$AF,7,FALSE))=0,"",VLOOKUP($G41,Baseline!$G:$AF,7,FALSE))</f>
        <v>4 = Immer</v>
      </c>
      <c r="N41" s="187" t="str">
        <f>IF(LEN(VLOOKUP($G41,Baseline!$G:$AF,8,FALSE))=0,"",VLOOKUP($G41,Baseline!$G:$AF,8,FALSE))</f>
        <v/>
      </c>
      <c r="O41" s="187" t="str">
        <f>IF(LEN(VLOOKUP($G41,Baseline!$G:$AF,9,FALSE))=0,"",VLOOKUP($G41,Baseline!$G:$AF,9,FALSE))</f>
        <v/>
      </c>
      <c r="P41" s="187" t="str">
        <f>IF(LEN(VLOOKUP($G41,Baseline!$G:$AF,10,FALSE))=0,"",VLOOKUP($G41,Baseline!$G:$AF,10,FALSE))</f>
        <v/>
      </c>
      <c r="Q41" s="187" t="str">
        <f>IF(LEN(VLOOKUP($G41,Baseline!$G:$AF,11,FALSE))=0,"",VLOOKUP($G41,Baseline!$G:$AF,11,FALSE))</f>
        <v/>
      </c>
      <c r="R41" s="187" t="str">
        <f>IF(LEN(VLOOKUP($G41,Baseline!$G:$AF,12,FALSE))=0,"",VLOOKUP($G41,Baseline!$G:$AF,12,FALSE))</f>
        <v/>
      </c>
      <c r="S41" s="187" t="str">
        <f>IF(LEN(VLOOKUP($G41,Baseline!$G:$AF,13,FALSE))=0,"",VLOOKUP($G41,Baseline!$G:$AF,13,FALSE))</f>
        <v/>
      </c>
      <c r="T41" s="187" t="str">
        <f>IF(LEN(VLOOKUP($G41,Baseline!$G:$AF,14,FALSE))=0,"",VLOOKUP($G41,Baseline!$G:$AF,14,FALSE))</f>
        <v/>
      </c>
      <c r="U41" s="187" t="str">
        <f>IF(LEN(VLOOKUP($G41,Baseline!$G:$AF,15,FALSE))=0,"",VLOOKUP($G41,Baseline!$G:$AF,15,FALSE))</f>
        <v/>
      </c>
      <c r="V41" s="187" t="str">
        <f>IF(LEN(VLOOKUP($G41,Baseline!$G:$AF,16,FALSE))=0,"",VLOOKUP($G41,Baseline!$G:$AF,16,FALSE))</f>
        <v/>
      </c>
      <c r="W41" s="187" t="str">
        <f>IF(LEN(VLOOKUP($G41,Baseline!$G:$AF,17,FALSE))=0,"",VLOOKUP($G41,Baseline!$G:$AF,17,FALSE))</f>
        <v/>
      </c>
      <c r="X41" s="187" t="str">
        <f>IF(LEN(VLOOKUP($G41,Baseline!$G:$AF,18,FALSE))=0,"",VLOOKUP($G41,Baseline!$G:$AF,18,FALSE))</f>
        <v/>
      </c>
      <c r="Y41" s="187" t="str">
        <f>IF(LEN(VLOOKUP($G41,Baseline!$G:$AF,19,FALSE))=0,"",VLOOKUP($G41,Baseline!$G:$AF,19,FALSE))</f>
        <v/>
      </c>
      <c r="Z41" s="187" t="str">
        <f>IF(LEN(VLOOKUP($G41,Baseline!$G:$AF,20,FALSE))=0,"",VLOOKUP($G41,Baseline!$G:$AF,20,FALSE))</f>
        <v/>
      </c>
      <c r="AA41" s="187" t="str">
        <f>IF(LEN(VLOOKUP($G41,Baseline!$G:$AF,21,FALSE))=0,"",VLOOKUP($G41,Baseline!$G:$AF,21,FALSE))</f>
        <v/>
      </c>
      <c r="AB41" s="187" t="str">
        <f>IF(LEN(VLOOKUP($G41,Baseline!$G:$AF,22,FALSE))=0,"",VLOOKUP($G41,Baseline!$G:$AF,22,FALSE))</f>
        <v/>
      </c>
      <c r="AC41" s="187" t="str">
        <f>IF(LEN(VLOOKUP($G41,Baseline!$G:$AF,23,FALSE))=0,"",VLOOKUP($G41,Baseline!$G:$AF,23,FALSE))</f>
        <v/>
      </c>
      <c r="AD41" s="187" t="str">
        <f>IF(LEN(VLOOKUP($G41,Baseline!$G:$AF,24,FALSE))=0,"",VLOOKUP($G41,Baseline!$G:$AF,24,FALSE))</f>
        <v/>
      </c>
      <c r="AE41" s="187" t="str">
        <f>IF(LEN(VLOOKUP($G41,Baseline!$G:$AF,25,FALSE))=0,"",VLOOKUP($G41,Baseline!$G:$AF,25,FALSE))</f>
        <v/>
      </c>
      <c r="AF41" s="187" t="str">
        <f>IF(LEN(VLOOKUP($G41,Baseline!$G:$AF,26,FALSE))=0,"",VLOOKUP($G41,Baseline!$G:$AF,26,FALSE))</f>
        <v/>
      </c>
      <c r="AG41" s="178"/>
      <c r="AH41" s="178"/>
      <c r="AI41" s="178"/>
      <c r="AJ41" s="186"/>
      <c r="AK41" s="182" t="str">
        <f>IF(LEN(VLOOKUP($G41,Baseline!$G:$BH,31,FALSE))=0,"",VLOOKUP($G41,Baseline!$G:$BH,31,FALSE))</f>
        <v xml:space="preserve">I feel afraid </v>
      </c>
      <c r="AL41" s="187" t="str">
        <f>IF(LEN(VLOOKUP($G41,Baseline!$G:$BH,32,FALSE))=0,"",VLOOKUP($G41,Baseline!$G:$BH,32,FALSE))</f>
        <v>1 = Never</v>
      </c>
      <c r="AM41" s="187" t="str">
        <f>IF(LEN(VLOOKUP($G41,Baseline!$G:$BH,33,FALSE))=0,"",VLOOKUP($G41,Baseline!$G:$BH,33,FALSE))</f>
        <v>2 = Sometimes</v>
      </c>
      <c r="AN41" s="187" t="str">
        <f>IF(LEN(VLOOKUP($G41,Baseline!$G:$BH,34,FALSE))=0,"",VLOOKUP($G41,Baseline!$G:$BH,34,FALSE))</f>
        <v>3 = Often</v>
      </c>
      <c r="AO41" s="187" t="str">
        <f>IF(LEN(VLOOKUP($G41,Baseline!$G:$BH,35,FALSE))=0,"",VLOOKUP($G41,Baseline!$G:$BH,35,FALSE))</f>
        <v>4 = Always</v>
      </c>
      <c r="AP41" s="187" t="str">
        <f>IF(LEN(VLOOKUP($G41,Baseline!$G:$BH,36,FALSE))=0,"",VLOOKUP($G41,Baseline!$G:$BH,36,FALSE))</f>
        <v/>
      </c>
      <c r="AQ41" s="187" t="str">
        <f>IF(LEN(VLOOKUP($G41,Baseline!$G:$BH,37,FALSE))=0,"",VLOOKUP($G41,Baseline!$G:$BH,37,FALSE))</f>
        <v/>
      </c>
      <c r="AR41" s="187" t="str">
        <f>IF(LEN(VLOOKUP($G41,Baseline!$G:$BH,38,FALSE))=0,"",VLOOKUP($G41,Baseline!$G:$BH,38,FALSE))</f>
        <v/>
      </c>
      <c r="AS41" s="187" t="str">
        <f>IF(LEN(VLOOKUP($G41,Baseline!$G:$BH,39,FALSE))=0,"",VLOOKUP($G41,Baseline!$G:$BH,39,FALSE))</f>
        <v/>
      </c>
      <c r="AT41" s="187" t="str">
        <f>IF(LEN(VLOOKUP($G41,Baseline!$G:$BH,40,FALSE))=0,"",VLOOKUP($G41,Baseline!$G:$BH,40,FALSE))</f>
        <v/>
      </c>
      <c r="AU41" s="187" t="str">
        <f>IF(LEN(VLOOKUP($G41,Baseline!$G:$BH,41,FALSE))=0,"",VLOOKUP($G41,Baseline!$G:$BH,41,FALSE))</f>
        <v/>
      </c>
      <c r="AV41" s="187" t="str">
        <f>IF(LEN(VLOOKUP($G41,Baseline!$G:$BH,42,FALSE))=0,"",VLOOKUP($G41,Baseline!$G:$BH,42,FALSE))</f>
        <v/>
      </c>
      <c r="AW41" s="187" t="str">
        <f>IF(LEN(VLOOKUP($G41,Baseline!$G:$BH,43,FALSE))=0,"",VLOOKUP($G41,Baseline!$G:$BH,43,FALSE))</f>
        <v/>
      </c>
      <c r="AX41" s="187" t="str">
        <f>IF(LEN(VLOOKUP($G41,Baseline!$G:$BH,44,FALSE))=0,"",VLOOKUP($G41,Baseline!$G:$BH,44,FALSE))</f>
        <v/>
      </c>
      <c r="AY41" s="187" t="str">
        <f>IF(LEN(VLOOKUP($G41,Baseline!$G:$BH,45,FALSE))=0,"",VLOOKUP($G41,Baseline!$G:$BH,45,FALSE))</f>
        <v/>
      </c>
      <c r="AZ41" s="187" t="str">
        <f>IF(LEN(VLOOKUP($G41,Baseline!$G:$BH,46,FALSE))=0,"",VLOOKUP($G41,Baseline!$G:$BH,46,FALSE))</f>
        <v/>
      </c>
      <c r="BA41" s="187" t="str">
        <f>IF(LEN(VLOOKUP($G41,Baseline!$G:$BH,47,FALSE))=0,"",VLOOKUP($G41,Baseline!$G:$BH,47,FALSE))</f>
        <v/>
      </c>
      <c r="BB41" s="187" t="str">
        <f>IF(LEN(VLOOKUP($G41,Baseline!$G:$BH,48,FALSE))=0,"",VLOOKUP($G41,Baseline!$G:$BH,48,FALSE))</f>
        <v/>
      </c>
      <c r="BC41" s="187" t="str">
        <f>IF(LEN(VLOOKUP($G41,Baseline!$G:$BH,49,FALSE))=0,"",VLOOKUP($G41,Baseline!$G:$BH,49,FALSE))</f>
        <v/>
      </c>
      <c r="BD41" s="187" t="str">
        <f>IF(LEN(VLOOKUP($G41,Baseline!$G:$BH,50,FALSE))=0,"",VLOOKUP($G41,Baseline!$G:$BH,50,FALSE))</f>
        <v/>
      </c>
      <c r="BE41" s="187" t="str">
        <f>IF(LEN(VLOOKUP($G41,Baseline!$G:$BH,51,FALSE))=0,"",VLOOKUP($G41,Baseline!$G:$BH,51,FALSE))</f>
        <v/>
      </c>
      <c r="BF41" s="187" t="str">
        <f>IF(LEN(VLOOKUP($G41,Baseline!$G:$BH,52,FALSE))=0,"",VLOOKUP($G41,Baseline!$G:$BH,52,FALSE))</f>
        <v/>
      </c>
      <c r="BG41" s="187" t="str">
        <f>IF(LEN(VLOOKUP($G41,Baseline!$G:$BH,53,FALSE))=0,"",VLOOKUP($G41,Baseline!$G:$BH,53,FALSE))</f>
        <v/>
      </c>
      <c r="BH41" s="187" t="str">
        <f>IF(LEN(VLOOKUP($G41,Baseline!$G:$BH,54,FALSE))=0,"",VLOOKUP($G41,Baseline!$G:$BH,54,FALSE))</f>
        <v/>
      </c>
      <c r="BI41" s="178"/>
      <c r="BJ41" s="178"/>
      <c r="BK41" s="178"/>
      <c r="BL41" s="186"/>
      <c r="BM41" s="182" t="str">
        <f>IF(LEN(VLOOKUP($G41,Baseline!$G:$CJ,59,FALSE))=0,"",VLOOKUP($G41,Baseline!$G:$CJ,59,FALSE))</f>
        <v>Tengo miedo</v>
      </c>
      <c r="BN41" s="187" t="str">
        <f>IF(LEN(VLOOKUP($G41,Baseline!$G:$CJ,60,FALSE))=0,"",VLOOKUP($G41,Baseline!$G:$CJ,60,FALSE))</f>
        <v>1 = Nunca</v>
      </c>
      <c r="BO41" s="187" t="str">
        <f>IF(LEN(VLOOKUP($G41,Baseline!$G:$CJ,61,FALSE))=0,"",VLOOKUP($G41,Baseline!$G:$CJ,61,FALSE))</f>
        <v>2 = A veces</v>
      </c>
      <c r="BP41" s="188" t="str">
        <f>IF(LEN(VLOOKUP($G41,Baseline!$G:$CJ,62,FALSE))=0,"",VLOOKUP($G41,Baseline!$G:$CJ,62,FALSE))</f>
        <v>3 = Muchas veces</v>
      </c>
      <c r="BQ41" s="178" t="str">
        <f>IF(LEN(VLOOKUP($G41,Baseline!$G:$CJ,63,FALSE))=0,"",VLOOKUP($G41,Baseline!$G:$CJ,63,FALSE))</f>
        <v>4 = Siempre</v>
      </c>
      <c r="BR41" s="178" t="str">
        <f>IF(LEN(VLOOKUP($G41,Baseline!$G:$CJ,64,FALSE))=0,"",VLOOKUP($G41,Baseline!$G:$CJ,64,FALSE))</f>
        <v/>
      </c>
      <c r="BS41" s="178" t="str">
        <f>IF(LEN(VLOOKUP($G41,Baseline!$G:$CJ,65,FALSE))=0,"",VLOOKUP($G41,Baseline!$G:$CJ,65,FALSE))</f>
        <v/>
      </c>
      <c r="BT41" s="178" t="str">
        <f>IF(LEN(VLOOKUP($G41,Baseline!$G:$CJ,66,FALSE))=0,"",VLOOKUP($G41,Baseline!$G:$CJ,66,FALSE))</f>
        <v/>
      </c>
      <c r="BU41" s="178" t="str">
        <f>IF(LEN(VLOOKUP($G41,Baseline!$G:$CJ,67,FALSE))=0,"",VLOOKUP($G41,Baseline!$G:$CJ,67,FALSE))</f>
        <v/>
      </c>
      <c r="BV41" s="178" t="str">
        <f>IF(LEN(VLOOKUP($G41,Baseline!$G:$CJ,68,FALSE))=0,"",VLOOKUP($G41,Baseline!$G:$CJ,68,FALSE))</f>
        <v/>
      </c>
      <c r="BW41" s="178" t="str">
        <f>IF(LEN(VLOOKUP($G41,Baseline!$G:$CJ,69,FALSE))=0,"",VLOOKUP($G41,Baseline!$G:$CJ,69,FALSE))</f>
        <v/>
      </c>
      <c r="BX41" s="178" t="str">
        <f>IF(LEN(VLOOKUP($G41,Baseline!$G:$CJ,70,FALSE))=0,"",VLOOKUP($G41,Baseline!$G:$CJ,70,FALSE))</f>
        <v/>
      </c>
      <c r="BY41" s="178" t="str">
        <f>IF(LEN(VLOOKUP($G41,Baseline!$G:$CJ,71,FALSE))=0,"",VLOOKUP($G41,Baseline!$G:$CJ,71,FALSE))</f>
        <v/>
      </c>
      <c r="BZ41" s="178" t="str">
        <f>IF(LEN(VLOOKUP($G41,Baseline!$G:$CJ,72,FALSE))=0,"",VLOOKUP($G41,Baseline!$G:$CJ,72,FALSE))</f>
        <v/>
      </c>
      <c r="CA41" s="178" t="str">
        <f>IF(LEN(VLOOKUP($G41,Baseline!$G:$CJ,73,FALSE))=0,"",VLOOKUP($G41,Baseline!$G:$CJ,73,FALSE))</f>
        <v/>
      </c>
      <c r="CB41" s="178" t="str">
        <f>IF(LEN(VLOOKUP($G41,Baseline!$G:$CJ,74,FALSE))=0,"",VLOOKUP($G41,Baseline!$G:$CJ,74,FALSE))</f>
        <v/>
      </c>
      <c r="CC41" s="178" t="str">
        <f>IF(LEN(VLOOKUP($G41,Baseline!$G:$CJ,75,FALSE))=0,"",VLOOKUP($G41,Baseline!$G:$CJ,75,FALSE))</f>
        <v/>
      </c>
      <c r="CD41" s="178" t="str">
        <f>IF(LEN(VLOOKUP($G41,Baseline!$G:$CJ,76,FALSE))=0,"",VLOOKUP($G41,Baseline!$G:$CJ,76,FALSE))</f>
        <v/>
      </c>
      <c r="CE41" s="178" t="str">
        <f>IF(LEN(VLOOKUP($G41,Baseline!$G:$CJ,77,FALSE))=0,"",VLOOKUP($G41,Baseline!$G:$CJ,77,FALSE))</f>
        <v/>
      </c>
      <c r="CF41" s="178" t="str">
        <f>IF(LEN(VLOOKUP($G41,Baseline!$G:$CJ,78,FALSE))=0,"",VLOOKUP($G41,Baseline!$G:$CJ,78,FALSE))</f>
        <v/>
      </c>
      <c r="CG41" s="178" t="str">
        <f>IF(LEN(VLOOKUP($G41,Baseline!$G:$CJ,79,FALSE))=0,"",VLOOKUP($G41,Baseline!$G:$CJ,79,FALSE))</f>
        <v/>
      </c>
      <c r="CH41" s="178" t="str">
        <f>IF(LEN(VLOOKUP($G41,Baseline!$G:$CJ,80,FALSE))=0,"",VLOOKUP($G41,Baseline!$G:$CJ,80,FALSE))</f>
        <v/>
      </c>
      <c r="CI41" s="178" t="str">
        <f>IF(LEN(VLOOKUP($G41,Baseline!$G:$CJ,81,FALSE))=0,"",VLOOKUP($G41,Baseline!$G:$CJ,81,FALSE))</f>
        <v/>
      </c>
      <c r="CJ41" s="178" t="str">
        <f>IF(LEN(VLOOKUP($G41,Baseline!$G:$CJ,82,FALSE))=0,"",VLOOKUP($G41,Baseline!$G:$CJ,82,FALSE))</f>
        <v/>
      </c>
      <c r="CK41" s="178"/>
      <c r="CL41" s="178"/>
      <c r="CM41" s="178"/>
      <c r="CN41" s="189"/>
      <c r="CO41" s="182" t="str">
        <f>IF(LEN(VLOOKUP($G41,Baseline!$G:$DL,87,FALSE))=0,"",VLOOKUP($G41,Baseline!$G:$DL,87,FALSE))</f>
        <v>Je me sens effrayé(e)</v>
      </c>
      <c r="CP41" s="178" t="str">
        <f>IF(LEN(VLOOKUP($G41,Baseline!$G:$DL,88,FALSE))=0,"",VLOOKUP($G41,Baseline!$G:$DL,88,FALSE))</f>
        <v xml:space="preserve">1 = Jamais	</v>
      </c>
      <c r="CQ41" s="178" t="str">
        <f>IF(LEN(VLOOKUP($G41,Baseline!$G:$DL,89,FALSE))=0,"",VLOOKUP($G41,Baseline!$G:$DL,89,FALSE))</f>
        <v xml:space="preserve">2 = Parfois	</v>
      </c>
      <c r="CR41" s="178" t="str">
        <f>IF(LEN(VLOOKUP($G41,Baseline!$G:$DL,90,FALSE))=0,"",VLOOKUP($G41,Baseline!$G:$DL,90,FALSE))</f>
        <v xml:space="preserve">3 = Souvent	</v>
      </c>
      <c r="CS41" s="178" t="str">
        <f>IF(LEN(VLOOKUP($G41,Baseline!$G:$DL,91,FALSE))=0,"",VLOOKUP($G41,Baseline!$G:$DL,91,FALSE))</f>
        <v>4 = Toujours</v>
      </c>
      <c r="CT41" s="178" t="str">
        <f>IF(LEN(VLOOKUP($G41,Baseline!$G:$DL,92,FALSE))=0,"",VLOOKUP($G41,Baseline!$G:$DL,92,FALSE))</f>
        <v/>
      </c>
      <c r="CU41" s="178" t="str">
        <f>IF(LEN(VLOOKUP($G41,Baseline!$G:$DL,93,FALSE))=0,"",VLOOKUP($G41,Baseline!$G:$DL,93,FALSE))</f>
        <v/>
      </c>
      <c r="CV41" s="178" t="str">
        <f>IF(LEN(VLOOKUP($G41,Baseline!$G:$DL,94,FALSE))=0,"",VLOOKUP($G41,Baseline!$G:$DL,94,FALSE))</f>
        <v/>
      </c>
      <c r="CW41" s="178" t="str">
        <f>IF(LEN(VLOOKUP($G41,Baseline!$G:$DL,95,FALSE))=0,"",VLOOKUP($G41,Baseline!$G:$DL,95,FALSE))</f>
        <v/>
      </c>
      <c r="CX41" s="178" t="str">
        <f>IF(LEN(VLOOKUP($G41,Baseline!$G:$DL,96,FALSE))=0,"",VLOOKUP($G41,Baseline!$G:$DL,96,FALSE))</f>
        <v/>
      </c>
      <c r="CY41" s="178" t="str">
        <f>IF(LEN(VLOOKUP($G41,Baseline!$G:$DL,97,FALSE))=0,"",VLOOKUP($G41,Baseline!$G:$DL,97,FALSE))</f>
        <v/>
      </c>
      <c r="CZ41" s="178" t="str">
        <f>IF(LEN(VLOOKUP($G41,Baseline!$G:$DL,98,FALSE))=0,"",VLOOKUP($G41,Baseline!$G:$DL,98,FALSE))</f>
        <v/>
      </c>
      <c r="DA41" s="178" t="str">
        <f>IF(LEN(VLOOKUP($G41,Baseline!$G:$DL,99,FALSE))=0,"",VLOOKUP($G41,Baseline!$G:$DL,99,FALSE))</f>
        <v/>
      </c>
      <c r="DB41" s="178" t="str">
        <f>IF(LEN(VLOOKUP($G41,Baseline!$G:$DL,100,FALSE))=0,"",VLOOKUP($G41,Baseline!$G:$DL,100,FALSE))</f>
        <v/>
      </c>
      <c r="DC41" s="178" t="str">
        <f>IF(LEN(VLOOKUP($G41,Baseline!$G:$DL,101,FALSE))=0,"",VLOOKUP($G41,Baseline!$G:$DL,101,FALSE))</f>
        <v/>
      </c>
      <c r="DD41" s="178" t="str">
        <f>IF(LEN(VLOOKUP($G41,Baseline!$G:$DL,102,FALSE))=0,"",VLOOKUP($G41,Baseline!$G:$DL,102,FALSE))</f>
        <v/>
      </c>
      <c r="DE41" s="178" t="str">
        <f>IF(LEN(VLOOKUP($G41,Baseline!$G:$DL,103,FALSE))=0,"",VLOOKUP($G41,Baseline!$G:$DL,103,FALSE))</f>
        <v/>
      </c>
      <c r="DF41" s="178" t="str">
        <f>IF(LEN(VLOOKUP($G41,Baseline!$G:$DL,104,FALSE))=0,"",VLOOKUP($G41,Baseline!$G:$DL,104,FALSE))</f>
        <v/>
      </c>
      <c r="DG41" s="178" t="str">
        <f>IF(LEN(VLOOKUP($G41,Baseline!$G:$DL,105,FALSE))=0,"",VLOOKUP($G41,Baseline!$G:$DL,105,FALSE))</f>
        <v/>
      </c>
      <c r="DH41" s="178" t="str">
        <f>IF(LEN(VLOOKUP($G41,Baseline!$G:$DL,106,FALSE))=0,"",VLOOKUP($G41,Baseline!$G:$DL,106,FALSE))</f>
        <v/>
      </c>
      <c r="DI41" s="178" t="str">
        <f>IF(LEN(VLOOKUP($G41,Baseline!$G:$DL,107,FALSE))=0,"",VLOOKUP($G41,Baseline!$G:$DL,107,FALSE))</f>
        <v/>
      </c>
      <c r="DJ41" s="178" t="str">
        <f>IF(LEN(VLOOKUP($G41,Baseline!$G:$DL,108,FALSE))=0,"",VLOOKUP($G41,Baseline!$G:$DL,108,FALSE))</f>
        <v/>
      </c>
      <c r="DK41" s="178" t="str">
        <f>IF(LEN(VLOOKUP($G41,Baseline!$G:$DL,109,FALSE))=0,"",VLOOKUP($G41,Baseline!$G:$DL,109,FALSE))</f>
        <v/>
      </c>
      <c r="DL41" s="178" t="str">
        <f>IF(LEN(VLOOKUP($G41,Baseline!$G:$DL,110,FALSE))=0,"",VLOOKUP($G41,Baseline!$G:$DL,110,FALSE))</f>
        <v/>
      </c>
      <c r="DM41" s="178"/>
      <c r="DN41" s="178"/>
      <c r="DO41" s="178"/>
      <c r="DP41" s="178"/>
      <c r="DQ41" s="178" t="str">
        <f>IF(LEN(VLOOKUP($G41,Baseline!$G:$EN,115,FALSE))=0,"",VLOOKUP($G41,Baseline!$G:$EN,115,FALSE))</f>
        <v>Félelmet érzek</v>
      </c>
      <c r="DR41" s="178" t="str">
        <f>IF(LEN(VLOOKUP($G41,Baseline!$G:$EN,116,FALSE))=0,"",VLOOKUP($G41,Baseline!$G:$EN,116,FALSE))</f>
        <v>1 = soha</v>
      </c>
      <c r="DS41" s="178" t="str">
        <f>IF(LEN(VLOOKUP($G41,Baseline!$G:$EN,117,FALSE))=0,"",VLOOKUP($G41,Baseline!$G:$EN,117,FALSE))</f>
        <v>2 = néha</v>
      </c>
      <c r="DT41" s="178" t="str">
        <f>IF(LEN(VLOOKUP($G41,Baseline!$G:$EN,118,FALSE))=0,"",VLOOKUP($G41,Baseline!$G:$EN,118,FALSE))</f>
        <v>3 = gyakran</v>
      </c>
      <c r="DU41" s="178" t="str">
        <f>IF(LEN(VLOOKUP($G41,Baseline!$G:$EN,119,FALSE))=0,"",VLOOKUP($G41,Baseline!$G:$EN,119,FALSE))</f>
        <v>4 = mindig</v>
      </c>
      <c r="DV41" s="178" t="str">
        <f>IF(LEN(VLOOKUP($G41,Baseline!$G:$EN,120,FALSE))=0,"",VLOOKUP($G41,Baseline!$G:$EN,120,FALSE))</f>
        <v/>
      </c>
      <c r="DW41" s="178" t="str">
        <f>IF(LEN(VLOOKUP($G41,Baseline!$G:$EN,121,FALSE))=0,"",VLOOKUP($G41,Baseline!$G:$EN,121,FALSE))</f>
        <v/>
      </c>
      <c r="DX41" s="178" t="str">
        <f>IF(LEN(VLOOKUP($G41,Baseline!$G:$EN,122,FALSE))=0,"",VLOOKUP($G41,Baseline!$G:$EN,122,FALSE))</f>
        <v/>
      </c>
      <c r="DY41" s="178" t="str">
        <f>IF(LEN(VLOOKUP($G41,Baseline!$G:$EN,123,FALSE))=0,"",VLOOKUP($G41,Baseline!$G:$EN,123,FALSE))</f>
        <v/>
      </c>
      <c r="DZ41" s="178" t="str">
        <f>IF(LEN(VLOOKUP($G41,Baseline!$G:$EN,124,FALSE))=0,"",VLOOKUP($G41,Baseline!$G:$EN,124,FALSE))</f>
        <v/>
      </c>
      <c r="EA41" s="178" t="str">
        <f>IF(LEN(VLOOKUP($G41,Baseline!$G:$EN,125,FALSE))=0,"",VLOOKUP($G41,Baseline!$G:$EN,125,FALSE))</f>
        <v/>
      </c>
      <c r="EB41" s="178" t="str">
        <f>IF(LEN(VLOOKUP($G41,Baseline!$G:$EN,126,FALSE))=0,"",VLOOKUP($G41,Baseline!$G:$EN,126,FALSE))</f>
        <v/>
      </c>
      <c r="EC41" s="178" t="str">
        <f>IF(LEN(VLOOKUP($G41,Baseline!$G:$EN,127,FALSE))=0,"",VLOOKUP($G41,Baseline!$G:$EN,127,FALSE))</f>
        <v/>
      </c>
      <c r="ED41" s="178" t="str">
        <f>IF(LEN(VLOOKUP($G41,Baseline!$G:$EN,128,FALSE))=0,"",VLOOKUP($G41,Baseline!$G:$EN,128,FALSE))</f>
        <v/>
      </c>
      <c r="EE41" s="178" t="str">
        <f>IF(LEN(VLOOKUP($G41,Baseline!$G:$EN,129,FALSE))=0,"",VLOOKUP($G41,Baseline!$G:$EN,129,FALSE))</f>
        <v/>
      </c>
      <c r="EF41" s="178" t="str">
        <f>IF(LEN(VLOOKUP($G41,Baseline!$G:$EN,130,FALSE))=0,"",VLOOKUP($G41,Baseline!$G:$EN,130,FALSE))</f>
        <v/>
      </c>
      <c r="EG41" s="178" t="str">
        <f>IF(LEN(VLOOKUP($G41,Baseline!$G:$EN,131,FALSE))=0,"",VLOOKUP($G41,Baseline!$G:$EN,131,FALSE))</f>
        <v/>
      </c>
      <c r="EH41" s="178" t="str">
        <f>IF(LEN(VLOOKUP($G41,Baseline!$G:$EN,132,FALSE))=0,"",VLOOKUP($G41,Baseline!$G:$EN,132,FALSE))</f>
        <v/>
      </c>
      <c r="EI41" s="178" t="str">
        <f>IF(LEN(VLOOKUP($G41,Baseline!$G:$EN,133,FALSE))=0,"",VLOOKUP($G41,Baseline!$G:$EN,133,FALSE))</f>
        <v/>
      </c>
      <c r="EJ41" s="178" t="str">
        <f>IF(LEN(VLOOKUP($G41,Baseline!$G:$EN,134,FALSE))=0,"",VLOOKUP($G41,Baseline!$G:$EN,134,FALSE))</f>
        <v/>
      </c>
      <c r="EK41" s="178" t="str">
        <f>IF(LEN(VLOOKUP($G41,Baseline!$G:$EN,135,FALSE))=0,"",VLOOKUP($G41,Baseline!$G:$EN,135,FALSE))</f>
        <v/>
      </c>
      <c r="EL41" s="178" t="str">
        <f>IF(LEN(VLOOKUP($G41,Baseline!$G:$EN,136,FALSE))=0,"",VLOOKUP($G41,Baseline!$G:$EN,136,FALSE))</f>
        <v/>
      </c>
      <c r="EM41" s="178" t="str">
        <f>IF(LEN(VLOOKUP($G41,Baseline!$G:$EN,137,FALSE))=0,"",VLOOKUP($G41,Baseline!$G:$EN,137,FALSE))</f>
        <v/>
      </c>
      <c r="EN41" s="178" t="str">
        <f>IF(LEN(VLOOKUP($G41,Baseline!$G:$EN,138,FALSE))=0,"",VLOOKUP($G41,Baseline!$G:$EN,138,FALSE))</f>
        <v/>
      </c>
      <c r="EO41" s="178"/>
      <c r="EP41" s="178"/>
      <c r="EQ41" s="178"/>
      <c r="ER41" s="178"/>
      <c r="ES41" s="178" t="str">
        <f>IF(LEN(VLOOKUP($G41,Baseline!$G:$FP,143,FALSE))=0,"",VLOOKUP($G41,Baseline!$G:$FP,143,FALSE))</f>
        <v>Ho paura</v>
      </c>
      <c r="ET41" s="178" t="str">
        <f>IF(LEN(VLOOKUP($G41,Baseline!$G:$FP,144,FALSE))=0,"",VLOOKUP($G41,Baseline!$G:$FP,144,FALSE))</f>
        <v>1 = Mai</v>
      </c>
      <c r="EU41" s="178" t="str">
        <f>IF(LEN(VLOOKUP($G41,Baseline!$G:$FP,145,FALSE))=0,"",VLOOKUP($G41,Baseline!$G:$FP,145,FALSE))</f>
        <v>2 = Qualchevolta</v>
      </c>
      <c r="EV41" s="178" t="str">
        <f>IF(LEN(VLOOKUP($G41,Baseline!$G:$FP,146,FALSE))=0,"",VLOOKUP($G41,Baseline!$G:$FP,146,FALSE))</f>
        <v>3 = Spesso</v>
      </c>
      <c r="EW41" s="178" t="str">
        <f>IF(LEN(VLOOKUP($G41,Baseline!$G:$FP,147,FALSE))=0,"",VLOOKUP($G41,Baseline!$G:$FP,147,FALSE))</f>
        <v>4 = Sempre</v>
      </c>
      <c r="EX41" s="178" t="str">
        <f>IF(LEN(VLOOKUP($G41,Baseline!$G:$FP,148,FALSE))=0,"",VLOOKUP($G41,Baseline!$G:$FP,148,FALSE))</f>
        <v/>
      </c>
      <c r="EY41" s="178" t="str">
        <f>IF(LEN(VLOOKUP($G41,Baseline!$G:$FP,149,FALSE))=0,"",VLOOKUP($G41,Baseline!$G:$FP,149,FALSE))</f>
        <v/>
      </c>
      <c r="EZ41" s="178" t="str">
        <f>IF(LEN(VLOOKUP($G41,Baseline!$G:$FP,150,FALSE))=0,"",VLOOKUP($G41,Baseline!$G:$FP,150,FALSE))</f>
        <v/>
      </c>
      <c r="FA41" s="178" t="str">
        <f>IF(LEN(VLOOKUP($G41,Baseline!$G:$FP,151,FALSE))=0,"",VLOOKUP($G41,Baseline!$G:$FP,151,FALSE))</f>
        <v/>
      </c>
      <c r="FB41" s="178" t="str">
        <f>IF(LEN(VLOOKUP($G41,Baseline!$G:$FP,152,FALSE))=0,"",VLOOKUP($G41,Baseline!$G:$FP,152,FALSE))</f>
        <v/>
      </c>
      <c r="FC41" s="178" t="str">
        <f>IF(LEN(VLOOKUP($G41,Baseline!$G:$FP,153,FALSE))=0,"",VLOOKUP($G41,Baseline!$G:$FP,153,FALSE))</f>
        <v/>
      </c>
      <c r="FD41" s="178" t="str">
        <f>IF(LEN(VLOOKUP($G41,Baseline!$G:$FP,154,FALSE))=0,"",VLOOKUP($G41,Baseline!$G:$FP,154,FALSE))</f>
        <v/>
      </c>
      <c r="FE41" s="178" t="str">
        <f>IF(LEN(VLOOKUP($G41,Baseline!$G:$FP,155,FALSE))=0,"",VLOOKUP($G41,Baseline!$G:$FP,155,FALSE))</f>
        <v/>
      </c>
      <c r="FF41" s="178" t="str">
        <f>IF(LEN(VLOOKUP($G41,Baseline!$G:$FP,156,FALSE))=0,"",VLOOKUP($G41,Baseline!$G:$FP,156,FALSE))</f>
        <v/>
      </c>
      <c r="FG41" s="178" t="str">
        <f>IF(LEN(VLOOKUP($G41,Baseline!$G:$FP,157,FALSE))=0,"",VLOOKUP($G41,Baseline!$G:$FP,157,FALSE))</f>
        <v/>
      </c>
      <c r="FH41" s="178" t="str">
        <f>IF(LEN(VLOOKUP($G41,Baseline!$G:$FP,158,FALSE))=0,"",VLOOKUP($G41,Baseline!$G:$FP,158,FALSE))</f>
        <v/>
      </c>
      <c r="FI41" s="178" t="str">
        <f>IF(LEN(VLOOKUP($G41,Baseline!$G:$FP,159,FALSE))=0,"",VLOOKUP($G41,Baseline!$G:$FP,159,FALSE))</f>
        <v/>
      </c>
      <c r="FJ41" s="178" t="str">
        <f>IF(LEN(VLOOKUP($G41,Baseline!$G:$FP,160,FALSE))=0,"",VLOOKUP($G41,Baseline!$G:$FP,160,FALSE))</f>
        <v/>
      </c>
      <c r="FK41" s="178" t="str">
        <f>IF(LEN(VLOOKUP($G41,Baseline!$G:$FP,161,FALSE))=0,"",VLOOKUP($G41,Baseline!$G:$FP,161,FALSE))</f>
        <v/>
      </c>
      <c r="FL41" s="178" t="str">
        <f>IF(LEN(VLOOKUP($G41,Baseline!$G:$FP,162,FALSE))=0,"",VLOOKUP($G41,Baseline!$G:$FP,162,FALSE))</f>
        <v/>
      </c>
      <c r="FM41" s="178" t="str">
        <f>IF(LEN(VLOOKUP($G41,Baseline!$G:$FP,163,FALSE))=0,"",VLOOKUP($G41,Baseline!$G:$FP,163,FALSE))</f>
        <v/>
      </c>
      <c r="FN41" s="178" t="str">
        <f>IF(LEN(VLOOKUP($G41,Baseline!$G:$FP,164,FALSE))=0,"",VLOOKUP($G41,Baseline!$G:$FP,164,FALSE))</f>
        <v/>
      </c>
      <c r="FO41" s="178" t="str">
        <f>IF(LEN(VLOOKUP($G41,Baseline!$G:$FP,165,FALSE))=0,"",VLOOKUP($G41,Baseline!$G:$FP,165,FALSE))</f>
        <v/>
      </c>
      <c r="FP41" s="178" t="str">
        <f>IF(LEN(VLOOKUP($G41,Baseline!$G:$FP,166,FALSE))=0,"",VLOOKUP($G41,Baseline!$G:$FP,166,FALSE))</f>
        <v/>
      </c>
      <c r="FQ41" s="178"/>
      <c r="FR41" s="178"/>
      <c r="FS41" s="178"/>
      <c r="FT41" s="178"/>
      <c r="FU41" s="178" t="str">
        <f>IF(LEN(VLOOKUP($G41,Baseline!$G:$GR,171,FALSE))=0,"",VLOOKUP($G41,Baseline!$G:$GR,171,FALSE))</f>
        <v>Я боюсь / мне страшно</v>
      </c>
      <c r="FV41" s="178" t="str">
        <f>IF(LEN(VLOOKUP($G41,Baseline!$G:$GR,172,FALSE))=0,"",VLOOKUP($G41,Baseline!$G:$GR,172,FALSE))</f>
        <v>1 = никогда</v>
      </c>
      <c r="FW41" s="178" t="str">
        <f>IF(LEN(VLOOKUP($G41,Baseline!$G:$GR,173,FALSE))=0,"",VLOOKUP($G41,Baseline!$G:$GR,173,FALSE))</f>
        <v>2 = иногда</v>
      </c>
      <c r="FX41" s="178" t="str">
        <f>IF(LEN(VLOOKUP($G41,Baseline!$G:$GR,174,FALSE))=0,"",VLOOKUP($G41,Baseline!$G:$GR,174,FALSE))</f>
        <v>3 = часто</v>
      </c>
      <c r="FY41" s="178" t="str">
        <f>IF(LEN(VLOOKUP($G41,Baseline!$G:$GR,175,FALSE))=0,"",VLOOKUP($G41,Baseline!$G:$GR,175,FALSE))</f>
        <v>4 = всегда</v>
      </c>
      <c r="FZ41" s="178" t="str">
        <f>IF(LEN(VLOOKUP($G41,Baseline!$G:$GR,176,FALSE))=0,"",VLOOKUP($G41,Baseline!$G:$GR,176,FALSE))</f>
        <v/>
      </c>
      <c r="GA41" s="178" t="str">
        <f>IF(LEN(VLOOKUP($G41,Baseline!$G:$GR,177,FALSE))=0,"",VLOOKUP($G41,Baseline!$G:$GR,177,FALSE))</f>
        <v/>
      </c>
      <c r="GB41" s="178" t="str">
        <f>IF(LEN(VLOOKUP($G41,Baseline!$G:$GR,178,FALSE))=0,"",VLOOKUP($G41,Baseline!$G:$GR,178,FALSE))</f>
        <v/>
      </c>
      <c r="GC41" s="178" t="str">
        <f>IF(LEN(VLOOKUP($G41,Baseline!$G:$GR,179,FALSE))=0,"",VLOOKUP($G41,Baseline!$G:$GR,179,FALSE))</f>
        <v/>
      </c>
      <c r="GD41" s="178" t="str">
        <f>IF(LEN(VLOOKUP($G41,Baseline!$G:$GR,180,FALSE))=0,"",VLOOKUP($G41,Baseline!$G:$GR,180,FALSE))</f>
        <v/>
      </c>
      <c r="GE41" s="178" t="str">
        <f>IF(LEN(VLOOKUP($G41,Baseline!$G:$GR,181,FALSE))=0,"",VLOOKUP($G41,Baseline!$G:$GR,181,FALSE))</f>
        <v/>
      </c>
      <c r="GF41" s="178" t="str">
        <f>IF(LEN(VLOOKUP($G41,Baseline!$G:$GR,182,FALSE))=0,"",VLOOKUP($G41,Baseline!$G:$GR,182,FALSE))</f>
        <v/>
      </c>
      <c r="GG41" s="178" t="str">
        <f>IF(LEN(VLOOKUP($G41,Baseline!$G:$GR,183,FALSE))=0,"",VLOOKUP($G41,Baseline!$G:$GR,183,FALSE))</f>
        <v/>
      </c>
      <c r="GH41" s="178" t="str">
        <f>IF(LEN(VLOOKUP($G41,Baseline!$G:$GR,184,FALSE))=0,"",VLOOKUP($G41,Baseline!$G:$GR,184,FALSE))</f>
        <v/>
      </c>
      <c r="GI41" s="178" t="str">
        <f>IF(LEN(VLOOKUP($G41,Baseline!$G:$GR,185,FALSE))=0,"",VLOOKUP($G41,Baseline!$G:$GR,185,FALSE))</f>
        <v/>
      </c>
      <c r="GJ41" s="178" t="str">
        <f>IF(LEN(VLOOKUP($G41,Baseline!$G:$GR,186,FALSE))=0,"",VLOOKUP($G41,Baseline!$G:$GR,186,FALSE))</f>
        <v/>
      </c>
      <c r="GK41" s="178" t="str">
        <f>IF(LEN(VLOOKUP($G41,Baseline!$G:$GR,187,FALSE))=0,"",VLOOKUP($G41,Baseline!$G:$GR,187,FALSE))</f>
        <v/>
      </c>
      <c r="GL41" s="178" t="str">
        <f>IF(LEN(VLOOKUP($G41,Baseline!$G:$GR,188,FALSE))=0,"",VLOOKUP($G41,Baseline!$G:$GR,188,FALSE))</f>
        <v/>
      </c>
      <c r="GM41" s="178" t="str">
        <f>IF(LEN(VLOOKUP($G41,Baseline!$G:$GR,189,FALSE))=0,"",VLOOKUP($G41,Baseline!$G:$GR,189,FALSE))</f>
        <v/>
      </c>
      <c r="GN41" s="178" t="str">
        <f>IF(LEN(VLOOKUP($G41,Baseline!$G:$GR,190,FALSE))=0,"",VLOOKUP($G41,Baseline!$G:$GR,190,FALSE))</f>
        <v/>
      </c>
      <c r="GO41" s="178" t="str">
        <f>IF(LEN(VLOOKUP($G41,Baseline!$G:$GR,191,FALSE))=0,"",VLOOKUP($G41,Baseline!$G:$GR,191,FALSE))</f>
        <v/>
      </c>
      <c r="GP41" s="178" t="str">
        <f>IF(LEN(VLOOKUP($G41,Baseline!$G:$GR,192,FALSE))=0,"",VLOOKUP($G41,Baseline!$G:$GR,192,FALSE))</f>
        <v/>
      </c>
      <c r="GQ41" s="178" t="str">
        <f>IF(LEN(VLOOKUP($G41,Baseline!$G:$GR,193,FALSE))=0,"",VLOOKUP($G41,Baseline!$G:$GR,193,FALSE))</f>
        <v/>
      </c>
      <c r="GR41" s="178" t="str">
        <f>IF(LEN(VLOOKUP($G41,Baseline!$G:$GR,194,FALSE))=0,"",VLOOKUP($G41,Baseline!$G:$GR,194,FALSE))</f>
        <v/>
      </c>
      <c r="GS41" s="178"/>
      <c r="GT41" s="178"/>
      <c r="GU41" s="178"/>
      <c r="GV41" s="178"/>
      <c r="GW41" s="178" t="str">
        <f>IF(LEN(VLOOKUP($G41,Baseline!$G:$HT,199,FALSE))=0,"",VLOOKUP($G41,Baseline!$G:$HT,199,FALSE))</f>
        <v>Osećam se uplašeno</v>
      </c>
      <c r="GX41" s="178" t="str">
        <f>IF(LEN(VLOOKUP($G41,Baseline!$G:$HT,200,FALSE))=0,"",VLOOKUP($G41,Baseline!$G:$HT,200,FALSE))</f>
        <v>1 = Nikad</v>
      </c>
      <c r="GY41" s="178" t="str">
        <f>IF(LEN(VLOOKUP($G41,Baseline!$G:$HT,201,FALSE))=0,"",VLOOKUP($G41,Baseline!$G:$HT,201,FALSE))</f>
        <v>2 = Ponekad</v>
      </c>
      <c r="GZ41" s="178" t="str">
        <f>IF(LEN(VLOOKUP($G41,Baseline!$G:$HT,202,FALSE))=0,"",VLOOKUP($G41,Baseline!$G:$HT,202,FALSE))</f>
        <v>3 = Često</v>
      </c>
      <c r="HA41" s="178" t="str">
        <f>IF(LEN(VLOOKUP($G41,Baseline!$G:$HT,203,FALSE))=0,"",VLOOKUP($G41,Baseline!$G:$HT,203,FALSE))</f>
        <v>4 = Stalno</v>
      </c>
      <c r="HB41" s="178" t="str">
        <f>IF(LEN(VLOOKUP($G41,Baseline!$G:$HT,204,FALSE))=0,"",VLOOKUP($G41,Baseline!$G:$HT,204,FALSE))</f>
        <v/>
      </c>
      <c r="HC41" s="178" t="str">
        <f>IF(LEN(VLOOKUP($G41,Baseline!$G:$HT,205,FALSE))=0,"",VLOOKUP($G41,Baseline!$G:$HT,205,FALSE))</f>
        <v/>
      </c>
      <c r="HD41" s="178" t="str">
        <f>IF(LEN(VLOOKUP($G41,Baseline!$G:$HT,206,FALSE))=0,"",VLOOKUP($G41,Baseline!$G:$HT,206,FALSE))</f>
        <v/>
      </c>
      <c r="HE41" s="178" t="str">
        <f>IF(LEN(VLOOKUP($G41,Baseline!$G:$HT,207,FALSE))=0,"",VLOOKUP($G41,Baseline!$G:$HT,207,FALSE))</f>
        <v/>
      </c>
      <c r="HF41" s="178" t="str">
        <f>IF(LEN(VLOOKUP($G41,Baseline!$G:$HT,208,FALSE))=0,"",VLOOKUP($G41,Baseline!$G:$HT,208,FALSE))</f>
        <v/>
      </c>
      <c r="HG41" s="178" t="str">
        <f>IF(LEN(VLOOKUP($G41,Baseline!$G:$HT,209,FALSE))=0,"",VLOOKUP($G41,Baseline!$G:$HT,209,FALSE))</f>
        <v/>
      </c>
      <c r="HH41" s="178" t="str">
        <f>IF(LEN(VLOOKUP($G41,Baseline!$G:$HT,210,FALSE))=0,"",VLOOKUP($G41,Baseline!$G:$HT,210,FALSE))</f>
        <v/>
      </c>
      <c r="HI41" s="178" t="str">
        <f>IF(LEN(VLOOKUP($G41,Baseline!$G:$HT,211,FALSE))=0,"",VLOOKUP($G41,Baseline!$G:$HT,211,FALSE))</f>
        <v/>
      </c>
      <c r="HJ41" s="178" t="str">
        <f>IF(LEN(VLOOKUP($G41,Baseline!$G:$HT,212,FALSE))=0,"",VLOOKUP($G41,Baseline!$G:$HT,212,FALSE))</f>
        <v/>
      </c>
      <c r="HK41" s="178" t="str">
        <f>IF(LEN(VLOOKUP($G41,Baseline!$G:$HT,213,FALSE))=0,"",VLOOKUP($G41,Baseline!$G:$HT,213,FALSE))</f>
        <v/>
      </c>
      <c r="HL41" s="178" t="str">
        <f>IF(LEN(VLOOKUP($G41,Baseline!$G:$HT,214,FALSE))=0,"",VLOOKUP($G41,Baseline!$G:$HT,214,FALSE))</f>
        <v/>
      </c>
      <c r="HM41" s="178" t="str">
        <f>IF(LEN(VLOOKUP($G41,Baseline!$G:$HT,215,FALSE))=0,"",VLOOKUP($G41,Baseline!$G:$HT,215,FALSE))</f>
        <v/>
      </c>
      <c r="HN41" s="178" t="str">
        <f>IF(LEN(VLOOKUP($G41,Baseline!$G:$HT,216,FALSE))=0,"",VLOOKUP($G41,Baseline!$G:$HT,216,FALSE))</f>
        <v/>
      </c>
      <c r="HO41" s="178" t="str">
        <f>IF(LEN(VLOOKUP($G41,Baseline!$G:$HT,217,FALSE))=0,"",VLOOKUP($G41,Baseline!$G:$HT,217,FALSE))</f>
        <v/>
      </c>
      <c r="HP41" s="178" t="str">
        <f>IF(LEN(VLOOKUP($G41,Baseline!$G:$HT,218,FALSE))=0,"",VLOOKUP($G41,Baseline!$G:$HT,218,FALSE))</f>
        <v/>
      </c>
      <c r="HQ41" s="178" t="str">
        <f>IF(LEN(VLOOKUP($G41,Baseline!$G:$HT,219,FALSE))=0,"",VLOOKUP($G41,Baseline!$G:$HT,219,FALSE))</f>
        <v/>
      </c>
      <c r="HR41" s="178" t="str">
        <f>IF(LEN(VLOOKUP($G41,Baseline!$G:$HT,220,FALSE))=0,"",VLOOKUP($G41,Baseline!$G:$HT,220,FALSE))</f>
        <v/>
      </c>
      <c r="HS41" s="178" t="str">
        <f>IF(LEN(VLOOKUP($G41,Baseline!$G:$HT,221,FALSE))=0,"",VLOOKUP($G41,Baseline!$G:$HT,221,FALSE))</f>
        <v/>
      </c>
      <c r="HT41" s="178" t="str">
        <f>IF(LEN(VLOOKUP($G41,Baseline!$G:$HT,222,FALSE))=0,"",VLOOKUP($G41,Baseline!$G:$HT,222,FALSE))</f>
        <v/>
      </c>
      <c r="HU41" s="178"/>
      <c r="HV41" s="178"/>
      <c r="HW41" s="178"/>
      <c r="HX41" s="178"/>
    </row>
    <row r="42" spans="1:232" s="41" customFormat="1" hidden="1">
      <c r="A42" s="180" t="s">
        <v>109</v>
      </c>
      <c r="B42" s="178" t="s">
        <v>110</v>
      </c>
      <c r="C42" s="178"/>
      <c r="D42" s="178"/>
      <c r="E42" s="178"/>
      <c r="F42" s="178" t="s">
        <v>111</v>
      </c>
      <c r="G42" s="188" t="s">
        <v>582</v>
      </c>
      <c r="H42" s="185"/>
      <c r="I42" s="182" t="str">
        <f>IF(LEN(VLOOKUP($G42,Baseline!$G:$AF,3,FALSE))=0,"",VLOOKUP($G42,Baseline!$G:$AF,3,FALSE))</f>
        <v>Ich mache mir Sorgen, von meinen Eltern getrennt zu sein</v>
      </c>
      <c r="J42" s="187" t="str">
        <f>IF(LEN(VLOOKUP($G42,Baseline!$G:$AF,4,FALSE))=0,"",VLOOKUP($G42,Baseline!$G:$AF,4,FALSE))</f>
        <v>1 = Niemals</v>
      </c>
      <c r="K42" s="187" t="str">
        <f>IF(LEN(VLOOKUP($G42,Baseline!$G:$AF,5,FALSE))=0,"",VLOOKUP($G42,Baseline!$G:$AF,5,FALSE))</f>
        <v>2 = Manchmal</v>
      </c>
      <c r="L42" s="187" t="str">
        <f>IF(LEN(VLOOKUP($G42,Baseline!$G:$AF,6,FALSE))=0,"",VLOOKUP($G42,Baseline!$G:$AF,6,FALSE))</f>
        <v>3 = Häufig</v>
      </c>
      <c r="M42" s="187" t="str">
        <f>IF(LEN(VLOOKUP($G42,Baseline!$G:$AF,7,FALSE))=0,"",VLOOKUP($G42,Baseline!$G:$AF,7,FALSE))</f>
        <v>4 = Immer</v>
      </c>
      <c r="N42" s="187" t="str">
        <f>IF(LEN(VLOOKUP($G42,Baseline!$G:$AF,8,FALSE))=0,"",VLOOKUP($G42,Baseline!$G:$AF,8,FALSE))</f>
        <v/>
      </c>
      <c r="O42" s="187" t="str">
        <f>IF(LEN(VLOOKUP($G42,Baseline!$G:$AF,9,FALSE))=0,"",VLOOKUP($G42,Baseline!$G:$AF,9,FALSE))</f>
        <v/>
      </c>
      <c r="P42" s="187" t="str">
        <f>IF(LEN(VLOOKUP($G42,Baseline!$G:$AF,10,FALSE))=0,"",VLOOKUP($G42,Baseline!$G:$AF,10,FALSE))</f>
        <v/>
      </c>
      <c r="Q42" s="187" t="str">
        <f>IF(LEN(VLOOKUP($G42,Baseline!$G:$AF,11,FALSE))=0,"",VLOOKUP($G42,Baseline!$G:$AF,11,FALSE))</f>
        <v/>
      </c>
      <c r="R42" s="187" t="str">
        <f>IF(LEN(VLOOKUP($G42,Baseline!$G:$AF,12,FALSE))=0,"",VLOOKUP($G42,Baseline!$G:$AF,12,FALSE))</f>
        <v/>
      </c>
      <c r="S42" s="187" t="str">
        <f>IF(LEN(VLOOKUP($G42,Baseline!$G:$AF,13,FALSE))=0,"",VLOOKUP($G42,Baseline!$G:$AF,13,FALSE))</f>
        <v/>
      </c>
      <c r="T42" s="187" t="str">
        <f>IF(LEN(VLOOKUP($G42,Baseline!$G:$AF,14,FALSE))=0,"",VLOOKUP($G42,Baseline!$G:$AF,14,FALSE))</f>
        <v/>
      </c>
      <c r="U42" s="187" t="str">
        <f>IF(LEN(VLOOKUP($G42,Baseline!$G:$AF,15,FALSE))=0,"",VLOOKUP($G42,Baseline!$G:$AF,15,FALSE))</f>
        <v/>
      </c>
      <c r="V42" s="187" t="str">
        <f>IF(LEN(VLOOKUP($G42,Baseline!$G:$AF,16,FALSE))=0,"",VLOOKUP($G42,Baseline!$G:$AF,16,FALSE))</f>
        <v/>
      </c>
      <c r="W42" s="187" t="str">
        <f>IF(LEN(VLOOKUP($G42,Baseline!$G:$AF,17,FALSE))=0,"",VLOOKUP($G42,Baseline!$G:$AF,17,FALSE))</f>
        <v/>
      </c>
      <c r="X42" s="187" t="str">
        <f>IF(LEN(VLOOKUP($G42,Baseline!$G:$AF,18,FALSE))=0,"",VLOOKUP($G42,Baseline!$G:$AF,18,FALSE))</f>
        <v/>
      </c>
      <c r="Y42" s="187" t="str">
        <f>IF(LEN(VLOOKUP($G42,Baseline!$G:$AF,19,FALSE))=0,"",VLOOKUP($G42,Baseline!$G:$AF,19,FALSE))</f>
        <v/>
      </c>
      <c r="Z42" s="187" t="str">
        <f>IF(LEN(VLOOKUP($G42,Baseline!$G:$AF,20,FALSE))=0,"",VLOOKUP($G42,Baseline!$G:$AF,20,FALSE))</f>
        <v/>
      </c>
      <c r="AA42" s="187" t="str">
        <f>IF(LEN(VLOOKUP($G42,Baseline!$G:$AF,21,FALSE))=0,"",VLOOKUP($G42,Baseline!$G:$AF,21,FALSE))</f>
        <v/>
      </c>
      <c r="AB42" s="187" t="str">
        <f>IF(LEN(VLOOKUP($G42,Baseline!$G:$AF,22,FALSE))=0,"",VLOOKUP($G42,Baseline!$G:$AF,22,FALSE))</f>
        <v/>
      </c>
      <c r="AC42" s="187" t="str">
        <f>IF(LEN(VLOOKUP($G42,Baseline!$G:$AF,23,FALSE))=0,"",VLOOKUP($G42,Baseline!$G:$AF,23,FALSE))</f>
        <v/>
      </c>
      <c r="AD42" s="187" t="str">
        <f>IF(LEN(VLOOKUP($G42,Baseline!$G:$AF,24,FALSE))=0,"",VLOOKUP($G42,Baseline!$G:$AF,24,FALSE))</f>
        <v/>
      </c>
      <c r="AE42" s="187" t="str">
        <f>IF(LEN(VLOOKUP($G42,Baseline!$G:$AF,25,FALSE))=0,"",VLOOKUP($G42,Baseline!$G:$AF,25,FALSE))</f>
        <v/>
      </c>
      <c r="AF42" s="187" t="str">
        <f>IF(LEN(VLOOKUP($G42,Baseline!$G:$AF,26,FALSE))=0,"",VLOOKUP($G42,Baseline!$G:$AF,26,FALSE))</f>
        <v/>
      </c>
      <c r="AG42" s="178"/>
      <c r="AH42" s="178"/>
      <c r="AI42" s="178"/>
      <c r="AJ42" s="186"/>
      <c r="AK42" s="182" t="str">
        <f>IF(LEN(VLOOKUP($G42,Baseline!$G:$BH,31,FALSE))=0,"",VLOOKUP($G42,Baseline!$G:$BH,31,FALSE))</f>
        <v xml:space="preserve">I worry about being away from my parents </v>
      </c>
      <c r="AL42" s="187" t="str">
        <f>IF(LEN(VLOOKUP($G42,Baseline!$G:$BH,32,FALSE))=0,"",VLOOKUP($G42,Baseline!$G:$BH,32,FALSE))</f>
        <v>1 = Never</v>
      </c>
      <c r="AM42" s="187" t="str">
        <f>IF(LEN(VLOOKUP($G42,Baseline!$G:$BH,33,FALSE))=0,"",VLOOKUP($G42,Baseline!$G:$BH,33,FALSE))</f>
        <v>2 = Sometimes</v>
      </c>
      <c r="AN42" s="187" t="str">
        <f>IF(LEN(VLOOKUP($G42,Baseline!$G:$BH,34,FALSE))=0,"",VLOOKUP($G42,Baseline!$G:$BH,34,FALSE))</f>
        <v>3 = Often</v>
      </c>
      <c r="AO42" s="187" t="str">
        <f>IF(LEN(VLOOKUP($G42,Baseline!$G:$BH,35,FALSE))=0,"",VLOOKUP($G42,Baseline!$G:$BH,35,FALSE))</f>
        <v>4 = Always</v>
      </c>
      <c r="AP42" s="187" t="str">
        <f>IF(LEN(VLOOKUP($G42,Baseline!$G:$BH,36,FALSE))=0,"",VLOOKUP($G42,Baseline!$G:$BH,36,FALSE))</f>
        <v/>
      </c>
      <c r="AQ42" s="187" t="str">
        <f>IF(LEN(VLOOKUP($G42,Baseline!$G:$BH,37,FALSE))=0,"",VLOOKUP($G42,Baseline!$G:$BH,37,FALSE))</f>
        <v/>
      </c>
      <c r="AR42" s="187" t="str">
        <f>IF(LEN(VLOOKUP($G42,Baseline!$G:$BH,38,FALSE))=0,"",VLOOKUP($G42,Baseline!$G:$BH,38,FALSE))</f>
        <v/>
      </c>
      <c r="AS42" s="187" t="str">
        <f>IF(LEN(VLOOKUP($G42,Baseline!$G:$BH,39,FALSE))=0,"",VLOOKUP($G42,Baseline!$G:$BH,39,FALSE))</f>
        <v/>
      </c>
      <c r="AT42" s="187" t="str">
        <f>IF(LEN(VLOOKUP($G42,Baseline!$G:$BH,40,FALSE))=0,"",VLOOKUP($G42,Baseline!$G:$BH,40,FALSE))</f>
        <v/>
      </c>
      <c r="AU42" s="187" t="str">
        <f>IF(LEN(VLOOKUP($G42,Baseline!$G:$BH,41,FALSE))=0,"",VLOOKUP($G42,Baseline!$G:$BH,41,FALSE))</f>
        <v/>
      </c>
      <c r="AV42" s="187" t="str">
        <f>IF(LEN(VLOOKUP($G42,Baseline!$G:$BH,42,FALSE))=0,"",VLOOKUP($G42,Baseline!$G:$BH,42,FALSE))</f>
        <v/>
      </c>
      <c r="AW42" s="187" t="str">
        <f>IF(LEN(VLOOKUP($G42,Baseline!$G:$BH,43,FALSE))=0,"",VLOOKUP($G42,Baseline!$G:$BH,43,FALSE))</f>
        <v/>
      </c>
      <c r="AX42" s="187" t="str">
        <f>IF(LEN(VLOOKUP($G42,Baseline!$G:$BH,44,FALSE))=0,"",VLOOKUP($G42,Baseline!$G:$BH,44,FALSE))</f>
        <v/>
      </c>
      <c r="AY42" s="187" t="str">
        <f>IF(LEN(VLOOKUP($G42,Baseline!$G:$BH,45,FALSE))=0,"",VLOOKUP($G42,Baseline!$G:$BH,45,FALSE))</f>
        <v/>
      </c>
      <c r="AZ42" s="187" t="str">
        <f>IF(LEN(VLOOKUP($G42,Baseline!$G:$BH,46,FALSE))=0,"",VLOOKUP($G42,Baseline!$G:$BH,46,FALSE))</f>
        <v/>
      </c>
      <c r="BA42" s="187" t="str">
        <f>IF(LEN(VLOOKUP($G42,Baseline!$G:$BH,47,FALSE))=0,"",VLOOKUP($G42,Baseline!$G:$BH,47,FALSE))</f>
        <v/>
      </c>
      <c r="BB42" s="187" t="str">
        <f>IF(LEN(VLOOKUP($G42,Baseline!$G:$BH,48,FALSE))=0,"",VLOOKUP($G42,Baseline!$G:$BH,48,FALSE))</f>
        <v/>
      </c>
      <c r="BC42" s="187" t="str">
        <f>IF(LEN(VLOOKUP($G42,Baseline!$G:$BH,49,FALSE))=0,"",VLOOKUP($G42,Baseline!$G:$BH,49,FALSE))</f>
        <v/>
      </c>
      <c r="BD42" s="187" t="str">
        <f>IF(LEN(VLOOKUP($G42,Baseline!$G:$BH,50,FALSE))=0,"",VLOOKUP($G42,Baseline!$G:$BH,50,FALSE))</f>
        <v/>
      </c>
      <c r="BE42" s="187" t="str">
        <f>IF(LEN(VLOOKUP($G42,Baseline!$G:$BH,51,FALSE))=0,"",VLOOKUP($G42,Baseline!$G:$BH,51,FALSE))</f>
        <v/>
      </c>
      <c r="BF42" s="187" t="str">
        <f>IF(LEN(VLOOKUP($G42,Baseline!$G:$BH,52,FALSE))=0,"",VLOOKUP($G42,Baseline!$G:$BH,52,FALSE))</f>
        <v/>
      </c>
      <c r="BG42" s="187" t="str">
        <f>IF(LEN(VLOOKUP($G42,Baseline!$G:$BH,53,FALSE))=0,"",VLOOKUP($G42,Baseline!$G:$BH,53,FALSE))</f>
        <v/>
      </c>
      <c r="BH42" s="187" t="str">
        <f>IF(LEN(VLOOKUP($G42,Baseline!$G:$BH,54,FALSE))=0,"",VLOOKUP($G42,Baseline!$G:$BH,54,FALSE))</f>
        <v/>
      </c>
      <c r="BI42" s="178"/>
      <c r="BJ42" s="178"/>
      <c r="BK42" s="178"/>
      <c r="BL42" s="186"/>
      <c r="BM42" s="182" t="str">
        <f>IF(LEN(VLOOKUP($G42,Baseline!$G:$CJ,59,FALSE))=0,"",VLOOKUP($G42,Baseline!$G:$CJ,59,FALSE))</f>
        <v>Me preocupo cuando estoy lejos de mis padres</v>
      </c>
      <c r="BN42" s="187" t="str">
        <f>IF(LEN(VLOOKUP($G42,Baseline!$G:$CJ,60,FALSE))=0,"",VLOOKUP($G42,Baseline!$G:$CJ,60,FALSE))</f>
        <v>1 = Nunca</v>
      </c>
      <c r="BO42" s="187" t="str">
        <f>IF(LEN(VLOOKUP($G42,Baseline!$G:$CJ,61,FALSE))=0,"",VLOOKUP($G42,Baseline!$G:$CJ,61,FALSE))</f>
        <v>2 = A veces</v>
      </c>
      <c r="BP42" s="188" t="str">
        <f>IF(LEN(VLOOKUP($G42,Baseline!$G:$CJ,62,FALSE))=0,"",VLOOKUP($G42,Baseline!$G:$CJ,62,FALSE))</f>
        <v>3 = Muchas veces</v>
      </c>
      <c r="BQ42" s="178" t="str">
        <f>IF(LEN(VLOOKUP($G42,Baseline!$G:$CJ,63,FALSE))=0,"",VLOOKUP($G42,Baseline!$G:$CJ,63,FALSE))</f>
        <v>4 = Siempre</v>
      </c>
      <c r="BR42" s="178" t="str">
        <f>IF(LEN(VLOOKUP($G42,Baseline!$G:$CJ,64,FALSE))=0,"",VLOOKUP($G42,Baseline!$G:$CJ,64,FALSE))</f>
        <v/>
      </c>
      <c r="BS42" s="178" t="str">
        <f>IF(LEN(VLOOKUP($G42,Baseline!$G:$CJ,65,FALSE))=0,"",VLOOKUP($G42,Baseline!$G:$CJ,65,FALSE))</f>
        <v/>
      </c>
      <c r="BT42" s="178" t="str">
        <f>IF(LEN(VLOOKUP($G42,Baseline!$G:$CJ,66,FALSE))=0,"",VLOOKUP($G42,Baseline!$G:$CJ,66,FALSE))</f>
        <v/>
      </c>
      <c r="BU42" s="178" t="str">
        <f>IF(LEN(VLOOKUP($G42,Baseline!$G:$CJ,67,FALSE))=0,"",VLOOKUP($G42,Baseline!$G:$CJ,67,FALSE))</f>
        <v/>
      </c>
      <c r="BV42" s="178" t="str">
        <f>IF(LEN(VLOOKUP($G42,Baseline!$G:$CJ,68,FALSE))=0,"",VLOOKUP($G42,Baseline!$G:$CJ,68,FALSE))</f>
        <v/>
      </c>
      <c r="BW42" s="178" t="str">
        <f>IF(LEN(VLOOKUP($G42,Baseline!$G:$CJ,69,FALSE))=0,"",VLOOKUP($G42,Baseline!$G:$CJ,69,FALSE))</f>
        <v/>
      </c>
      <c r="BX42" s="178" t="str">
        <f>IF(LEN(VLOOKUP($G42,Baseline!$G:$CJ,70,FALSE))=0,"",VLOOKUP($G42,Baseline!$G:$CJ,70,FALSE))</f>
        <v/>
      </c>
      <c r="BY42" s="178" t="str">
        <f>IF(LEN(VLOOKUP($G42,Baseline!$G:$CJ,71,FALSE))=0,"",VLOOKUP($G42,Baseline!$G:$CJ,71,FALSE))</f>
        <v/>
      </c>
      <c r="BZ42" s="178" t="str">
        <f>IF(LEN(VLOOKUP($G42,Baseline!$G:$CJ,72,FALSE))=0,"",VLOOKUP($G42,Baseline!$G:$CJ,72,FALSE))</f>
        <v/>
      </c>
      <c r="CA42" s="178" t="str">
        <f>IF(LEN(VLOOKUP($G42,Baseline!$G:$CJ,73,FALSE))=0,"",VLOOKUP($G42,Baseline!$G:$CJ,73,FALSE))</f>
        <v/>
      </c>
      <c r="CB42" s="178" t="str">
        <f>IF(LEN(VLOOKUP($G42,Baseline!$G:$CJ,74,FALSE))=0,"",VLOOKUP($G42,Baseline!$G:$CJ,74,FALSE))</f>
        <v/>
      </c>
      <c r="CC42" s="178" t="str">
        <f>IF(LEN(VLOOKUP($G42,Baseline!$G:$CJ,75,FALSE))=0,"",VLOOKUP($G42,Baseline!$G:$CJ,75,FALSE))</f>
        <v/>
      </c>
      <c r="CD42" s="178" t="str">
        <f>IF(LEN(VLOOKUP($G42,Baseline!$G:$CJ,76,FALSE))=0,"",VLOOKUP($G42,Baseline!$G:$CJ,76,FALSE))</f>
        <v/>
      </c>
      <c r="CE42" s="178" t="str">
        <f>IF(LEN(VLOOKUP($G42,Baseline!$G:$CJ,77,FALSE))=0,"",VLOOKUP($G42,Baseline!$G:$CJ,77,FALSE))</f>
        <v/>
      </c>
      <c r="CF42" s="178" t="str">
        <f>IF(LEN(VLOOKUP($G42,Baseline!$G:$CJ,78,FALSE))=0,"",VLOOKUP($G42,Baseline!$G:$CJ,78,FALSE))</f>
        <v/>
      </c>
      <c r="CG42" s="178" t="str">
        <f>IF(LEN(VLOOKUP($G42,Baseline!$G:$CJ,79,FALSE))=0,"",VLOOKUP($G42,Baseline!$G:$CJ,79,FALSE))</f>
        <v/>
      </c>
      <c r="CH42" s="178" t="str">
        <f>IF(LEN(VLOOKUP($G42,Baseline!$G:$CJ,80,FALSE))=0,"",VLOOKUP($G42,Baseline!$G:$CJ,80,FALSE))</f>
        <v/>
      </c>
      <c r="CI42" s="178" t="str">
        <f>IF(LEN(VLOOKUP($G42,Baseline!$G:$CJ,81,FALSE))=0,"",VLOOKUP($G42,Baseline!$G:$CJ,81,FALSE))</f>
        <v/>
      </c>
      <c r="CJ42" s="178" t="str">
        <f>IF(LEN(VLOOKUP($G42,Baseline!$G:$CJ,82,FALSE))=0,"",VLOOKUP($G42,Baseline!$G:$CJ,82,FALSE))</f>
        <v/>
      </c>
      <c r="CK42" s="178"/>
      <c r="CL42" s="178"/>
      <c r="CM42" s="178"/>
      <c r="CN42" s="189"/>
      <c r="CO42" s="182" t="str">
        <f>IF(LEN(VLOOKUP($G42,Baseline!$G:$DL,87,FALSE))=0,"",VLOOKUP($G42,Baseline!$G:$DL,87,FALSE))</f>
        <v>Je m'inquiète d'être loin de mes parents</v>
      </c>
      <c r="CP42" s="178" t="str">
        <f>IF(LEN(VLOOKUP($G42,Baseline!$G:$DL,88,FALSE))=0,"",VLOOKUP($G42,Baseline!$G:$DL,88,FALSE))</f>
        <v xml:space="preserve">1 = Jamais	</v>
      </c>
      <c r="CQ42" s="178" t="str">
        <f>IF(LEN(VLOOKUP($G42,Baseline!$G:$DL,89,FALSE))=0,"",VLOOKUP($G42,Baseline!$G:$DL,89,FALSE))</f>
        <v xml:space="preserve">2 = Parfois	</v>
      </c>
      <c r="CR42" s="178" t="str">
        <f>IF(LEN(VLOOKUP($G42,Baseline!$G:$DL,90,FALSE))=0,"",VLOOKUP($G42,Baseline!$G:$DL,90,FALSE))</f>
        <v xml:space="preserve">3 = Souvent	</v>
      </c>
      <c r="CS42" s="178" t="str">
        <f>IF(LEN(VLOOKUP($G42,Baseline!$G:$DL,91,FALSE))=0,"",VLOOKUP($G42,Baseline!$G:$DL,91,FALSE))</f>
        <v>4 = Toujours</v>
      </c>
      <c r="CT42" s="178" t="str">
        <f>IF(LEN(VLOOKUP($G42,Baseline!$G:$DL,92,FALSE))=0,"",VLOOKUP($G42,Baseline!$G:$DL,92,FALSE))</f>
        <v/>
      </c>
      <c r="CU42" s="178" t="str">
        <f>IF(LEN(VLOOKUP($G42,Baseline!$G:$DL,93,FALSE))=0,"",VLOOKUP($G42,Baseline!$G:$DL,93,FALSE))</f>
        <v/>
      </c>
      <c r="CV42" s="178" t="str">
        <f>IF(LEN(VLOOKUP($G42,Baseline!$G:$DL,94,FALSE))=0,"",VLOOKUP($G42,Baseline!$G:$DL,94,FALSE))</f>
        <v/>
      </c>
      <c r="CW42" s="178" t="str">
        <f>IF(LEN(VLOOKUP($G42,Baseline!$G:$DL,95,FALSE))=0,"",VLOOKUP($G42,Baseline!$G:$DL,95,FALSE))</f>
        <v/>
      </c>
      <c r="CX42" s="178" t="str">
        <f>IF(LEN(VLOOKUP($G42,Baseline!$G:$DL,96,FALSE))=0,"",VLOOKUP($G42,Baseline!$G:$DL,96,FALSE))</f>
        <v/>
      </c>
      <c r="CY42" s="178" t="str">
        <f>IF(LEN(VLOOKUP($G42,Baseline!$G:$DL,97,FALSE))=0,"",VLOOKUP($G42,Baseline!$G:$DL,97,FALSE))</f>
        <v/>
      </c>
      <c r="CZ42" s="178" t="str">
        <f>IF(LEN(VLOOKUP($G42,Baseline!$G:$DL,98,FALSE))=0,"",VLOOKUP($G42,Baseline!$G:$DL,98,FALSE))</f>
        <v/>
      </c>
      <c r="DA42" s="178" t="str">
        <f>IF(LEN(VLOOKUP($G42,Baseline!$G:$DL,99,FALSE))=0,"",VLOOKUP($G42,Baseline!$G:$DL,99,FALSE))</f>
        <v/>
      </c>
      <c r="DB42" s="178" t="str">
        <f>IF(LEN(VLOOKUP($G42,Baseline!$G:$DL,100,FALSE))=0,"",VLOOKUP($G42,Baseline!$G:$DL,100,FALSE))</f>
        <v/>
      </c>
      <c r="DC42" s="178" t="str">
        <f>IF(LEN(VLOOKUP($G42,Baseline!$G:$DL,101,FALSE))=0,"",VLOOKUP($G42,Baseline!$G:$DL,101,FALSE))</f>
        <v/>
      </c>
      <c r="DD42" s="178" t="str">
        <f>IF(LEN(VLOOKUP($G42,Baseline!$G:$DL,102,FALSE))=0,"",VLOOKUP($G42,Baseline!$G:$DL,102,FALSE))</f>
        <v/>
      </c>
      <c r="DE42" s="178" t="str">
        <f>IF(LEN(VLOOKUP($G42,Baseline!$G:$DL,103,FALSE))=0,"",VLOOKUP($G42,Baseline!$G:$DL,103,FALSE))</f>
        <v/>
      </c>
      <c r="DF42" s="178" t="str">
        <f>IF(LEN(VLOOKUP($G42,Baseline!$G:$DL,104,FALSE))=0,"",VLOOKUP($G42,Baseline!$G:$DL,104,FALSE))</f>
        <v/>
      </c>
      <c r="DG42" s="178" t="str">
        <f>IF(LEN(VLOOKUP($G42,Baseline!$G:$DL,105,FALSE))=0,"",VLOOKUP($G42,Baseline!$G:$DL,105,FALSE))</f>
        <v/>
      </c>
      <c r="DH42" s="178" t="str">
        <f>IF(LEN(VLOOKUP($G42,Baseline!$G:$DL,106,FALSE))=0,"",VLOOKUP($G42,Baseline!$G:$DL,106,FALSE))</f>
        <v/>
      </c>
      <c r="DI42" s="178" t="str">
        <f>IF(LEN(VLOOKUP($G42,Baseline!$G:$DL,107,FALSE))=0,"",VLOOKUP($G42,Baseline!$G:$DL,107,FALSE))</f>
        <v/>
      </c>
      <c r="DJ42" s="178" t="str">
        <f>IF(LEN(VLOOKUP($G42,Baseline!$G:$DL,108,FALSE))=0,"",VLOOKUP($G42,Baseline!$G:$DL,108,FALSE))</f>
        <v/>
      </c>
      <c r="DK42" s="178" t="str">
        <f>IF(LEN(VLOOKUP($G42,Baseline!$G:$DL,109,FALSE))=0,"",VLOOKUP($G42,Baseline!$G:$DL,109,FALSE))</f>
        <v/>
      </c>
      <c r="DL42" s="178" t="str">
        <f>IF(LEN(VLOOKUP($G42,Baseline!$G:$DL,110,FALSE))=0,"",VLOOKUP($G42,Baseline!$G:$DL,110,FALSE))</f>
        <v/>
      </c>
      <c r="DM42" s="178"/>
      <c r="DN42" s="178"/>
      <c r="DO42" s="178"/>
      <c r="DP42" s="178"/>
      <c r="DQ42" s="178" t="str">
        <f>IF(LEN(VLOOKUP($G42,Baseline!$G:$EN,115,FALSE))=0,"",VLOOKUP($G42,Baseline!$G:$EN,115,FALSE))</f>
        <v>Aggódom a szüleimtől való távolléttől</v>
      </c>
      <c r="DR42" s="178" t="str">
        <f>IF(LEN(VLOOKUP($G42,Baseline!$G:$EN,116,FALSE))=0,"",VLOOKUP($G42,Baseline!$G:$EN,116,FALSE))</f>
        <v>1 = soha</v>
      </c>
      <c r="DS42" s="178" t="str">
        <f>IF(LEN(VLOOKUP($G42,Baseline!$G:$EN,117,FALSE))=0,"",VLOOKUP($G42,Baseline!$G:$EN,117,FALSE))</f>
        <v>2 = néha</v>
      </c>
      <c r="DT42" s="178" t="str">
        <f>IF(LEN(VLOOKUP($G42,Baseline!$G:$EN,118,FALSE))=0,"",VLOOKUP($G42,Baseline!$G:$EN,118,FALSE))</f>
        <v>3 = gyakran</v>
      </c>
      <c r="DU42" s="178" t="str">
        <f>IF(LEN(VLOOKUP($G42,Baseline!$G:$EN,119,FALSE))=0,"",VLOOKUP($G42,Baseline!$G:$EN,119,FALSE))</f>
        <v>4 = mindig</v>
      </c>
      <c r="DV42" s="178" t="str">
        <f>IF(LEN(VLOOKUP($G42,Baseline!$G:$EN,120,FALSE))=0,"",VLOOKUP($G42,Baseline!$G:$EN,120,FALSE))</f>
        <v/>
      </c>
      <c r="DW42" s="178" t="str">
        <f>IF(LEN(VLOOKUP($G42,Baseline!$G:$EN,121,FALSE))=0,"",VLOOKUP($G42,Baseline!$G:$EN,121,FALSE))</f>
        <v/>
      </c>
      <c r="DX42" s="178" t="str">
        <f>IF(LEN(VLOOKUP($G42,Baseline!$G:$EN,122,FALSE))=0,"",VLOOKUP($G42,Baseline!$G:$EN,122,FALSE))</f>
        <v/>
      </c>
      <c r="DY42" s="178" t="str">
        <f>IF(LEN(VLOOKUP($G42,Baseline!$G:$EN,123,FALSE))=0,"",VLOOKUP($G42,Baseline!$G:$EN,123,FALSE))</f>
        <v/>
      </c>
      <c r="DZ42" s="178" t="str">
        <f>IF(LEN(VLOOKUP($G42,Baseline!$G:$EN,124,FALSE))=0,"",VLOOKUP($G42,Baseline!$G:$EN,124,FALSE))</f>
        <v/>
      </c>
      <c r="EA42" s="178" t="str">
        <f>IF(LEN(VLOOKUP($G42,Baseline!$G:$EN,125,FALSE))=0,"",VLOOKUP($G42,Baseline!$G:$EN,125,FALSE))</f>
        <v/>
      </c>
      <c r="EB42" s="178" t="str">
        <f>IF(LEN(VLOOKUP($G42,Baseline!$G:$EN,126,FALSE))=0,"",VLOOKUP($G42,Baseline!$G:$EN,126,FALSE))</f>
        <v/>
      </c>
      <c r="EC42" s="178" t="str">
        <f>IF(LEN(VLOOKUP($G42,Baseline!$G:$EN,127,FALSE))=0,"",VLOOKUP($G42,Baseline!$G:$EN,127,FALSE))</f>
        <v/>
      </c>
      <c r="ED42" s="178" t="str">
        <f>IF(LEN(VLOOKUP($G42,Baseline!$G:$EN,128,FALSE))=0,"",VLOOKUP($G42,Baseline!$G:$EN,128,FALSE))</f>
        <v/>
      </c>
      <c r="EE42" s="178" t="str">
        <f>IF(LEN(VLOOKUP($G42,Baseline!$G:$EN,129,FALSE))=0,"",VLOOKUP($G42,Baseline!$G:$EN,129,FALSE))</f>
        <v/>
      </c>
      <c r="EF42" s="178" t="str">
        <f>IF(LEN(VLOOKUP($G42,Baseline!$G:$EN,130,FALSE))=0,"",VLOOKUP($G42,Baseline!$G:$EN,130,FALSE))</f>
        <v/>
      </c>
      <c r="EG42" s="178" t="str">
        <f>IF(LEN(VLOOKUP($G42,Baseline!$G:$EN,131,FALSE))=0,"",VLOOKUP($G42,Baseline!$G:$EN,131,FALSE))</f>
        <v/>
      </c>
      <c r="EH42" s="178" t="str">
        <f>IF(LEN(VLOOKUP($G42,Baseline!$G:$EN,132,FALSE))=0,"",VLOOKUP($G42,Baseline!$G:$EN,132,FALSE))</f>
        <v/>
      </c>
      <c r="EI42" s="178" t="str">
        <f>IF(LEN(VLOOKUP($G42,Baseline!$G:$EN,133,FALSE))=0,"",VLOOKUP($G42,Baseline!$G:$EN,133,FALSE))</f>
        <v/>
      </c>
      <c r="EJ42" s="178" t="str">
        <f>IF(LEN(VLOOKUP($G42,Baseline!$G:$EN,134,FALSE))=0,"",VLOOKUP($G42,Baseline!$G:$EN,134,FALSE))</f>
        <v/>
      </c>
      <c r="EK42" s="178" t="str">
        <f>IF(LEN(VLOOKUP($G42,Baseline!$G:$EN,135,FALSE))=0,"",VLOOKUP($G42,Baseline!$G:$EN,135,FALSE))</f>
        <v/>
      </c>
      <c r="EL42" s="178" t="str">
        <f>IF(LEN(VLOOKUP($G42,Baseline!$G:$EN,136,FALSE))=0,"",VLOOKUP($G42,Baseline!$G:$EN,136,FALSE))</f>
        <v/>
      </c>
      <c r="EM42" s="178" t="str">
        <f>IF(LEN(VLOOKUP($G42,Baseline!$G:$EN,137,FALSE))=0,"",VLOOKUP($G42,Baseline!$G:$EN,137,FALSE))</f>
        <v/>
      </c>
      <c r="EN42" s="178" t="str">
        <f>IF(LEN(VLOOKUP($G42,Baseline!$G:$EN,138,FALSE))=0,"",VLOOKUP($G42,Baseline!$G:$EN,138,FALSE))</f>
        <v/>
      </c>
      <c r="EO42" s="178"/>
      <c r="EP42" s="178"/>
      <c r="EQ42" s="178"/>
      <c r="ER42" s="178"/>
      <c r="ES42" s="178" t="str">
        <f>IF(LEN(VLOOKUP($G42,Baseline!$G:$FP,143,FALSE))=0,"",VLOOKUP($G42,Baseline!$G:$FP,143,FALSE))</f>
        <v>Mi preccupo a stare lontano dai miei genitori</v>
      </c>
      <c r="ET42" s="178" t="str">
        <f>IF(LEN(VLOOKUP($G42,Baseline!$G:$FP,144,FALSE))=0,"",VLOOKUP($G42,Baseline!$G:$FP,144,FALSE))</f>
        <v>1 = Mai</v>
      </c>
      <c r="EU42" s="178" t="str">
        <f>IF(LEN(VLOOKUP($G42,Baseline!$G:$FP,145,FALSE))=0,"",VLOOKUP($G42,Baseline!$G:$FP,145,FALSE))</f>
        <v>2 = Qualchevolta</v>
      </c>
      <c r="EV42" s="178" t="str">
        <f>IF(LEN(VLOOKUP($G42,Baseline!$G:$FP,146,FALSE))=0,"",VLOOKUP($G42,Baseline!$G:$FP,146,FALSE))</f>
        <v>3 = Spesso</v>
      </c>
      <c r="EW42" s="178" t="str">
        <f>IF(LEN(VLOOKUP($G42,Baseline!$G:$FP,147,FALSE))=0,"",VLOOKUP($G42,Baseline!$G:$FP,147,FALSE))</f>
        <v>4 = Sempre</v>
      </c>
      <c r="EX42" s="178" t="str">
        <f>IF(LEN(VLOOKUP($G42,Baseline!$G:$FP,148,FALSE))=0,"",VLOOKUP($G42,Baseline!$G:$FP,148,FALSE))</f>
        <v/>
      </c>
      <c r="EY42" s="178" t="str">
        <f>IF(LEN(VLOOKUP($G42,Baseline!$G:$FP,149,FALSE))=0,"",VLOOKUP($G42,Baseline!$G:$FP,149,FALSE))</f>
        <v/>
      </c>
      <c r="EZ42" s="178" t="str">
        <f>IF(LEN(VLOOKUP($G42,Baseline!$G:$FP,150,FALSE))=0,"",VLOOKUP($G42,Baseline!$G:$FP,150,FALSE))</f>
        <v/>
      </c>
      <c r="FA42" s="178" t="str">
        <f>IF(LEN(VLOOKUP($G42,Baseline!$G:$FP,151,FALSE))=0,"",VLOOKUP($G42,Baseline!$G:$FP,151,FALSE))</f>
        <v/>
      </c>
      <c r="FB42" s="178" t="str">
        <f>IF(LEN(VLOOKUP($G42,Baseline!$G:$FP,152,FALSE))=0,"",VLOOKUP($G42,Baseline!$G:$FP,152,FALSE))</f>
        <v/>
      </c>
      <c r="FC42" s="178" t="str">
        <f>IF(LEN(VLOOKUP($G42,Baseline!$G:$FP,153,FALSE))=0,"",VLOOKUP($G42,Baseline!$G:$FP,153,FALSE))</f>
        <v/>
      </c>
      <c r="FD42" s="178" t="str">
        <f>IF(LEN(VLOOKUP($G42,Baseline!$G:$FP,154,FALSE))=0,"",VLOOKUP($G42,Baseline!$G:$FP,154,FALSE))</f>
        <v/>
      </c>
      <c r="FE42" s="178" t="str">
        <f>IF(LEN(VLOOKUP($G42,Baseline!$G:$FP,155,FALSE))=0,"",VLOOKUP($G42,Baseline!$G:$FP,155,FALSE))</f>
        <v/>
      </c>
      <c r="FF42" s="178" t="str">
        <f>IF(LEN(VLOOKUP($G42,Baseline!$G:$FP,156,FALSE))=0,"",VLOOKUP($G42,Baseline!$G:$FP,156,FALSE))</f>
        <v/>
      </c>
      <c r="FG42" s="178" t="str">
        <f>IF(LEN(VLOOKUP($G42,Baseline!$G:$FP,157,FALSE))=0,"",VLOOKUP($G42,Baseline!$G:$FP,157,FALSE))</f>
        <v/>
      </c>
      <c r="FH42" s="178" t="str">
        <f>IF(LEN(VLOOKUP($G42,Baseline!$G:$FP,158,FALSE))=0,"",VLOOKUP($G42,Baseline!$G:$FP,158,FALSE))</f>
        <v/>
      </c>
      <c r="FI42" s="178" t="str">
        <f>IF(LEN(VLOOKUP($G42,Baseline!$G:$FP,159,FALSE))=0,"",VLOOKUP($G42,Baseline!$G:$FP,159,FALSE))</f>
        <v/>
      </c>
      <c r="FJ42" s="178" t="str">
        <f>IF(LEN(VLOOKUP($G42,Baseline!$G:$FP,160,FALSE))=0,"",VLOOKUP($G42,Baseline!$G:$FP,160,FALSE))</f>
        <v/>
      </c>
      <c r="FK42" s="178" t="str">
        <f>IF(LEN(VLOOKUP($G42,Baseline!$G:$FP,161,FALSE))=0,"",VLOOKUP($G42,Baseline!$G:$FP,161,FALSE))</f>
        <v/>
      </c>
      <c r="FL42" s="178" t="str">
        <f>IF(LEN(VLOOKUP($G42,Baseline!$G:$FP,162,FALSE))=0,"",VLOOKUP($G42,Baseline!$G:$FP,162,FALSE))</f>
        <v/>
      </c>
      <c r="FM42" s="178" t="str">
        <f>IF(LEN(VLOOKUP($G42,Baseline!$G:$FP,163,FALSE))=0,"",VLOOKUP($G42,Baseline!$G:$FP,163,FALSE))</f>
        <v/>
      </c>
      <c r="FN42" s="178" t="str">
        <f>IF(LEN(VLOOKUP($G42,Baseline!$G:$FP,164,FALSE))=0,"",VLOOKUP($G42,Baseline!$G:$FP,164,FALSE))</f>
        <v/>
      </c>
      <c r="FO42" s="178" t="str">
        <f>IF(LEN(VLOOKUP($G42,Baseline!$G:$FP,165,FALSE))=0,"",VLOOKUP($G42,Baseline!$G:$FP,165,FALSE))</f>
        <v/>
      </c>
      <c r="FP42" s="178" t="str">
        <f>IF(LEN(VLOOKUP($G42,Baseline!$G:$FP,166,FALSE))=0,"",VLOOKUP($G42,Baseline!$G:$FP,166,FALSE))</f>
        <v/>
      </c>
      <c r="FQ42" s="178"/>
      <c r="FR42" s="178"/>
      <c r="FS42" s="178"/>
      <c r="FT42" s="178"/>
      <c r="FU42" s="178" t="str">
        <f>IF(LEN(VLOOKUP($G42,Baseline!$G:$GR,171,FALSE))=0,"",VLOOKUP($G42,Baseline!$G:$GR,171,FALSE))</f>
        <v>Я беспокоюсь о том, чтобы быть разлученным с родителями</v>
      </c>
      <c r="FV42" s="178" t="str">
        <f>IF(LEN(VLOOKUP($G42,Baseline!$G:$GR,172,FALSE))=0,"",VLOOKUP($G42,Baseline!$G:$GR,172,FALSE))</f>
        <v>1 = никогда</v>
      </c>
      <c r="FW42" s="178" t="str">
        <f>IF(LEN(VLOOKUP($G42,Baseline!$G:$GR,173,FALSE))=0,"",VLOOKUP($G42,Baseline!$G:$GR,173,FALSE))</f>
        <v>2 = иногда</v>
      </c>
      <c r="FX42" s="178" t="str">
        <f>IF(LEN(VLOOKUP($G42,Baseline!$G:$GR,174,FALSE))=0,"",VLOOKUP($G42,Baseline!$G:$GR,174,FALSE))</f>
        <v>3 = часто</v>
      </c>
      <c r="FY42" s="178" t="str">
        <f>IF(LEN(VLOOKUP($G42,Baseline!$G:$GR,175,FALSE))=0,"",VLOOKUP($G42,Baseline!$G:$GR,175,FALSE))</f>
        <v>4 = всегда</v>
      </c>
      <c r="FZ42" s="178" t="str">
        <f>IF(LEN(VLOOKUP($G42,Baseline!$G:$GR,176,FALSE))=0,"",VLOOKUP($G42,Baseline!$G:$GR,176,FALSE))</f>
        <v/>
      </c>
      <c r="GA42" s="178" t="str">
        <f>IF(LEN(VLOOKUP($G42,Baseline!$G:$GR,177,FALSE))=0,"",VLOOKUP($G42,Baseline!$G:$GR,177,FALSE))</f>
        <v/>
      </c>
      <c r="GB42" s="178" t="str">
        <f>IF(LEN(VLOOKUP($G42,Baseline!$G:$GR,178,FALSE))=0,"",VLOOKUP($G42,Baseline!$G:$GR,178,FALSE))</f>
        <v/>
      </c>
      <c r="GC42" s="178" t="str">
        <f>IF(LEN(VLOOKUP($G42,Baseline!$G:$GR,179,FALSE))=0,"",VLOOKUP($G42,Baseline!$G:$GR,179,FALSE))</f>
        <v/>
      </c>
      <c r="GD42" s="178" t="str">
        <f>IF(LEN(VLOOKUP($G42,Baseline!$G:$GR,180,FALSE))=0,"",VLOOKUP($G42,Baseline!$G:$GR,180,FALSE))</f>
        <v/>
      </c>
      <c r="GE42" s="178" t="str">
        <f>IF(LEN(VLOOKUP($G42,Baseline!$G:$GR,181,FALSE))=0,"",VLOOKUP($G42,Baseline!$G:$GR,181,FALSE))</f>
        <v/>
      </c>
      <c r="GF42" s="178" t="str">
        <f>IF(LEN(VLOOKUP($G42,Baseline!$G:$GR,182,FALSE))=0,"",VLOOKUP($G42,Baseline!$G:$GR,182,FALSE))</f>
        <v/>
      </c>
      <c r="GG42" s="178" t="str">
        <f>IF(LEN(VLOOKUP($G42,Baseline!$G:$GR,183,FALSE))=0,"",VLOOKUP($G42,Baseline!$G:$GR,183,FALSE))</f>
        <v/>
      </c>
      <c r="GH42" s="178" t="str">
        <f>IF(LEN(VLOOKUP($G42,Baseline!$G:$GR,184,FALSE))=0,"",VLOOKUP($G42,Baseline!$G:$GR,184,FALSE))</f>
        <v/>
      </c>
      <c r="GI42" s="178" t="str">
        <f>IF(LEN(VLOOKUP($G42,Baseline!$G:$GR,185,FALSE))=0,"",VLOOKUP($G42,Baseline!$G:$GR,185,FALSE))</f>
        <v/>
      </c>
      <c r="GJ42" s="178" t="str">
        <f>IF(LEN(VLOOKUP($G42,Baseline!$G:$GR,186,FALSE))=0,"",VLOOKUP($G42,Baseline!$G:$GR,186,FALSE))</f>
        <v/>
      </c>
      <c r="GK42" s="178" t="str">
        <f>IF(LEN(VLOOKUP($G42,Baseline!$G:$GR,187,FALSE))=0,"",VLOOKUP($G42,Baseline!$G:$GR,187,FALSE))</f>
        <v/>
      </c>
      <c r="GL42" s="178" t="str">
        <f>IF(LEN(VLOOKUP($G42,Baseline!$G:$GR,188,FALSE))=0,"",VLOOKUP($G42,Baseline!$G:$GR,188,FALSE))</f>
        <v/>
      </c>
      <c r="GM42" s="178" t="str">
        <f>IF(LEN(VLOOKUP($G42,Baseline!$G:$GR,189,FALSE))=0,"",VLOOKUP($G42,Baseline!$G:$GR,189,FALSE))</f>
        <v/>
      </c>
      <c r="GN42" s="178" t="str">
        <f>IF(LEN(VLOOKUP($G42,Baseline!$G:$GR,190,FALSE))=0,"",VLOOKUP($G42,Baseline!$G:$GR,190,FALSE))</f>
        <v/>
      </c>
      <c r="GO42" s="178" t="str">
        <f>IF(LEN(VLOOKUP($G42,Baseline!$G:$GR,191,FALSE))=0,"",VLOOKUP($G42,Baseline!$G:$GR,191,FALSE))</f>
        <v/>
      </c>
      <c r="GP42" s="178" t="str">
        <f>IF(LEN(VLOOKUP($G42,Baseline!$G:$GR,192,FALSE))=0,"",VLOOKUP($G42,Baseline!$G:$GR,192,FALSE))</f>
        <v/>
      </c>
      <c r="GQ42" s="178" t="str">
        <f>IF(LEN(VLOOKUP($G42,Baseline!$G:$GR,193,FALSE))=0,"",VLOOKUP($G42,Baseline!$G:$GR,193,FALSE))</f>
        <v/>
      </c>
      <c r="GR42" s="178" t="str">
        <f>IF(LEN(VLOOKUP($G42,Baseline!$G:$GR,194,FALSE))=0,"",VLOOKUP($G42,Baseline!$G:$GR,194,FALSE))</f>
        <v/>
      </c>
      <c r="GS42" s="178"/>
      <c r="GT42" s="178"/>
      <c r="GU42" s="178"/>
      <c r="GV42" s="178"/>
      <c r="GW42" s="178" t="str">
        <f>IF(LEN(VLOOKUP($G42,Baseline!$G:$HT,199,FALSE))=0,"",VLOOKUP($G42,Baseline!$G:$HT,199,FALSE))</f>
        <v>Brine me da se odvajam od roditelja</v>
      </c>
      <c r="GX42" s="178" t="str">
        <f>IF(LEN(VLOOKUP($G42,Baseline!$G:$HT,200,FALSE))=0,"",VLOOKUP($G42,Baseline!$G:$HT,200,FALSE))</f>
        <v>1 = Nikad</v>
      </c>
      <c r="GY42" s="178" t="str">
        <f>IF(LEN(VLOOKUP($G42,Baseline!$G:$HT,201,FALSE))=0,"",VLOOKUP($G42,Baseline!$G:$HT,201,FALSE))</f>
        <v>2 = Ponekad</v>
      </c>
      <c r="GZ42" s="178" t="str">
        <f>IF(LEN(VLOOKUP($G42,Baseline!$G:$HT,202,FALSE))=0,"",VLOOKUP($G42,Baseline!$G:$HT,202,FALSE))</f>
        <v>3 = Često</v>
      </c>
      <c r="HA42" s="178" t="str">
        <f>IF(LEN(VLOOKUP($G42,Baseline!$G:$HT,203,FALSE))=0,"",VLOOKUP($G42,Baseline!$G:$HT,203,FALSE))</f>
        <v>4 = Stalno</v>
      </c>
      <c r="HB42" s="178" t="str">
        <f>IF(LEN(VLOOKUP($G42,Baseline!$G:$HT,204,FALSE))=0,"",VLOOKUP($G42,Baseline!$G:$HT,204,FALSE))</f>
        <v/>
      </c>
      <c r="HC42" s="178" t="str">
        <f>IF(LEN(VLOOKUP($G42,Baseline!$G:$HT,205,FALSE))=0,"",VLOOKUP($G42,Baseline!$G:$HT,205,FALSE))</f>
        <v/>
      </c>
      <c r="HD42" s="178" t="str">
        <f>IF(LEN(VLOOKUP($G42,Baseline!$G:$HT,206,FALSE))=0,"",VLOOKUP($G42,Baseline!$G:$HT,206,FALSE))</f>
        <v/>
      </c>
      <c r="HE42" s="178" t="str">
        <f>IF(LEN(VLOOKUP($G42,Baseline!$G:$HT,207,FALSE))=0,"",VLOOKUP($G42,Baseline!$G:$HT,207,FALSE))</f>
        <v/>
      </c>
      <c r="HF42" s="178" t="str">
        <f>IF(LEN(VLOOKUP($G42,Baseline!$G:$HT,208,FALSE))=0,"",VLOOKUP($G42,Baseline!$G:$HT,208,FALSE))</f>
        <v/>
      </c>
      <c r="HG42" s="178" t="str">
        <f>IF(LEN(VLOOKUP($G42,Baseline!$G:$HT,209,FALSE))=0,"",VLOOKUP($G42,Baseline!$G:$HT,209,FALSE))</f>
        <v/>
      </c>
      <c r="HH42" s="178" t="str">
        <f>IF(LEN(VLOOKUP($G42,Baseline!$G:$HT,210,FALSE))=0,"",VLOOKUP($G42,Baseline!$G:$HT,210,FALSE))</f>
        <v/>
      </c>
      <c r="HI42" s="178" t="str">
        <f>IF(LEN(VLOOKUP($G42,Baseline!$G:$HT,211,FALSE))=0,"",VLOOKUP($G42,Baseline!$G:$HT,211,FALSE))</f>
        <v/>
      </c>
      <c r="HJ42" s="178" t="str">
        <f>IF(LEN(VLOOKUP($G42,Baseline!$G:$HT,212,FALSE))=0,"",VLOOKUP($G42,Baseline!$G:$HT,212,FALSE))</f>
        <v/>
      </c>
      <c r="HK42" s="178" t="str">
        <f>IF(LEN(VLOOKUP($G42,Baseline!$G:$HT,213,FALSE))=0,"",VLOOKUP($G42,Baseline!$G:$HT,213,FALSE))</f>
        <v/>
      </c>
      <c r="HL42" s="178" t="str">
        <f>IF(LEN(VLOOKUP($G42,Baseline!$G:$HT,214,FALSE))=0,"",VLOOKUP($G42,Baseline!$G:$HT,214,FALSE))</f>
        <v/>
      </c>
      <c r="HM42" s="178" t="str">
        <f>IF(LEN(VLOOKUP($G42,Baseline!$G:$HT,215,FALSE))=0,"",VLOOKUP($G42,Baseline!$G:$HT,215,FALSE))</f>
        <v/>
      </c>
      <c r="HN42" s="178" t="str">
        <f>IF(LEN(VLOOKUP($G42,Baseline!$G:$HT,216,FALSE))=0,"",VLOOKUP($G42,Baseline!$G:$HT,216,FALSE))</f>
        <v/>
      </c>
      <c r="HO42" s="178" t="str">
        <f>IF(LEN(VLOOKUP($G42,Baseline!$G:$HT,217,FALSE))=0,"",VLOOKUP($G42,Baseline!$G:$HT,217,FALSE))</f>
        <v/>
      </c>
      <c r="HP42" s="178" t="str">
        <f>IF(LEN(VLOOKUP($G42,Baseline!$G:$HT,218,FALSE))=0,"",VLOOKUP($G42,Baseline!$G:$HT,218,FALSE))</f>
        <v/>
      </c>
      <c r="HQ42" s="178" t="str">
        <f>IF(LEN(VLOOKUP($G42,Baseline!$G:$HT,219,FALSE))=0,"",VLOOKUP($G42,Baseline!$G:$HT,219,FALSE))</f>
        <v/>
      </c>
      <c r="HR42" s="178" t="str">
        <f>IF(LEN(VLOOKUP($G42,Baseline!$G:$HT,220,FALSE))=0,"",VLOOKUP($G42,Baseline!$G:$HT,220,FALSE))</f>
        <v/>
      </c>
      <c r="HS42" s="178" t="str">
        <f>IF(LEN(VLOOKUP($G42,Baseline!$G:$HT,221,FALSE))=0,"",VLOOKUP($G42,Baseline!$G:$HT,221,FALSE))</f>
        <v/>
      </c>
      <c r="HT42" s="178" t="str">
        <f>IF(LEN(VLOOKUP($G42,Baseline!$G:$HT,222,FALSE))=0,"",VLOOKUP($G42,Baseline!$G:$HT,222,FALSE))</f>
        <v/>
      </c>
      <c r="HU42" s="178"/>
      <c r="HV42" s="178"/>
      <c r="HW42" s="178"/>
      <c r="HX42" s="178"/>
    </row>
    <row r="43" spans="1:232" s="41" customFormat="1" hidden="1">
      <c r="A43" s="180" t="s">
        <v>109</v>
      </c>
      <c r="B43" s="178" t="s">
        <v>110</v>
      </c>
      <c r="C43" s="178"/>
      <c r="D43" s="178"/>
      <c r="E43" s="178"/>
      <c r="F43" s="178" t="s">
        <v>111</v>
      </c>
      <c r="G43" s="188" t="s">
        <v>585</v>
      </c>
      <c r="H43" s="185"/>
      <c r="I43" s="182" t="str">
        <f>IF(LEN(VLOOKUP($G43,Baseline!$G:$AF,3,FALSE))=0,"",VLOOKUP($G43,Baseline!$G:$AF,3,FALSE))</f>
        <v>Ich habe Angst, wenn ich alleine schlafen muss</v>
      </c>
      <c r="J43" s="187" t="str">
        <f>IF(LEN(VLOOKUP($G43,Baseline!$G:$AF,4,FALSE))=0,"",VLOOKUP($G43,Baseline!$G:$AF,4,FALSE))</f>
        <v>1 = Niemals</v>
      </c>
      <c r="K43" s="187" t="str">
        <f>IF(LEN(VLOOKUP($G43,Baseline!$G:$AF,5,FALSE))=0,"",VLOOKUP($G43,Baseline!$G:$AF,5,FALSE))</f>
        <v>2 = Manchmal</v>
      </c>
      <c r="L43" s="187" t="str">
        <f>IF(LEN(VLOOKUP($G43,Baseline!$G:$AF,6,FALSE))=0,"",VLOOKUP($G43,Baseline!$G:$AF,6,FALSE))</f>
        <v>3 = Häufig</v>
      </c>
      <c r="M43" s="187" t="str">
        <f>IF(LEN(VLOOKUP($G43,Baseline!$G:$AF,7,FALSE))=0,"",VLOOKUP($G43,Baseline!$G:$AF,7,FALSE))</f>
        <v>4 = Immer</v>
      </c>
      <c r="N43" s="187" t="str">
        <f>IF(LEN(VLOOKUP($G43,Baseline!$G:$AF,8,FALSE))=0,"",VLOOKUP($G43,Baseline!$G:$AF,8,FALSE))</f>
        <v/>
      </c>
      <c r="O43" s="187" t="str">
        <f>IF(LEN(VLOOKUP($G43,Baseline!$G:$AF,9,FALSE))=0,"",VLOOKUP($G43,Baseline!$G:$AF,9,FALSE))</f>
        <v/>
      </c>
      <c r="P43" s="187" t="str">
        <f>IF(LEN(VLOOKUP($G43,Baseline!$G:$AF,10,FALSE))=0,"",VLOOKUP($G43,Baseline!$G:$AF,10,FALSE))</f>
        <v/>
      </c>
      <c r="Q43" s="187" t="str">
        <f>IF(LEN(VLOOKUP($G43,Baseline!$G:$AF,11,FALSE))=0,"",VLOOKUP($G43,Baseline!$G:$AF,11,FALSE))</f>
        <v/>
      </c>
      <c r="R43" s="187" t="str">
        <f>IF(LEN(VLOOKUP($G43,Baseline!$G:$AF,12,FALSE))=0,"",VLOOKUP($G43,Baseline!$G:$AF,12,FALSE))</f>
        <v/>
      </c>
      <c r="S43" s="187" t="str">
        <f>IF(LEN(VLOOKUP($G43,Baseline!$G:$AF,13,FALSE))=0,"",VLOOKUP($G43,Baseline!$G:$AF,13,FALSE))</f>
        <v/>
      </c>
      <c r="T43" s="187" t="str">
        <f>IF(LEN(VLOOKUP($G43,Baseline!$G:$AF,14,FALSE))=0,"",VLOOKUP($G43,Baseline!$G:$AF,14,FALSE))</f>
        <v/>
      </c>
      <c r="U43" s="187" t="str">
        <f>IF(LEN(VLOOKUP($G43,Baseline!$G:$AF,15,FALSE))=0,"",VLOOKUP($G43,Baseline!$G:$AF,15,FALSE))</f>
        <v/>
      </c>
      <c r="V43" s="187" t="str">
        <f>IF(LEN(VLOOKUP($G43,Baseline!$G:$AF,16,FALSE))=0,"",VLOOKUP($G43,Baseline!$G:$AF,16,FALSE))</f>
        <v/>
      </c>
      <c r="W43" s="187" t="str">
        <f>IF(LEN(VLOOKUP($G43,Baseline!$G:$AF,17,FALSE))=0,"",VLOOKUP($G43,Baseline!$G:$AF,17,FALSE))</f>
        <v/>
      </c>
      <c r="X43" s="187" t="str">
        <f>IF(LEN(VLOOKUP($G43,Baseline!$G:$AF,18,FALSE))=0,"",VLOOKUP($G43,Baseline!$G:$AF,18,FALSE))</f>
        <v/>
      </c>
      <c r="Y43" s="187" t="str">
        <f>IF(LEN(VLOOKUP($G43,Baseline!$G:$AF,19,FALSE))=0,"",VLOOKUP($G43,Baseline!$G:$AF,19,FALSE))</f>
        <v/>
      </c>
      <c r="Z43" s="187" t="str">
        <f>IF(LEN(VLOOKUP($G43,Baseline!$G:$AF,20,FALSE))=0,"",VLOOKUP($G43,Baseline!$G:$AF,20,FALSE))</f>
        <v/>
      </c>
      <c r="AA43" s="187" t="str">
        <f>IF(LEN(VLOOKUP($G43,Baseline!$G:$AF,21,FALSE))=0,"",VLOOKUP($G43,Baseline!$G:$AF,21,FALSE))</f>
        <v/>
      </c>
      <c r="AB43" s="187" t="str">
        <f>IF(LEN(VLOOKUP($G43,Baseline!$G:$AF,22,FALSE))=0,"",VLOOKUP($G43,Baseline!$G:$AF,22,FALSE))</f>
        <v/>
      </c>
      <c r="AC43" s="187" t="str">
        <f>IF(LEN(VLOOKUP($G43,Baseline!$G:$AF,23,FALSE))=0,"",VLOOKUP($G43,Baseline!$G:$AF,23,FALSE))</f>
        <v/>
      </c>
      <c r="AD43" s="187" t="str">
        <f>IF(LEN(VLOOKUP($G43,Baseline!$G:$AF,24,FALSE))=0,"",VLOOKUP($G43,Baseline!$G:$AF,24,FALSE))</f>
        <v/>
      </c>
      <c r="AE43" s="187" t="str">
        <f>IF(LEN(VLOOKUP($G43,Baseline!$G:$AF,25,FALSE))=0,"",VLOOKUP($G43,Baseline!$G:$AF,25,FALSE))</f>
        <v/>
      </c>
      <c r="AF43" s="187" t="str">
        <f>IF(LEN(VLOOKUP($G43,Baseline!$G:$AF,26,FALSE))=0,"",VLOOKUP($G43,Baseline!$G:$AF,26,FALSE))</f>
        <v/>
      </c>
      <c r="AG43" s="178"/>
      <c r="AH43" s="178"/>
      <c r="AI43" s="178"/>
      <c r="AJ43" s="186"/>
      <c r="AK43" s="182" t="str">
        <f>IF(LEN(VLOOKUP($G43,Baseline!$G:$BH,31,FALSE))=0,"",VLOOKUP($G43,Baseline!$G:$BH,31,FALSE))</f>
        <v xml:space="preserve">I feel scared if I have to sleep on my own </v>
      </c>
      <c r="AL43" s="187" t="str">
        <f>IF(LEN(VLOOKUP($G43,Baseline!$G:$BH,32,FALSE))=0,"",VLOOKUP($G43,Baseline!$G:$BH,32,FALSE))</f>
        <v>1 = Never</v>
      </c>
      <c r="AM43" s="187" t="str">
        <f>IF(LEN(VLOOKUP($G43,Baseline!$G:$BH,33,FALSE))=0,"",VLOOKUP($G43,Baseline!$G:$BH,33,FALSE))</f>
        <v>2 = Sometimes</v>
      </c>
      <c r="AN43" s="187" t="str">
        <f>IF(LEN(VLOOKUP($G43,Baseline!$G:$BH,34,FALSE))=0,"",VLOOKUP($G43,Baseline!$G:$BH,34,FALSE))</f>
        <v>3 = Often</v>
      </c>
      <c r="AO43" s="187" t="str">
        <f>IF(LEN(VLOOKUP($G43,Baseline!$G:$BH,35,FALSE))=0,"",VLOOKUP($G43,Baseline!$G:$BH,35,FALSE))</f>
        <v>4 = Always</v>
      </c>
      <c r="AP43" s="187" t="str">
        <f>IF(LEN(VLOOKUP($G43,Baseline!$G:$BH,36,FALSE))=0,"",VLOOKUP($G43,Baseline!$G:$BH,36,FALSE))</f>
        <v/>
      </c>
      <c r="AQ43" s="187" t="str">
        <f>IF(LEN(VLOOKUP($G43,Baseline!$G:$BH,37,FALSE))=0,"",VLOOKUP($G43,Baseline!$G:$BH,37,FALSE))</f>
        <v/>
      </c>
      <c r="AR43" s="187" t="str">
        <f>IF(LEN(VLOOKUP($G43,Baseline!$G:$BH,38,FALSE))=0,"",VLOOKUP($G43,Baseline!$G:$BH,38,FALSE))</f>
        <v/>
      </c>
      <c r="AS43" s="187" t="str">
        <f>IF(LEN(VLOOKUP($G43,Baseline!$G:$BH,39,FALSE))=0,"",VLOOKUP($G43,Baseline!$G:$BH,39,FALSE))</f>
        <v/>
      </c>
      <c r="AT43" s="187" t="str">
        <f>IF(LEN(VLOOKUP($G43,Baseline!$G:$BH,40,FALSE))=0,"",VLOOKUP($G43,Baseline!$G:$BH,40,FALSE))</f>
        <v/>
      </c>
      <c r="AU43" s="187" t="str">
        <f>IF(LEN(VLOOKUP($G43,Baseline!$G:$BH,41,FALSE))=0,"",VLOOKUP($G43,Baseline!$G:$BH,41,FALSE))</f>
        <v/>
      </c>
      <c r="AV43" s="187" t="str">
        <f>IF(LEN(VLOOKUP($G43,Baseline!$G:$BH,42,FALSE))=0,"",VLOOKUP($G43,Baseline!$G:$BH,42,FALSE))</f>
        <v/>
      </c>
      <c r="AW43" s="187" t="str">
        <f>IF(LEN(VLOOKUP($G43,Baseline!$G:$BH,43,FALSE))=0,"",VLOOKUP($G43,Baseline!$G:$BH,43,FALSE))</f>
        <v/>
      </c>
      <c r="AX43" s="187" t="str">
        <f>IF(LEN(VLOOKUP($G43,Baseline!$G:$BH,44,FALSE))=0,"",VLOOKUP($G43,Baseline!$G:$BH,44,FALSE))</f>
        <v/>
      </c>
      <c r="AY43" s="187" t="str">
        <f>IF(LEN(VLOOKUP($G43,Baseline!$G:$BH,45,FALSE))=0,"",VLOOKUP($G43,Baseline!$G:$BH,45,FALSE))</f>
        <v/>
      </c>
      <c r="AZ43" s="187" t="str">
        <f>IF(LEN(VLOOKUP($G43,Baseline!$G:$BH,46,FALSE))=0,"",VLOOKUP($G43,Baseline!$G:$BH,46,FALSE))</f>
        <v/>
      </c>
      <c r="BA43" s="187" t="str">
        <f>IF(LEN(VLOOKUP($G43,Baseline!$G:$BH,47,FALSE))=0,"",VLOOKUP($G43,Baseline!$G:$BH,47,FALSE))</f>
        <v/>
      </c>
      <c r="BB43" s="187" t="str">
        <f>IF(LEN(VLOOKUP($G43,Baseline!$G:$BH,48,FALSE))=0,"",VLOOKUP($G43,Baseline!$G:$BH,48,FALSE))</f>
        <v/>
      </c>
      <c r="BC43" s="187" t="str">
        <f>IF(LEN(VLOOKUP($G43,Baseline!$G:$BH,49,FALSE))=0,"",VLOOKUP($G43,Baseline!$G:$BH,49,FALSE))</f>
        <v/>
      </c>
      <c r="BD43" s="187" t="str">
        <f>IF(LEN(VLOOKUP($G43,Baseline!$G:$BH,50,FALSE))=0,"",VLOOKUP($G43,Baseline!$G:$BH,50,FALSE))</f>
        <v/>
      </c>
      <c r="BE43" s="187" t="str">
        <f>IF(LEN(VLOOKUP($G43,Baseline!$G:$BH,51,FALSE))=0,"",VLOOKUP($G43,Baseline!$G:$BH,51,FALSE))</f>
        <v/>
      </c>
      <c r="BF43" s="187" t="str">
        <f>IF(LEN(VLOOKUP($G43,Baseline!$G:$BH,52,FALSE))=0,"",VLOOKUP($G43,Baseline!$G:$BH,52,FALSE))</f>
        <v/>
      </c>
      <c r="BG43" s="187" t="str">
        <f>IF(LEN(VLOOKUP($G43,Baseline!$G:$BH,53,FALSE))=0,"",VLOOKUP($G43,Baseline!$G:$BH,53,FALSE))</f>
        <v/>
      </c>
      <c r="BH43" s="187" t="str">
        <f>IF(LEN(VLOOKUP($G43,Baseline!$G:$BH,54,FALSE))=0,"",VLOOKUP($G43,Baseline!$G:$BH,54,FALSE))</f>
        <v/>
      </c>
      <c r="BI43" s="178"/>
      <c r="BJ43" s="178"/>
      <c r="BK43" s="178"/>
      <c r="BL43" s="186"/>
      <c r="BM43" s="182" t="str">
        <f>IF(LEN(VLOOKUP($G43,Baseline!$G:$CJ,59,FALSE))=0,"",VLOOKUP($G43,Baseline!$G:$CJ,59,FALSE))</f>
        <v>Me da miedo dormir solo</v>
      </c>
      <c r="BN43" s="187" t="str">
        <f>IF(LEN(VLOOKUP($G43,Baseline!$G:$CJ,60,FALSE))=0,"",VLOOKUP($G43,Baseline!$G:$CJ,60,FALSE))</f>
        <v>1 = Nunca</v>
      </c>
      <c r="BO43" s="187" t="str">
        <f>IF(LEN(VLOOKUP($G43,Baseline!$G:$CJ,61,FALSE))=0,"",VLOOKUP($G43,Baseline!$G:$CJ,61,FALSE))</f>
        <v>2 = A veces</v>
      </c>
      <c r="BP43" s="188" t="str">
        <f>IF(LEN(VLOOKUP($G43,Baseline!$G:$CJ,62,FALSE))=0,"",VLOOKUP($G43,Baseline!$G:$CJ,62,FALSE))</f>
        <v>3 = Muchas veces</v>
      </c>
      <c r="BQ43" s="178" t="str">
        <f>IF(LEN(VLOOKUP($G43,Baseline!$G:$CJ,63,FALSE))=0,"",VLOOKUP($G43,Baseline!$G:$CJ,63,FALSE))</f>
        <v>4 = Siempre</v>
      </c>
      <c r="BR43" s="178" t="str">
        <f>IF(LEN(VLOOKUP($G43,Baseline!$G:$CJ,64,FALSE))=0,"",VLOOKUP($G43,Baseline!$G:$CJ,64,FALSE))</f>
        <v/>
      </c>
      <c r="BS43" s="178" t="str">
        <f>IF(LEN(VLOOKUP($G43,Baseline!$G:$CJ,65,FALSE))=0,"",VLOOKUP($G43,Baseline!$G:$CJ,65,FALSE))</f>
        <v/>
      </c>
      <c r="BT43" s="178" t="str">
        <f>IF(LEN(VLOOKUP($G43,Baseline!$G:$CJ,66,FALSE))=0,"",VLOOKUP($G43,Baseline!$G:$CJ,66,FALSE))</f>
        <v/>
      </c>
      <c r="BU43" s="178" t="str">
        <f>IF(LEN(VLOOKUP($G43,Baseline!$G:$CJ,67,FALSE))=0,"",VLOOKUP($G43,Baseline!$G:$CJ,67,FALSE))</f>
        <v/>
      </c>
      <c r="BV43" s="178" t="str">
        <f>IF(LEN(VLOOKUP($G43,Baseline!$G:$CJ,68,FALSE))=0,"",VLOOKUP($G43,Baseline!$G:$CJ,68,FALSE))</f>
        <v/>
      </c>
      <c r="BW43" s="178" t="str">
        <f>IF(LEN(VLOOKUP($G43,Baseline!$G:$CJ,69,FALSE))=0,"",VLOOKUP($G43,Baseline!$G:$CJ,69,FALSE))</f>
        <v/>
      </c>
      <c r="BX43" s="178" t="str">
        <f>IF(LEN(VLOOKUP($G43,Baseline!$G:$CJ,70,FALSE))=0,"",VLOOKUP($G43,Baseline!$G:$CJ,70,FALSE))</f>
        <v/>
      </c>
      <c r="BY43" s="178" t="str">
        <f>IF(LEN(VLOOKUP($G43,Baseline!$G:$CJ,71,FALSE))=0,"",VLOOKUP($G43,Baseline!$G:$CJ,71,FALSE))</f>
        <v/>
      </c>
      <c r="BZ43" s="178" t="str">
        <f>IF(LEN(VLOOKUP($G43,Baseline!$G:$CJ,72,FALSE))=0,"",VLOOKUP($G43,Baseline!$G:$CJ,72,FALSE))</f>
        <v/>
      </c>
      <c r="CA43" s="178" t="str">
        <f>IF(LEN(VLOOKUP($G43,Baseline!$G:$CJ,73,FALSE))=0,"",VLOOKUP($G43,Baseline!$G:$CJ,73,FALSE))</f>
        <v/>
      </c>
      <c r="CB43" s="178" t="str">
        <f>IF(LEN(VLOOKUP($G43,Baseline!$G:$CJ,74,FALSE))=0,"",VLOOKUP($G43,Baseline!$G:$CJ,74,FALSE))</f>
        <v/>
      </c>
      <c r="CC43" s="178" t="str">
        <f>IF(LEN(VLOOKUP($G43,Baseline!$G:$CJ,75,FALSE))=0,"",VLOOKUP($G43,Baseline!$G:$CJ,75,FALSE))</f>
        <v/>
      </c>
      <c r="CD43" s="178" t="str">
        <f>IF(LEN(VLOOKUP($G43,Baseline!$G:$CJ,76,FALSE))=0,"",VLOOKUP($G43,Baseline!$G:$CJ,76,FALSE))</f>
        <v/>
      </c>
      <c r="CE43" s="178" t="str">
        <f>IF(LEN(VLOOKUP($G43,Baseline!$G:$CJ,77,FALSE))=0,"",VLOOKUP($G43,Baseline!$G:$CJ,77,FALSE))</f>
        <v/>
      </c>
      <c r="CF43" s="178" t="str">
        <f>IF(LEN(VLOOKUP($G43,Baseline!$G:$CJ,78,FALSE))=0,"",VLOOKUP($G43,Baseline!$G:$CJ,78,FALSE))</f>
        <v/>
      </c>
      <c r="CG43" s="178" t="str">
        <f>IF(LEN(VLOOKUP($G43,Baseline!$G:$CJ,79,FALSE))=0,"",VLOOKUP($G43,Baseline!$G:$CJ,79,FALSE))</f>
        <v/>
      </c>
      <c r="CH43" s="178" t="str">
        <f>IF(LEN(VLOOKUP($G43,Baseline!$G:$CJ,80,FALSE))=0,"",VLOOKUP($G43,Baseline!$G:$CJ,80,FALSE))</f>
        <v/>
      </c>
      <c r="CI43" s="178" t="str">
        <f>IF(LEN(VLOOKUP($G43,Baseline!$G:$CJ,81,FALSE))=0,"",VLOOKUP($G43,Baseline!$G:$CJ,81,FALSE))</f>
        <v/>
      </c>
      <c r="CJ43" s="178" t="str">
        <f>IF(LEN(VLOOKUP($G43,Baseline!$G:$CJ,82,FALSE))=0,"",VLOOKUP($G43,Baseline!$G:$CJ,82,FALSE))</f>
        <v/>
      </c>
      <c r="CK43" s="178"/>
      <c r="CL43" s="178"/>
      <c r="CM43" s="178"/>
      <c r="CN43" s="189"/>
      <c r="CO43" s="182" t="str">
        <f>IF(LEN(VLOOKUP($G43,Baseline!$G:$DL,87,FALSE))=0,"",VLOOKUP($G43,Baseline!$G:$DL,87,FALSE))</f>
        <v>J'ai peur lorsque je dois dormir seul(e)</v>
      </c>
      <c r="CP43" s="178" t="str">
        <f>IF(LEN(VLOOKUP($G43,Baseline!$G:$DL,88,FALSE))=0,"",VLOOKUP($G43,Baseline!$G:$DL,88,FALSE))</f>
        <v xml:space="preserve">1 = Jamais	</v>
      </c>
      <c r="CQ43" s="178" t="str">
        <f>IF(LEN(VLOOKUP($G43,Baseline!$G:$DL,89,FALSE))=0,"",VLOOKUP($G43,Baseline!$G:$DL,89,FALSE))</f>
        <v xml:space="preserve">2 = Parfois	</v>
      </c>
      <c r="CR43" s="178" t="str">
        <f>IF(LEN(VLOOKUP($G43,Baseline!$G:$DL,90,FALSE))=0,"",VLOOKUP($G43,Baseline!$G:$DL,90,FALSE))</f>
        <v xml:space="preserve">3 = Souvent	</v>
      </c>
      <c r="CS43" s="178" t="str">
        <f>IF(LEN(VLOOKUP($G43,Baseline!$G:$DL,91,FALSE))=0,"",VLOOKUP($G43,Baseline!$G:$DL,91,FALSE))</f>
        <v>4 = Toujours</v>
      </c>
      <c r="CT43" s="178" t="str">
        <f>IF(LEN(VLOOKUP($G43,Baseline!$G:$DL,92,FALSE))=0,"",VLOOKUP($G43,Baseline!$G:$DL,92,FALSE))</f>
        <v/>
      </c>
      <c r="CU43" s="178" t="str">
        <f>IF(LEN(VLOOKUP($G43,Baseline!$G:$DL,93,FALSE))=0,"",VLOOKUP($G43,Baseline!$G:$DL,93,FALSE))</f>
        <v/>
      </c>
      <c r="CV43" s="178" t="str">
        <f>IF(LEN(VLOOKUP($G43,Baseline!$G:$DL,94,FALSE))=0,"",VLOOKUP($G43,Baseline!$G:$DL,94,FALSE))</f>
        <v/>
      </c>
      <c r="CW43" s="178" t="str">
        <f>IF(LEN(VLOOKUP($G43,Baseline!$G:$DL,95,FALSE))=0,"",VLOOKUP($G43,Baseline!$G:$DL,95,FALSE))</f>
        <v/>
      </c>
      <c r="CX43" s="178" t="str">
        <f>IF(LEN(VLOOKUP($G43,Baseline!$G:$DL,96,FALSE))=0,"",VLOOKUP($G43,Baseline!$G:$DL,96,FALSE))</f>
        <v/>
      </c>
      <c r="CY43" s="178" t="str">
        <f>IF(LEN(VLOOKUP($G43,Baseline!$G:$DL,97,FALSE))=0,"",VLOOKUP($G43,Baseline!$G:$DL,97,FALSE))</f>
        <v/>
      </c>
      <c r="CZ43" s="178" t="str">
        <f>IF(LEN(VLOOKUP($G43,Baseline!$G:$DL,98,FALSE))=0,"",VLOOKUP($G43,Baseline!$G:$DL,98,FALSE))</f>
        <v/>
      </c>
      <c r="DA43" s="178" t="str">
        <f>IF(LEN(VLOOKUP($G43,Baseline!$G:$DL,99,FALSE))=0,"",VLOOKUP($G43,Baseline!$G:$DL,99,FALSE))</f>
        <v/>
      </c>
      <c r="DB43" s="178" t="str">
        <f>IF(LEN(VLOOKUP($G43,Baseline!$G:$DL,100,FALSE))=0,"",VLOOKUP($G43,Baseline!$G:$DL,100,FALSE))</f>
        <v/>
      </c>
      <c r="DC43" s="178" t="str">
        <f>IF(LEN(VLOOKUP($G43,Baseline!$G:$DL,101,FALSE))=0,"",VLOOKUP($G43,Baseline!$G:$DL,101,FALSE))</f>
        <v/>
      </c>
      <c r="DD43" s="178" t="str">
        <f>IF(LEN(VLOOKUP($G43,Baseline!$G:$DL,102,FALSE))=0,"",VLOOKUP($G43,Baseline!$G:$DL,102,FALSE))</f>
        <v/>
      </c>
      <c r="DE43" s="178" t="str">
        <f>IF(LEN(VLOOKUP($G43,Baseline!$G:$DL,103,FALSE))=0,"",VLOOKUP($G43,Baseline!$G:$DL,103,FALSE))</f>
        <v/>
      </c>
      <c r="DF43" s="178" t="str">
        <f>IF(LEN(VLOOKUP($G43,Baseline!$G:$DL,104,FALSE))=0,"",VLOOKUP($G43,Baseline!$G:$DL,104,FALSE))</f>
        <v/>
      </c>
      <c r="DG43" s="178" t="str">
        <f>IF(LEN(VLOOKUP($G43,Baseline!$G:$DL,105,FALSE))=0,"",VLOOKUP($G43,Baseline!$G:$DL,105,FALSE))</f>
        <v/>
      </c>
      <c r="DH43" s="178" t="str">
        <f>IF(LEN(VLOOKUP($G43,Baseline!$G:$DL,106,FALSE))=0,"",VLOOKUP($G43,Baseline!$G:$DL,106,FALSE))</f>
        <v/>
      </c>
      <c r="DI43" s="178" t="str">
        <f>IF(LEN(VLOOKUP($G43,Baseline!$G:$DL,107,FALSE))=0,"",VLOOKUP($G43,Baseline!$G:$DL,107,FALSE))</f>
        <v/>
      </c>
      <c r="DJ43" s="178" t="str">
        <f>IF(LEN(VLOOKUP($G43,Baseline!$G:$DL,108,FALSE))=0,"",VLOOKUP($G43,Baseline!$G:$DL,108,FALSE))</f>
        <v/>
      </c>
      <c r="DK43" s="178" t="str">
        <f>IF(LEN(VLOOKUP($G43,Baseline!$G:$DL,109,FALSE))=0,"",VLOOKUP($G43,Baseline!$G:$DL,109,FALSE))</f>
        <v/>
      </c>
      <c r="DL43" s="178" t="str">
        <f>IF(LEN(VLOOKUP($G43,Baseline!$G:$DL,110,FALSE))=0,"",VLOOKUP($G43,Baseline!$G:$DL,110,FALSE))</f>
        <v/>
      </c>
      <c r="DM43" s="178"/>
      <c r="DN43" s="178"/>
      <c r="DO43" s="178"/>
      <c r="DP43" s="178"/>
      <c r="DQ43" s="178" t="str">
        <f>IF(LEN(VLOOKUP($G43,Baseline!$G:$EN,115,FALSE))=0,"",VLOOKUP($G43,Baseline!$G:$EN,115,FALSE))</f>
        <v>Félek, ha egyedül kell aludnom</v>
      </c>
      <c r="DR43" s="178" t="str">
        <f>IF(LEN(VLOOKUP($G43,Baseline!$G:$EN,116,FALSE))=0,"",VLOOKUP($G43,Baseline!$G:$EN,116,FALSE))</f>
        <v>1 = soha</v>
      </c>
      <c r="DS43" s="178" t="str">
        <f>IF(LEN(VLOOKUP($G43,Baseline!$G:$EN,117,FALSE))=0,"",VLOOKUP($G43,Baseline!$G:$EN,117,FALSE))</f>
        <v>2 = néha</v>
      </c>
      <c r="DT43" s="178" t="str">
        <f>IF(LEN(VLOOKUP($G43,Baseline!$G:$EN,118,FALSE))=0,"",VLOOKUP($G43,Baseline!$G:$EN,118,FALSE))</f>
        <v>3 = gyakran</v>
      </c>
      <c r="DU43" s="178" t="str">
        <f>IF(LEN(VLOOKUP($G43,Baseline!$G:$EN,119,FALSE))=0,"",VLOOKUP($G43,Baseline!$G:$EN,119,FALSE))</f>
        <v>4 = mindig</v>
      </c>
      <c r="DV43" s="178" t="str">
        <f>IF(LEN(VLOOKUP($G43,Baseline!$G:$EN,120,FALSE))=0,"",VLOOKUP($G43,Baseline!$G:$EN,120,FALSE))</f>
        <v/>
      </c>
      <c r="DW43" s="178" t="str">
        <f>IF(LEN(VLOOKUP($G43,Baseline!$G:$EN,121,FALSE))=0,"",VLOOKUP($G43,Baseline!$G:$EN,121,FALSE))</f>
        <v/>
      </c>
      <c r="DX43" s="178" t="str">
        <f>IF(LEN(VLOOKUP($G43,Baseline!$G:$EN,122,FALSE))=0,"",VLOOKUP($G43,Baseline!$G:$EN,122,FALSE))</f>
        <v/>
      </c>
      <c r="DY43" s="178" t="str">
        <f>IF(LEN(VLOOKUP($G43,Baseline!$G:$EN,123,FALSE))=0,"",VLOOKUP($G43,Baseline!$G:$EN,123,FALSE))</f>
        <v/>
      </c>
      <c r="DZ43" s="178" t="str">
        <f>IF(LEN(VLOOKUP($G43,Baseline!$G:$EN,124,FALSE))=0,"",VLOOKUP($G43,Baseline!$G:$EN,124,FALSE))</f>
        <v/>
      </c>
      <c r="EA43" s="178" t="str">
        <f>IF(LEN(VLOOKUP($G43,Baseline!$G:$EN,125,FALSE))=0,"",VLOOKUP($G43,Baseline!$G:$EN,125,FALSE))</f>
        <v/>
      </c>
      <c r="EB43" s="178" t="str">
        <f>IF(LEN(VLOOKUP($G43,Baseline!$G:$EN,126,FALSE))=0,"",VLOOKUP($G43,Baseline!$G:$EN,126,FALSE))</f>
        <v/>
      </c>
      <c r="EC43" s="178" t="str">
        <f>IF(LEN(VLOOKUP($G43,Baseline!$G:$EN,127,FALSE))=0,"",VLOOKUP($G43,Baseline!$G:$EN,127,FALSE))</f>
        <v/>
      </c>
      <c r="ED43" s="178" t="str">
        <f>IF(LEN(VLOOKUP($G43,Baseline!$G:$EN,128,FALSE))=0,"",VLOOKUP($G43,Baseline!$G:$EN,128,FALSE))</f>
        <v/>
      </c>
      <c r="EE43" s="178" t="str">
        <f>IF(LEN(VLOOKUP($G43,Baseline!$G:$EN,129,FALSE))=0,"",VLOOKUP($G43,Baseline!$G:$EN,129,FALSE))</f>
        <v/>
      </c>
      <c r="EF43" s="178" t="str">
        <f>IF(LEN(VLOOKUP($G43,Baseline!$G:$EN,130,FALSE))=0,"",VLOOKUP($G43,Baseline!$G:$EN,130,FALSE))</f>
        <v/>
      </c>
      <c r="EG43" s="178" t="str">
        <f>IF(LEN(VLOOKUP($G43,Baseline!$G:$EN,131,FALSE))=0,"",VLOOKUP($G43,Baseline!$G:$EN,131,FALSE))</f>
        <v/>
      </c>
      <c r="EH43" s="178" t="str">
        <f>IF(LEN(VLOOKUP($G43,Baseline!$G:$EN,132,FALSE))=0,"",VLOOKUP($G43,Baseline!$G:$EN,132,FALSE))</f>
        <v/>
      </c>
      <c r="EI43" s="178" t="str">
        <f>IF(LEN(VLOOKUP($G43,Baseline!$G:$EN,133,FALSE))=0,"",VLOOKUP($G43,Baseline!$G:$EN,133,FALSE))</f>
        <v/>
      </c>
      <c r="EJ43" s="178" t="str">
        <f>IF(LEN(VLOOKUP($G43,Baseline!$G:$EN,134,FALSE))=0,"",VLOOKUP($G43,Baseline!$G:$EN,134,FALSE))</f>
        <v/>
      </c>
      <c r="EK43" s="178" t="str">
        <f>IF(LEN(VLOOKUP($G43,Baseline!$G:$EN,135,FALSE))=0,"",VLOOKUP($G43,Baseline!$G:$EN,135,FALSE))</f>
        <v/>
      </c>
      <c r="EL43" s="178" t="str">
        <f>IF(LEN(VLOOKUP($G43,Baseline!$G:$EN,136,FALSE))=0,"",VLOOKUP($G43,Baseline!$G:$EN,136,FALSE))</f>
        <v/>
      </c>
      <c r="EM43" s="178" t="str">
        <f>IF(LEN(VLOOKUP($G43,Baseline!$G:$EN,137,FALSE))=0,"",VLOOKUP($G43,Baseline!$G:$EN,137,FALSE))</f>
        <v/>
      </c>
      <c r="EN43" s="178" t="str">
        <f>IF(LEN(VLOOKUP($G43,Baseline!$G:$EN,138,FALSE))=0,"",VLOOKUP($G43,Baseline!$G:$EN,138,FALSE))</f>
        <v/>
      </c>
      <c r="EO43" s="178"/>
      <c r="EP43" s="178"/>
      <c r="EQ43" s="178"/>
      <c r="ER43" s="178"/>
      <c r="ES43" s="178" t="str">
        <f>IF(LEN(VLOOKUP($G43,Baseline!$G:$FP,143,FALSE))=0,"",VLOOKUP($G43,Baseline!$G:$FP,143,FALSE))</f>
        <v>Mi spavento se devo andare a letto da solo</v>
      </c>
      <c r="ET43" s="178" t="str">
        <f>IF(LEN(VLOOKUP($G43,Baseline!$G:$FP,144,FALSE))=0,"",VLOOKUP($G43,Baseline!$G:$FP,144,FALSE))</f>
        <v>1 = Mai</v>
      </c>
      <c r="EU43" s="178" t="str">
        <f>IF(LEN(VLOOKUP($G43,Baseline!$G:$FP,145,FALSE))=0,"",VLOOKUP($G43,Baseline!$G:$FP,145,FALSE))</f>
        <v>2 = Qualchevolta</v>
      </c>
      <c r="EV43" s="178" t="str">
        <f>IF(LEN(VLOOKUP($G43,Baseline!$G:$FP,146,FALSE))=0,"",VLOOKUP($G43,Baseline!$G:$FP,146,FALSE))</f>
        <v>3 = Spesso</v>
      </c>
      <c r="EW43" s="178" t="str">
        <f>IF(LEN(VLOOKUP($G43,Baseline!$G:$FP,147,FALSE))=0,"",VLOOKUP($G43,Baseline!$G:$FP,147,FALSE))</f>
        <v>4 = Sempre</v>
      </c>
      <c r="EX43" s="178" t="str">
        <f>IF(LEN(VLOOKUP($G43,Baseline!$G:$FP,148,FALSE))=0,"",VLOOKUP($G43,Baseline!$G:$FP,148,FALSE))</f>
        <v/>
      </c>
      <c r="EY43" s="178" t="str">
        <f>IF(LEN(VLOOKUP($G43,Baseline!$G:$FP,149,FALSE))=0,"",VLOOKUP($G43,Baseline!$G:$FP,149,FALSE))</f>
        <v/>
      </c>
      <c r="EZ43" s="178" t="str">
        <f>IF(LEN(VLOOKUP($G43,Baseline!$G:$FP,150,FALSE))=0,"",VLOOKUP($G43,Baseline!$G:$FP,150,FALSE))</f>
        <v/>
      </c>
      <c r="FA43" s="178" t="str">
        <f>IF(LEN(VLOOKUP($G43,Baseline!$G:$FP,151,FALSE))=0,"",VLOOKUP($G43,Baseline!$G:$FP,151,FALSE))</f>
        <v/>
      </c>
      <c r="FB43" s="178" t="str">
        <f>IF(LEN(VLOOKUP($G43,Baseline!$G:$FP,152,FALSE))=0,"",VLOOKUP($G43,Baseline!$G:$FP,152,FALSE))</f>
        <v/>
      </c>
      <c r="FC43" s="178" t="str">
        <f>IF(LEN(VLOOKUP($G43,Baseline!$G:$FP,153,FALSE))=0,"",VLOOKUP($G43,Baseline!$G:$FP,153,FALSE))</f>
        <v/>
      </c>
      <c r="FD43" s="178" t="str">
        <f>IF(LEN(VLOOKUP($G43,Baseline!$G:$FP,154,FALSE))=0,"",VLOOKUP($G43,Baseline!$G:$FP,154,FALSE))</f>
        <v/>
      </c>
      <c r="FE43" s="178" t="str">
        <f>IF(LEN(VLOOKUP($G43,Baseline!$G:$FP,155,FALSE))=0,"",VLOOKUP($G43,Baseline!$G:$FP,155,FALSE))</f>
        <v/>
      </c>
      <c r="FF43" s="178" t="str">
        <f>IF(LEN(VLOOKUP($G43,Baseline!$G:$FP,156,FALSE))=0,"",VLOOKUP($G43,Baseline!$G:$FP,156,FALSE))</f>
        <v/>
      </c>
      <c r="FG43" s="178" t="str">
        <f>IF(LEN(VLOOKUP($G43,Baseline!$G:$FP,157,FALSE))=0,"",VLOOKUP($G43,Baseline!$G:$FP,157,FALSE))</f>
        <v/>
      </c>
      <c r="FH43" s="178" t="str">
        <f>IF(LEN(VLOOKUP($G43,Baseline!$G:$FP,158,FALSE))=0,"",VLOOKUP($G43,Baseline!$G:$FP,158,FALSE))</f>
        <v/>
      </c>
      <c r="FI43" s="178" t="str">
        <f>IF(LEN(VLOOKUP($G43,Baseline!$G:$FP,159,FALSE))=0,"",VLOOKUP($G43,Baseline!$G:$FP,159,FALSE))</f>
        <v/>
      </c>
      <c r="FJ43" s="178" t="str">
        <f>IF(LEN(VLOOKUP($G43,Baseline!$G:$FP,160,FALSE))=0,"",VLOOKUP($G43,Baseline!$G:$FP,160,FALSE))</f>
        <v/>
      </c>
      <c r="FK43" s="178" t="str">
        <f>IF(LEN(VLOOKUP($G43,Baseline!$G:$FP,161,FALSE))=0,"",VLOOKUP($G43,Baseline!$G:$FP,161,FALSE))</f>
        <v/>
      </c>
      <c r="FL43" s="178" t="str">
        <f>IF(LEN(VLOOKUP($G43,Baseline!$G:$FP,162,FALSE))=0,"",VLOOKUP($G43,Baseline!$G:$FP,162,FALSE))</f>
        <v/>
      </c>
      <c r="FM43" s="178" t="str">
        <f>IF(LEN(VLOOKUP($G43,Baseline!$G:$FP,163,FALSE))=0,"",VLOOKUP($G43,Baseline!$G:$FP,163,FALSE))</f>
        <v/>
      </c>
      <c r="FN43" s="178" t="str">
        <f>IF(LEN(VLOOKUP($G43,Baseline!$G:$FP,164,FALSE))=0,"",VLOOKUP($G43,Baseline!$G:$FP,164,FALSE))</f>
        <v/>
      </c>
      <c r="FO43" s="178" t="str">
        <f>IF(LEN(VLOOKUP($G43,Baseline!$G:$FP,165,FALSE))=0,"",VLOOKUP($G43,Baseline!$G:$FP,165,FALSE))</f>
        <v/>
      </c>
      <c r="FP43" s="178" t="str">
        <f>IF(LEN(VLOOKUP($G43,Baseline!$G:$FP,166,FALSE))=0,"",VLOOKUP($G43,Baseline!$G:$FP,166,FALSE))</f>
        <v/>
      </c>
      <c r="FQ43" s="178"/>
      <c r="FR43" s="178"/>
      <c r="FS43" s="178"/>
      <c r="FT43" s="178"/>
      <c r="FU43" s="178" t="str">
        <f>IF(LEN(VLOOKUP($G43,Baseline!$G:$GR,171,FALSE))=0,"",VLOOKUP($G43,Baseline!$G:$GR,171,FALSE))</f>
        <v>Мне страшно, когда мне приходится спать одному</v>
      </c>
      <c r="FV43" s="178" t="str">
        <f>IF(LEN(VLOOKUP($G43,Baseline!$G:$GR,172,FALSE))=0,"",VLOOKUP($G43,Baseline!$G:$GR,172,FALSE))</f>
        <v>1 = никогда</v>
      </c>
      <c r="FW43" s="178" t="str">
        <f>IF(LEN(VLOOKUP($G43,Baseline!$G:$GR,173,FALSE))=0,"",VLOOKUP($G43,Baseline!$G:$GR,173,FALSE))</f>
        <v>2 = иногда</v>
      </c>
      <c r="FX43" s="178" t="str">
        <f>IF(LEN(VLOOKUP($G43,Baseline!$G:$GR,174,FALSE))=0,"",VLOOKUP($G43,Baseline!$G:$GR,174,FALSE))</f>
        <v>3 = часто</v>
      </c>
      <c r="FY43" s="178" t="str">
        <f>IF(LEN(VLOOKUP($G43,Baseline!$G:$GR,175,FALSE))=0,"",VLOOKUP($G43,Baseline!$G:$GR,175,FALSE))</f>
        <v>4 = всегда</v>
      </c>
      <c r="FZ43" s="178" t="str">
        <f>IF(LEN(VLOOKUP($G43,Baseline!$G:$GR,176,FALSE))=0,"",VLOOKUP($G43,Baseline!$G:$GR,176,FALSE))</f>
        <v/>
      </c>
      <c r="GA43" s="178" t="str">
        <f>IF(LEN(VLOOKUP($G43,Baseline!$G:$GR,177,FALSE))=0,"",VLOOKUP($G43,Baseline!$G:$GR,177,FALSE))</f>
        <v/>
      </c>
      <c r="GB43" s="178" t="str">
        <f>IF(LEN(VLOOKUP($G43,Baseline!$G:$GR,178,FALSE))=0,"",VLOOKUP($G43,Baseline!$G:$GR,178,FALSE))</f>
        <v/>
      </c>
      <c r="GC43" s="178" t="str">
        <f>IF(LEN(VLOOKUP($G43,Baseline!$G:$GR,179,FALSE))=0,"",VLOOKUP($G43,Baseline!$G:$GR,179,FALSE))</f>
        <v/>
      </c>
      <c r="GD43" s="178" t="str">
        <f>IF(LEN(VLOOKUP($G43,Baseline!$G:$GR,180,FALSE))=0,"",VLOOKUP($G43,Baseline!$G:$GR,180,FALSE))</f>
        <v/>
      </c>
      <c r="GE43" s="178" t="str">
        <f>IF(LEN(VLOOKUP($G43,Baseline!$G:$GR,181,FALSE))=0,"",VLOOKUP($G43,Baseline!$G:$GR,181,FALSE))</f>
        <v/>
      </c>
      <c r="GF43" s="178" t="str">
        <f>IF(LEN(VLOOKUP($G43,Baseline!$G:$GR,182,FALSE))=0,"",VLOOKUP($G43,Baseline!$G:$GR,182,FALSE))</f>
        <v/>
      </c>
      <c r="GG43" s="178" t="str">
        <f>IF(LEN(VLOOKUP($G43,Baseline!$G:$GR,183,FALSE))=0,"",VLOOKUP($G43,Baseline!$G:$GR,183,FALSE))</f>
        <v/>
      </c>
      <c r="GH43" s="178" t="str">
        <f>IF(LEN(VLOOKUP($G43,Baseline!$G:$GR,184,FALSE))=0,"",VLOOKUP($G43,Baseline!$G:$GR,184,FALSE))</f>
        <v/>
      </c>
      <c r="GI43" s="178" t="str">
        <f>IF(LEN(VLOOKUP($G43,Baseline!$G:$GR,185,FALSE))=0,"",VLOOKUP($G43,Baseline!$G:$GR,185,FALSE))</f>
        <v/>
      </c>
      <c r="GJ43" s="178" t="str">
        <f>IF(LEN(VLOOKUP($G43,Baseline!$G:$GR,186,FALSE))=0,"",VLOOKUP($G43,Baseline!$G:$GR,186,FALSE))</f>
        <v/>
      </c>
      <c r="GK43" s="178" t="str">
        <f>IF(LEN(VLOOKUP($G43,Baseline!$G:$GR,187,FALSE))=0,"",VLOOKUP($G43,Baseline!$G:$GR,187,FALSE))</f>
        <v/>
      </c>
      <c r="GL43" s="178" t="str">
        <f>IF(LEN(VLOOKUP($G43,Baseline!$G:$GR,188,FALSE))=0,"",VLOOKUP($G43,Baseline!$G:$GR,188,FALSE))</f>
        <v/>
      </c>
      <c r="GM43" s="178" t="str">
        <f>IF(LEN(VLOOKUP($G43,Baseline!$G:$GR,189,FALSE))=0,"",VLOOKUP($G43,Baseline!$G:$GR,189,FALSE))</f>
        <v/>
      </c>
      <c r="GN43" s="178" t="str">
        <f>IF(LEN(VLOOKUP($G43,Baseline!$G:$GR,190,FALSE))=0,"",VLOOKUP($G43,Baseline!$G:$GR,190,FALSE))</f>
        <v/>
      </c>
      <c r="GO43" s="178" t="str">
        <f>IF(LEN(VLOOKUP($G43,Baseline!$G:$GR,191,FALSE))=0,"",VLOOKUP($G43,Baseline!$G:$GR,191,FALSE))</f>
        <v/>
      </c>
      <c r="GP43" s="178" t="str">
        <f>IF(LEN(VLOOKUP($G43,Baseline!$G:$GR,192,FALSE))=0,"",VLOOKUP($G43,Baseline!$G:$GR,192,FALSE))</f>
        <v/>
      </c>
      <c r="GQ43" s="178" t="str">
        <f>IF(LEN(VLOOKUP($G43,Baseline!$G:$GR,193,FALSE))=0,"",VLOOKUP($G43,Baseline!$G:$GR,193,FALSE))</f>
        <v/>
      </c>
      <c r="GR43" s="178" t="str">
        <f>IF(LEN(VLOOKUP($G43,Baseline!$G:$GR,194,FALSE))=0,"",VLOOKUP($G43,Baseline!$G:$GR,194,FALSE))</f>
        <v/>
      </c>
      <c r="GS43" s="178"/>
      <c r="GT43" s="178"/>
      <c r="GU43" s="178"/>
      <c r="GV43" s="178"/>
      <c r="GW43" s="178" t="str">
        <f>IF(LEN(VLOOKUP($G43,Baseline!$G:$HT,199,FALSE))=0,"",VLOOKUP($G43,Baseline!$G:$HT,199,FALSE))</f>
        <v>Plašim se kad moram da spavam sam/a</v>
      </c>
      <c r="GX43" s="178" t="str">
        <f>IF(LEN(VLOOKUP($G43,Baseline!$G:$HT,200,FALSE))=0,"",VLOOKUP($G43,Baseline!$G:$HT,200,FALSE))</f>
        <v>1 = Nikad</v>
      </c>
      <c r="GY43" s="178" t="str">
        <f>IF(LEN(VLOOKUP($G43,Baseline!$G:$HT,201,FALSE))=0,"",VLOOKUP($G43,Baseline!$G:$HT,201,FALSE))</f>
        <v>2 = Ponekad</v>
      </c>
      <c r="GZ43" s="178" t="str">
        <f>IF(LEN(VLOOKUP($G43,Baseline!$G:$HT,202,FALSE))=0,"",VLOOKUP($G43,Baseline!$G:$HT,202,FALSE))</f>
        <v>3 = Često</v>
      </c>
      <c r="HA43" s="178" t="str">
        <f>IF(LEN(VLOOKUP($G43,Baseline!$G:$HT,203,FALSE))=0,"",VLOOKUP($G43,Baseline!$G:$HT,203,FALSE))</f>
        <v>4 = Stalno</v>
      </c>
      <c r="HB43" s="178" t="str">
        <f>IF(LEN(VLOOKUP($G43,Baseline!$G:$HT,204,FALSE))=0,"",VLOOKUP($G43,Baseline!$G:$HT,204,FALSE))</f>
        <v/>
      </c>
      <c r="HC43" s="178" t="str">
        <f>IF(LEN(VLOOKUP($G43,Baseline!$G:$HT,205,FALSE))=0,"",VLOOKUP($G43,Baseline!$G:$HT,205,FALSE))</f>
        <v/>
      </c>
      <c r="HD43" s="178" t="str">
        <f>IF(LEN(VLOOKUP($G43,Baseline!$G:$HT,206,FALSE))=0,"",VLOOKUP($G43,Baseline!$G:$HT,206,FALSE))</f>
        <v/>
      </c>
      <c r="HE43" s="178" t="str">
        <f>IF(LEN(VLOOKUP($G43,Baseline!$G:$HT,207,FALSE))=0,"",VLOOKUP($G43,Baseline!$G:$HT,207,FALSE))</f>
        <v/>
      </c>
      <c r="HF43" s="178" t="str">
        <f>IF(LEN(VLOOKUP($G43,Baseline!$G:$HT,208,FALSE))=0,"",VLOOKUP($G43,Baseline!$G:$HT,208,FALSE))</f>
        <v/>
      </c>
      <c r="HG43" s="178" t="str">
        <f>IF(LEN(VLOOKUP($G43,Baseline!$G:$HT,209,FALSE))=0,"",VLOOKUP($G43,Baseline!$G:$HT,209,FALSE))</f>
        <v/>
      </c>
      <c r="HH43" s="178" t="str">
        <f>IF(LEN(VLOOKUP($G43,Baseline!$G:$HT,210,FALSE))=0,"",VLOOKUP($G43,Baseline!$G:$HT,210,FALSE))</f>
        <v/>
      </c>
      <c r="HI43" s="178" t="str">
        <f>IF(LEN(VLOOKUP($G43,Baseline!$G:$HT,211,FALSE))=0,"",VLOOKUP($G43,Baseline!$G:$HT,211,FALSE))</f>
        <v/>
      </c>
      <c r="HJ43" s="178" t="str">
        <f>IF(LEN(VLOOKUP($G43,Baseline!$G:$HT,212,FALSE))=0,"",VLOOKUP($G43,Baseline!$G:$HT,212,FALSE))</f>
        <v/>
      </c>
      <c r="HK43" s="178" t="str">
        <f>IF(LEN(VLOOKUP($G43,Baseline!$G:$HT,213,FALSE))=0,"",VLOOKUP($G43,Baseline!$G:$HT,213,FALSE))</f>
        <v/>
      </c>
      <c r="HL43" s="178" t="str">
        <f>IF(LEN(VLOOKUP($G43,Baseline!$G:$HT,214,FALSE))=0,"",VLOOKUP($G43,Baseline!$G:$HT,214,FALSE))</f>
        <v/>
      </c>
      <c r="HM43" s="178" t="str">
        <f>IF(LEN(VLOOKUP($G43,Baseline!$G:$HT,215,FALSE))=0,"",VLOOKUP($G43,Baseline!$G:$HT,215,FALSE))</f>
        <v/>
      </c>
      <c r="HN43" s="178" t="str">
        <f>IF(LEN(VLOOKUP($G43,Baseline!$G:$HT,216,FALSE))=0,"",VLOOKUP($G43,Baseline!$G:$HT,216,FALSE))</f>
        <v/>
      </c>
      <c r="HO43" s="178" t="str">
        <f>IF(LEN(VLOOKUP($G43,Baseline!$G:$HT,217,FALSE))=0,"",VLOOKUP($G43,Baseline!$G:$HT,217,FALSE))</f>
        <v/>
      </c>
      <c r="HP43" s="178" t="str">
        <f>IF(LEN(VLOOKUP($G43,Baseline!$G:$HT,218,FALSE))=0,"",VLOOKUP($G43,Baseline!$G:$HT,218,FALSE))</f>
        <v/>
      </c>
      <c r="HQ43" s="178" t="str">
        <f>IF(LEN(VLOOKUP($G43,Baseline!$G:$HT,219,FALSE))=0,"",VLOOKUP($G43,Baseline!$G:$HT,219,FALSE))</f>
        <v/>
      </c>
      <c r="HR43" s="178" t="str">
        <f>IF(LEN(VLOOKUP($G43,Baseline!$G:$HT,220,FALSE))=0,"",VLOOKUP($G43,Baseline!$G:$HT,220,FALSE))</f>
        <v/>
      </c>
      <c r="HS43" s="178" t="str">
        <f>IF(LEN(VLOOKUP($G43,Baseline!$G:$HT,221,FALSE))=0,"",VLOOKUP($G43,Baseline!$G:$HT,221,FALSE))</f>
        <v/>
      </c>
      <c r="HT43" s="178" t="str">
        <f>IF(LEN(VLOOKUP($G43,Baseline!$G:$HT,222,FALSE))=0,"",VLOOKUP($G43,Baseline!$G:$HT,222,FALSE))</f>
        <v/>
      </c>
      <c r="HU43" s="178"/>
      <c r="HV43" s="178"/>
      <c r="HW43" s="178"/>
      <c r="HX43" s="178"/>
    </row>
    <row r="44" spans="1:232" s="41" customFormat="1" ht="31.5" hidden="1">
      <c r="A44" s="180" t="s">
        <v>109</v>
      </c>
      <c r="B44" s="178" t="s">
        <v>110</v>
      </c>
      <c r="C44" s="178"/>
      <c r="D44" s="178"/>
      <c r="E44" s="178"/>
      <c r="F44" s="178" t="s">
        <v>111</v>
      </c>
      <c r="G44" s="188" t="s">
        <v>588</v>
      </c>
      <c r="H44" s="185"/>
      <c r="I44" s="182" t="str">
        <f>IF(LEN(VLOOKUP($G44,Baseline!$G:$AF,3,FALSE))=0,"",VLOOKUP($G44,Baseline!$G:$AF,3,FALSE))</f>
        <v>Ich habe Schwierigkeiten, morgens zur Schule zu gehen, weil ich nervös oder ängstlich bin</v>
      </c>
      <c r="J44" s="187" t="str">
        <f>IF(LEN(VLOOKUP($G44,Baseline!$G:$AF,4,FALSE))=0,"",VLOOKUP($G44,Baseline!$G:$AF,4,FALSE))</f>
        <v>1 = Niemals</v>
      </c>
      <c r="K44" s="187" t="str">
        <f>IF(LEN(VLOOKUP($G44,Baseline!$G:$AF,5,FALSE))=0,"",VLOOKUP($G44,Baseline!$G:$AF,5,FALSE))</f>
        <v>2 = Manchmal</v>
      </c>
      <c r="L44" s="187" t="str">
        <f>IF(LEN(VLOOKUP($G44,Baseline!$G:$AF,6,FALSE))=0,"",VLOOKUP($G44,Baseline!$G:$AF,6,FALSE))</f>
        <v>3 = Häufig</v>
      </c>
      <c r="M44" s="187" t="str">
        <f>IF(LEN(VLOOKUP($G44,Baseline!$G:$AF,7,FALSE))=0,"",VLOOKUP($G44,Baseline!$G:$AF,7,FALSE))</f>
        <v>4 = Immer</v>
      </c>
      <c r="N44" s="187" t="str">
        <f>IF(LEN(VLOOKUP($G44,Baseline!$G:$AF,8,FALSE))=0,"",VLOOKUP($G44,Baseline!$G:$AF,8,FALSE))</f>
        <v/>
      </c>
      <c r="O44" s="187" t="str">
        <f>IF(LEN(VLOOKUP($G44,Baseline!$G:$AF,9,FALSE))=0,"",VLOOKUP($G44,Baseline!$G:$AF,9,FALSE))</f>
        <v/>
      </c>
      <c r="P44" s="187" t="str">
        <f>IF(LEN(VLOOKUP($G44,Baseline!$G:$AF,10,FALSE))=0,"",VLOOKUP($G44,Baseline!$G:$AF,10,FALSE))</f>
        <v/>
      </c>
      <c r="Q44" s="187" t="str">
        <f>IF(LEN(VLOOKUP($G44,Baseline!$G:$AF,11,FALSE))=0,"",VLOOKUP($G44,Baseline!$G:$AF,11,FALSE))</f>
        <v/>
      </c>
      <c r="R44" s="187" t="str">
        <f>IF(LEN(VLOOKUP($G44,Baseline!$G:$AF,12,FALSE))=0,"",VLOOKUP($G44,Baseline!$G:$AF,12,FALSE))</f>
        <v/>
      </c>
      <c r="S44" s="187" t="str">
        <f>IF(LEN(VLOOKUP($G44,Baseline!$G:$AF,13,FALSE))=0,"",VLOOKUP($G44,Baseline!$G:$AF,13,FALSE))</f>
        <v/>
      </c>
      <c r="T44" s="187" t="str">
        <f>IF(LEN(VLOOKUP($G44,Baseline!$G:$AF,14,FALSE))=0,"",VLOOKUP($G44,Baseline!$G:$AF,14,FALSE))</f>
        <v/>
      </c>
      <c r="U44" s="187" t="str">
        <f>IF(LEN(VLOOKUP($G44,Baseline!$G:$AF,15,FALSE))=0,"",VLOOKUP($G44,Baseline!$G:$AF,15,FALSE))</f>
        <v/>
      </c>
      <c r="V44" s="187" t="str">
        <f>IF(LEN(VLOOKUP($G44,Baseline!$G:$AF,16,FALSE))=0,"",VLOOKUP($G44,Baseline!$G:$AF,16,FALSE))</f>
        <v/>
      </c>
      <c r="W44" s="187" t="str">
        <f>IF(LEN(VLOOKUP($G44,Baseline!$G:$AF,17,FALSE))=0,"",VLOOKUP($G44,Baseline!$G:$AF,17,FALSE))</f>
        <v/>
      </c>
      <c r="X44" s="187" t="str">
        <f>IF(LEN(VLOOKUP($G44,Baseline!$G:$AF,18,FALSE))=0,"",VLOOKUP($G44,Baseline!$G:$AF,18,FALSE))</f>
        <v/>
      </c>
      <c r="Y44" s="187" t="str">
        <f>IF(LEN(VLOOKUP($G44,Baseline!$G:$AF,19,FALSE))=0,"",VLOOKUP($G44,Baseline!$G:$AF,19,FALSE))</f>
        <v/>
      </c>
      <c r="Z44" s="187" t="str">
        <f>IF(LEN(VLOOKUP($G44,Baseline!$G:$AF,20,FALSE))=0,"",VLOOKUP($G44,Baseline!$G:$AF,20,FALSE))</f>
        <v/>
      </c>
      <c r="AA44" s="187" t="str">
        <f>IF(LEN(VLOOKUP($G44,Baseline!$G:$AF,21,FALSE))=0,"",VLOOKUP($G44,Baseline!$G:$AF,21,FALSE))</f>
        <v/>
      </c>
      <c r="AB44" s="187" t="str">
        <f>IF(LEN(VLOOKUP($G44,Baseline!$G:$AF,22,FALSE))=0,"",VLOOKUP($G44,Baseline!$G:$AF,22,FALSE))</f>
        <v/>
      </c>
      <c r="AC44" s="187" t="str">
        <f>IF(LEN(VLOOKUP($G44,Baseline!$G:$AF,23,FALSE))=0,"",VLOOKUP($G44,Baseline!$G:$AF,23,FALSE))</f>
        <v/>
      </c>
      <c r="AD44" s="187" t="str">
        <f>IF(LEN(VLOOKUP($G44,Baseline!$G:$AF,24,FALSE))=0,"",VLOOKUP($G44,Baseline!$G:$AF,24,FALSE))</f>
        <v/>
      </c>
      <c r="AE44" s="187" t="str">
        <f>IF(LEN(VLOOKUP($G44,Baseline!$G:$AF,25,FALSE))=0,"",VLOOKUP($G44,Baseline!$G:$AF,25,FALSE))</f>
        <v/>
      </c>
      <c r="AF44" s="187" t="str">
        <f>IF(LEN(VLOOKUP($G44,Baseline!$G:$AF,26,FALSE))=0,"",VLOOKUP($G44,Baseline!$G:$AF,26,FALSE))</f>
        <v/>
      </c>
      <c r="AG44" s="178"/>
      <c r="AH44" s="178"/>
      <c r="AI44" s="178"/>
      <c r="AJ44" s="186"/>
      <c r="AK44" s="182" t="str">
        <f>IF(LEN(VLOOKUP($G44,Baseline!$G:$BH,31,FALSE))=0,"",VLOOKUP($G44,Baseline!$G:$BH,31,FALSE))</f>
        <v xml:space="preserve">I have trouble going to school in the mornings because I feel nervous or afraid </v>
      </c>
      <c r="AL44" s="187" t="str">
        <f>IF(LEN(VLOOKUP($G44,Baseline!$G:$BH,32,FALSE))=0,"",VLOOKUP($G44,Baseline!$G:$BH,32,FALSE))</f>
        <v>1 = Never</v>
      </c>
      <c r="AM44" s="187" t="str">
        <f>IF(LEN(VLOOKUP($G44,Baseline!$G:$BH,33,FALSE))=0,"",VLOOKUP($G44,Baseline!$G:$BH,33,FALSE))</f>
        <v>2 = Sometimes</v>
      </c>
      <c r="AN44" s="187" t="str">
        <f>IF(LEN(VLOOKUP($G44,Baseline!$G:$BH,34,FALSE))=0,"",VLOOKUP($G44,Baseline!$G:$BH,34,FALSE))</f>
        <v>3 = Often</v>
      </c>
      <c r="AO44" s="187" t="str">
        <f>IF(LEN(VLOOKUP($G44,Baseline!$G:$BH,35,FALSE))=0,"",VLOOKUP($G44,Baseline!$G:$BH,35,FALSE))</f>
        <v>4 = Always</v>
      </c>
      <c r="AP44" s="187" t="str">
        <f>IF(LEN(VLOOKUP($G44,Baseline!$G:$BH,36,FALSE))=0,"",VLOOKUP($G44,Baseline!$G:$BH,36,FALSE))</f>
        <v/>
      </c>
      <c r="AQ44" s="187" t="str">
        <f>IF(LEN(VLOOKUP($G44,Baseline!$G:$BH,37,FALSE))=0,"",VLOOKUP($G44,Baseline!$G:$BH,37,FALSE))</f>
        <v/>
      </c>
      <c r="AR44" s="187" t="str">
        <f>IF(LEN(VLOOKUP($G44,Baseline!$G:$BH,38,FALSE))=0,"",VLOOKUP($G44,Baseline!$G:$BH,38,FALSE))</f>
        <v/>
      </c>
      <c r="AS44" s="187" t="str">
        <f>IF(LEN(VLOOKUP($G44,Baseline!$G:$BH,39,FALSE))=0,"",VLOOKUP($G44,Baseline!$G:$BH,39,FALSE))</f>
        <v/>
      </c>
      <c r="AT44" s="187" t="str">
        <f>IF(LEN(VLOOKUP($G44,Baseline!$G:$BH,40,FALSE))=0,"",VLOOKUP($G44,Baseline!$G:$BH,40,FALSE))</f>
        <v/>
      </c>
      <c r="AU44" s="187" t="str">
        <f>IF(LEN(VLOOKUP($G44,Baseline!$G:$BH,41,FALSE))=0,"",VLOOKUP($G44,Baseline!$G:$BH,41,FALSE))</f>
        <v/>
      </c>
      <c r="AV44" s="187" t="str">
        <f>IF(LEN(VLOOKUP($G44,Baseline!$G:$BH,42,FALSE))=0,"",VLOOKUP($G44,Baseline!$G:$BH,42,FALSE))</f>
        <v/>
      </c>
      <c r="AW44" s="187" t="str">
        <f>IF(LEN(VLOOKUP($G44,Baseline!$G:$BH,43,FALSE))=0,"",VLOOKUP($G44,Baseline!$G:$BH,43,FALSE))</f>
        <v/>
      </c>
      <c r="AX44" s="187" t="str">
        <f>IF(LEN(VLOOKUP($G44,Baseline!$G:$BH,44,FALSE))=0,"",VLOOKUP($G44,Baseline!$G:$BH,44,FALSE))</f>
        <v/>
      </c>
      <c r="AY44" s="187" t="str">
        <f>IF(LEN(VLOOKUP($G44,Baseline!$G:$BH,45,FALSE))=0,"",VLOOKUP($G44,Baseline!$G:$BH,45,FALSE))</f>
        <v/>
      </c>
      <c r="AZ44" s="187" t="str">
        <f>IF(LEN(VLOOKUP($G44,Baseline!$G:$BH,46,FALSE))=0,"",VLOOKUP($G44,Baseline!$G:$BH,46,FALSE))</f>
        <v/>
      </c>
      <c r="BA44" s="187" t="str">
        <f>IF(LEN(VLOOKUP($G44,Baseline!$G:$BH,47,FALSE))=0,"",VLOOKUP($G44,Baseline!$G:$BH,47,FALSE))</f>
        <v/>
      </c>
      <c r="BB44" s="187" t="str">
        <f>IF(LEN(VLOOKUP($G44,Baseline!$G:$BH,48,FALSE))=0,"",VLOOKUP($G44,Baseline!$G:$BH,48,FALSE))</f>
        <v/>
      </c>
      <c r="BC44" s="187" t="str">
        <f>IF(LEN(VLOOKUP($G44,Baseline!$G:$BH,49,FALSE))=0,"",VLOOKUP($G44,Baseline!$G:$BH,49,FALSE))</f>
        <v/>
      </c>
      <c r="BD44" s="187" t="str">
        <f>IF(LEN(VLOOKUP($G44,Baseline!$G:$BH,50,FALSE))=0,"",VLOOKUP($G44,Baseline!$G:$BH,50,FALSE))</f>
        <v/>
      </c>
      <c r="BE44" s="187" t="str">
        <f>IF(LEN(VLOOKUP($G44,Baseline!$G:$BH,51,FALSE))=0,"",VLOOKUP($G44,Baseline!$G:$BH,51,FALSE))</f>
        <v/>
      </c>
      <c r="BF44" s="187" t="str">
        <f>IF(LEN(VLOOKUP($G44,Baseline!$G:$BH,52,FALSE))=0,"",VLOOKUP($G44,Baseline!$G:$BH,52,FALSE))</f>
        <v/>
      </c>
      <c r="BG44" s="187" t="str">
        <f>IF(LEN(VLOOKUP($G44,Baseline!$G:$BH,53,FALSE))=0,"",VLOOKUP($G44,Baseline!$G:$BH,53,FALSE))</f>
        <v/>
      </c>
      <c r="BH44" s="187" t="str">
        <f>IF(LEN(VLOOKUP($G44,Baseline!$G:$BH,54,FALSE))=0,"",VLOOKUP($G44,Baseline!$G:$BH,54,FALSE))</f>
        <v/>
      </c>
      <c r="BI44" s="178"/>
      <c r="BJ44" s="178"/>
      <c r="BK44" s="178"/>
      <c r="BL44" s="186"/>
      <c r="BM44" s="182" t="str">
        <f>IF(LEN(VLOOKUP($G44,Baseline!$G:$CJ,59,FALSE))=0,"",VLOOKUP($G44,Baseline!$G:$CJ,59,FALSE))</f>
        <v>Estoy nervioso o tengo miedo por las mañanas</v>
      </c>
      <c r="BN44" s="187" t="str">
        <f>IF(LEN(VLOOKUP($G44,Baseline!$G:$CJ,60,FALSE))=0,"",VLOOKUP($G44,Baseline!$G:$CJ,60,FALSE))</f>
        <v>1 = Nunca</v>
      </c>
      <c r="BO44" s="187" t="str">
        <f>IF(LEN(VLOOKUP($G44,Baseline!$G:$CJ,61,FALSE))=0,"",VLOOKUP($G44,Baseline!$G:$CJ,61,FALSE))</f>
        <v>2 = A veces</v>
      </c>
      <c r="BP44" s="188" t="str">
        <f>IF(LEN(VLOOKUP($G44,Baseline!$G:$CJ,62,FALSE))=0,"",VLOOKUP($G44,Baseline!$G:$CJ,62,FALSE))</f>
        <v>3 = Muchas veces</v>
      </c>
      <c r="BQ44" s="178" t="str">
        <f>IF(LEN(VLOOKUP($G44,Baseline!$G:$CJ,63,FALSE))=0,"",VLOOKUP($G44,Baseline!$G:$CJ,63,FALSE))</f>
        <v>4 = Siempre</v>
      </c>
      <c r="BR44" s="178" t="str">
        <f>IF(LEN(VLOOKUP($G44,Baseline!$G:$CJ,64,FALSE))=0,"",VLOOKUP($G44,Baseline!$G:$CJ,64,FALSE))</f>
        <v/>
      </c>
      <c r="BS44" s="178" t="str">
        <f>IF(LEN(VLOOKUP($G44,Baseline!$G:$CJ,65,FALSE))=0,"",VLOOKUP($G44,Baseline!$G:$CJ,65,FALSE))</f>
        <v/>
      </c>
      <c r="BT44" s="178" t="str">
        <f>IF(LEN(VLOOKUP($G44,Baseline!$G:$CJ,66,FALSE))=0,"",VLOOKUP($G44,Baseline!$G:$CJ,66,FALSE))</f>
        <v/>
      </c>
      <c r="BU44" s="178" t="str">
        <f>IF(LEN(VLOOKUP($G44,Baseline!$G:$CJ,67,FALSE))=0,"",VLOOKUP($G44,Baseline!$G:$CJ,67,FALSE))</f>
        <v/>
      </c>
      <c r="BV44" s="178" t="str">
        <f>IF(LEN(VLOOKUP($G44,Baseline!$G:$CJ,68,FALSE))=0,"",VLOOKUP($G44,Baseline!$G:$CJ,68,FALSE))</f>
        <v/>
      </c>
      <c r="BW44" s="178" t="str">
        <f>IF(LEN(VLOOKUP($G44,Baseline!$G:$CJ,69,FALSE))=0,"",VLOOKUP($G44,Baseline!$G:$CJ,69,FALSE))</f>
        <v/>
      </c>
      <c r="BX44" s="178" t="str">
        <f>IF(LEN(VLOOKUP($G44,Baseline!$G:$CJ,70,FALSE))=0,"",VLOOKUP($G44,Baseline!$G:$CJ,70,FALSE))</f>
        <v/>
      </c>
      <c r="BY44" s="178" t="str">
        <f>IF(LEN(VLOOKUP($G44,Baseline!$G:$CJ,71,FALSE))=0,"",VLOOKUP($G44,Baseline!$G:$CJ,71,FALSE))</f>
        <v/>
      </c>
      <c r="BZ44" s="178" t="str">
        <f>IF(LEN(VLOOKUP($G44,Baseline!$G:$CJ,72,FALSE))=0,"",VLOOKUP($G44,Baseline!$G:$CJ,72,FALSE))</f>
        <v/>
      </c>
      <c r="CA44" s="178" t="str">
        <f>IF(LEN(VLOOKUP($G44,Baseline!$G:$CJ,73,FALSE))=0,"",VLOOKUP($G44,Baseline!$G:$CJ,73,FALSE))</f>
        <v/>
      </c>
      <c r="CB44" s="178" t="str">
        <f>IF(LEN(VLOOKUP($G44,Baseline!$G:$CJ,74,FALSE))=0,"",VLOOKUP($G44,Baseline!$G:$CJ,74,FALSE))</f>
        <v/>
      </c>
      <c r="CC44" s="178" t="str">
        <f>IF(LEN(VLOOKUP($G44,Baseline!$G:$CJ,75,FALSE))=0,"",VLOOKUP($G44,Baseline!$G:$CJ,75,FALSE))</f>
        <v/>
      </c>
      <c r="CD44" s="178" t="str">
        <f>IF(LEN(VLOOKUP($G44,Baseline!$G:$CJ,76,FALSE))=0,"",VLOOKUP($G44,Baseline!$G:$CJ,76,FALSE))</f>
        <v/>
      </c>
      <c r="CE44" s="178" t="str">
        <f>IF(LEN(VLOOKUP($G44,Baseline!$G:$CJ,77,FALSE))=0,"",VLOOKUP($G44,Baseline!$G:$CJ,77,FALSE))</f>
        <v/>
      </c>
      <c r="CF44" s="178" t="str">
        <f>IF(LEN(VLOOKUP($G44,Baseline!$G:$CJ,78,FALSE))=0,"",VLOOKUP($G44,Baseline!$G:$CJ,78,FALSE))</f>
        <v/>
      </c>
      <c r="CG44" s="178" t="str">
        <f>IF(LEN(VLOOKUP($G44,Baseline!$G:$CJ,79,FALSE))=0,"",VLOOKUP($G44,Baseline!$G:$CJ,79,FALSE))</f>
        <v/>
      </c>
      <c r="CH44" s="178" t="str">
        <f>IF(LEN(VLOOKUP($G44,Baseline!$G:$CJ,80,FALSE))=0,"",VLOOKUP($G44,Baseline!$G:$CJ,80,FALSE))</f>
        <v/>
      </c>
      <c r="CI44" s="178" t="str">
        <f>IF(LEN(VLOOKUP($G44,Baseline!$G:$CJ,81,FALSE))=0,"",VLOOKUP($G44,Baseline!$G:$CJ,81,FALSE))</f>
        <v/>
      </c>
      <c r="CJ44" s="178" t="str">
        <f>IF(LEN(VLOOKUP($G44,Baseline!$G:$CJ,82,FALSE))=0,"",VLOOKUP($G44,Baseline!$G:$CJ,82,FALSE))</f>
        <v/>
      </c>
      <c r="CK44" s="178"/>
      <c r="CL44" s="178"/>
      <c r="CM44" s="178"/>
      <c r="CN44" s="189"/>
      <c r="CO44" s="182" t="str">
        <f>IF(LEN(VLOOKUP($G44,Baseline!$G:$DL,87,FALSE))=0,"",VLOOKUP($G44,Baseline!$G:$DL,87,FALSE))</f>
        <v>J'ai de la difficulté à aller à l'école le matin, car je me sens nerveux/nerveuse ou effrayé(e)</v>
      </c>
      <c r="CP44" s="178" t="str">
        <f>IF(LEN(VLOOKUP($G44,Baseline!$G:$DL,88,FALSE))=0,"",VLOOKUP($G44,Baseline!$G:$DL,88,FALSE))</f>
        <v xml:space="preserve">1 = Jamais	</v>
      </c>
      <c r="CQ44" s="178" t="str">
        <f>IF(LEN(VLOOKUP($G44,Baseline!$G:$DL,89,FALSE))=0,"",VLOOKUP($G44,Baseline!$G:$DL,89,FALSE))</f>
        <v xml:space="preserve">2 = Parfois	</v>
      </c>
      <c r="CR44" s="178" t="str">
        <f>IF(LEN(VLOOKUP($G44,Baseline!$G:$DL,90,FALSE))=0,"",VLOOKUP($G44,Baseline!$G:$DL,90,FALSE))</f>
        <v xml:space="preserve">3 = Souvent	</v>
      </c>
      <c r="CS44" s="178" t="str">
        <f>IF(LEN(VLOOKUP($G44,Baseline!$G:$DL,91,FALSE))=0,"",VLOOKUP($G44,Baseline!$G:$DL,91,FALSE))</f>
        <v>4 = Toujours</v>
      </c>
      <c r="CT44" s="178" t="str">
        <f>IF(LEN(VLOOKUP($G44,Baseline!$G:$DL,92,FALSE))=0,"",VLOOKUP($G44,Baseline!$G:$DL,92,FALSE))</f>
        <v/>
      </c>
      <c r="CU44" s="178" t="str">
        <f>IF(LEN(VLOOKUP($G44,Baseline!$G:$DL,93,FALSE))=0,"",VLOOKUP($G44,Baseline!$G:$DL,93,FALSE))</f>
        <v/>
      </c>
      <c r="CV44" s="178" t="str">
        <f>IF(LEN(VLOOKUP($G44,Baseline!$G:$DL,94,FALSE))=0,"",VLOOKUP($G44,Baseline!$G:$DL,94,FALSE))</f>
        <v/>
      </c>
      <c r="CW44" s="178" t="str">
        <f>IF(LEN(VLOOKUP($G44,Baseline!$G:$DL,95,FALSE))=0,"",VLOOKUP($G44,Baseline!$G:$DL,95,FALSE))</f>
        <v/>
      </c>
      <c r="CX44" s="178" t="str">
        <f>IF(LEN(VLOOKUP($G44,Baseline!$G:$DL,96,FALSE))=0,"",VLOOKUP($G44,Baseline!$G:$DL,96,FALSE))</f>
        <v/>
      </c>
      <c r="CY44" s="178" t="str">
        <f>IF(LEN(VLOOKUP($G44,Baseline!$G:$DL,97,FALSE))=0,"",VLOOKUP($G44,Baseline!$G:$DL,97,FALSE))</f>
        <v/>
      </c>
      <c r="CZ44" s="178" t="str">
        <f>IF(LEN(VLOOKUP($G44,Baseline!$G:$DL,98,FALSE))=0,"",VLOOKUP($G44,Baseline!$G:$DL,98,FALSE))</f>
        <v/>
      </c>
      <c r="DA44" s="178" t="str">
        <f>IF(LEN(VLOOKUP($G44,Baseline!$G:$DL,99,FALSE))=0,"",VLOOKUP($G44,Baseline!$G:$DL,99,FALSE))</f>
        <v/>
      </c>
      <c r="DB44" s="178" t="str">
        <f>IF(LEN(VLOOKUP($G44,Baseline!$G:$DL,100,FALSE))=0,"",VLOOKUP($G44,Baseline!$G:$DL,100,FALSE))</f>
        <v/>
      </c>
      <c r="DC44" s="178" t="str">
        <f>IF(LEN(VLOOKUP($G44,Baseline!$G:$DL,101,FALSE))=0,"",VLOOKUP($G44,Baseline!$G:$DL,101,FALSE))</f>
        <v/>
      </c>
      <c r="DD44" s="178" t="str">
        <f>IF(LEN(VLOOKUP($G44,Baseline!$G:$DL,102,FALSE))=0,"",VLOOKUP($G44,Baseline!$G:$DL,102,FALSE))</f>
        <v/>
      </c>
      <c r="DE44" s="178" t="str">
        <f>IF(LEN(VLOOKUP($G44,Baseline!$G:$DL,103,FALSE))=0,"",VLOOKUP($G44,Baseline!$G:$DL,103,FALSE))</f>
        <v/>
      </c>
      <c r="DF44" s="178" t="str">
        <f>IF(LEN(VLOOKUP($G44,Baseline!$G:$DL,104,FALSE))=0,"",VLOOKUP($G44,Baseline!$G:$DL,104,FALSE))</f>
        <v/>
      </c>
      <c r="DG44" s="178" t="str">
        <f>IF(LEN(VLOOKUP($G44,Baseline!$G:$DL,105,FALSE))=0,"",VLOOKUP($G44,Baseline!$G:$DL,105,FALSE))</f>
        <v/>
      </c>
      <c r="DH44" s="178" t="str">
        <f>IF(LEN(VLOOKUP($G44,Baseline!$G:$DL,106,FALSE))=0,"",VLOOKUP($G44,Baseline!$G:$DL,106,FALSE))</f>
        <v/>
      </c>
      <c r="DI44" s="178" t="str">
        <f>IF(LEN(VLOOKUP($G44,Baseline!$G:$DL,107,FALSE))=0,"",VLOOKUP($G44,Baseline!$G:$DL,107,FALSE))</f>
        <v/>
      </c>
      <c r="DJ44" s="178" t="str">
        <f>IF(LEN(VLOOKUP($G44,Baseline!$G:$DL,108,FALSE))=0,"",VLOOKUP($G44,Baseline!$G:$DL,108,FALSE))</f>
        <v/>
      </c>
      <c r="DK44" s="178" t="str">
        <f>IF(LEN(VLOOKUP($G44,Baseline!$G:$DL,109,FALSE))=0,"",VLOOKUP($G44,Baseline!$G:$DL,109,FALSE))</f>
        <v/>
      </c>
      <c r="DL44" s="178" t="str">
        <f>IF(LEN(VLOOKUP($G44,Baseline!$G:$DL,110,FALSE))=0,"",VLOOKUP($G44,Baseline!$G:$DL,110,FALSE))</f>
        <v/>
      </c>
      <c r="DM44" s="178"/>
      <c r="DN44" s="178"/>
      <c r="DO44" s="178"/>
      <c r="DP44" s="178"/>
      <c r="DQ44" s="178" t="str">
        <f>IF(LEN(VLOOKUP($G44,Baseline!$G:$EN,115,FALSE))=0,"",VLOOKUP($G44,Baseline!$G:$EN,115,FALSE))</f>
        <v xml:space="preserve">Gondjaim vannak reggelente az iskolábajárással, mert feszültnek érzem magam vagy félek </v>
      </c>
      <c r="DR44" s="178" t="str">
        <f>IF(LEN(VLOOKUP($G44,Baseline!$G:$EN,116,FALSE))=0,"",VLOOKUP($G44,Baseline!$G:$EN,116,FALSE))</f>
        <v>1 = soha</v>
      </c>
      <c r="DS44" s="178" t="str">
        <f>IF(LEN(VLOOKUP($G44,Baseline!$G:$EN,117,FALSE))=0,"",VLOOKUP($G44,Baseline!$G:$EN,117,FALSE))</f>
        <v>2 = néha</v>
      </c>
      <c r="DT44" s="178" t="str">
        <f>IF(LEN(VLOOKUP($G44,Baseline!$G:$EN,118,FALSE))=0,"",VLOOKUP($G44,Baseline!$G:$EN,118,FALSE))</f>
        <v>3 = gyakran</v>
      </c>
      <c r="DU44" s="178" t="str">
        <f>IF(LEN(VLOOKUP($G44,Baseline!$G:$EN,119,FALSE))=0,"",VLOOKUP($G44,Baseline!$G:$EN,119,FALSE))</f>
        <v>4 = mindig</v>
      </c>
      <c r="DV44" s="178" t="str">
        <f>IF(LEN(VLOOKUP($G44,Baseline!$G:$EN,120,FALSE))=0,"",VLOOKUP($G44,Baseline!$G:$EN,120,FALSE))</f>
        <v/>
      </c>
      <c r="DW44" s="178" t="str">
        <f>IF(LEN(VLOOKUP($G44,Baseline!$G:$EN,121,FALSE))=0,"",VLOOKUP($G44,Baseline!$G:$EN,121,FALSE))</f>
        <v/>
      </c>
      <c r="DX44" s="178" t="str">
        <f>IF(LEN(VLOOKUP($G44,Baseline!$G:$EN,122,FALSE))=0,"",VLOOKUP($G44,Baseline!$G:$EN,122,FALSE))</f>
        <v/>
      </c>
      <c r="DY44" s="178" t="str">
        <f>IF(LEN(VLOOKUP($G44,Baseline!$G:$EN,123,FALSE))=0,"",VLOOKUP($G44,Baseline!$G:$EN,123,FALSE))</f>
        <v/>
      </c>
      <c r="DZ44" s="178" t="str">
        <f>IF(LEN(VLOOKUP($G44,Baseline!$G:$EN,124,FALSE))=0,"",VLOOKUP($G44,Baseline!$G:$EN,124,FALSE))</f>
        <v/>
      </c>
      <c r="EA44" s="178" t="str">
        <f>IF(LEN(VLOOKUP($G44,Baseline!$G:$EN,125,FALSE))=0,"",VLOOKUP($G44,Baseline!$G:$EN,125,FALSE))</f>
        <v/>
      </c>
      <c r="EB44" s="178" t="str">
        <f>IF(LEN(VLOOKUP($G44,Baseline!$G:$EN,126,FALSE))=0,"",VLOOKUP($G44,Baseline!$G:$EN,126,FALSE))</f>
        <v/>
      </c>
      <c r="EC44" s="178" t="str">
        <f>IF(LEN(VLOOKUP($G44,Baseline!$G:$EN,127,FALSE))=0,"",VLOOKUP($G44,Baseline!$G:$EN,127,FALSE))</f>
        <v/>
      </c>
      <c r="ED44" s="178" t="str">
        <f>IF(LEN(VLOOKUP($G44,Baseline!$G:$EN,128,FALSE))=0,"",VLOOKUP($G44,Baseline!$G:$EN,128,FALSE))</f>
        <v/>
      </c>
      <c r="EE44" s="178" t="str">
        <f>IF(LEN(VLOOKUP($G44,Baseline!$G:$EN,129,FALSE))=0,"",VLOOKUP($G44,Baseline!$G:$EN,129,FALSE))</f>
        <v/>
      </c>
      <c r="EF44" s="178" t="str">
        <f>IF(LEN(VLOOKUP($G44,Baseline!$G:$EN,130,FALSE))=0,"",VLOOKUP($G44,Baseline!$G:$EN,130,FALSE))</f>
        <v/>
      </c>
      <c r="EG44" s="178" t="str">
        <f>IF(LEN(VLOOKUP($G44,Baseline!$G:$EN,131,FALSE))=0,"",VLOOKUP($G44,Baseline!$G:$EN,131,FALSE))</f>
        <v/>
      </c>
      <c r="EH44" s="178" t="str">
        <f>IF(LEN(VLOOKUP($G44,Baseline!$G:$EN,132,FALSE))=0,"",VLOOKUP($G44,Baseline!$G:$EN,132,FALSE))</f>
        <v/>
      </c>
      <c r="EI44" s="178" t="str">
        <f>IF(LEN(VLOOKUP($G44,Baseline!$G:$EN,133,FALSE))=0,"",VLOOKUP($G44,Baseline!$G:$EN,133,FALSE))</f>
        <v/>
      </c>
      <c r="EJ44" s="178" t="str">
        <f>IF(LEN(VLOOKUP($G44,Baseline!$G:$EN,134,FALSE))=0,"",VLOOKUP($G44,Baseline!$G:$EN,134,FALSE))</f>
        <v/>
      </c>
      <c r="EK44" s="178" t="str">
        <f>IF(LEN(VLOOKUP($G44,Baseline!$G:$EN,135,FALSE))=0,"",VLOOKUP($G44,Baseline!$G:$EN,135,FALSE))</f>
        <v/>
      </c>
      <c r="EL44" s="178" t="str">
        <f>IF(LEN(VLOOKUP($G44,Baseline!$G:$EN,136,FALSE))=0,"",VLOOKUP($G44,Baseline!$G:$EN,136,FALSE))</f>
        <v/>
      </c>
      <c r="EM44" s="178" t="str">
        <f>IF(LEN(VLOOKUP($G44,Baseline!$G:$EN,137,FALSE))=0,"",VLOOKUP($G44,Baseline!$G:$EN,137,FALSE))</f>
        <v/>
      </c>
      <c r="EN44" s="178" t="str">
        <f>IF(LEN(VLOOKUP($G44,Baseline!$G:$EN,138,FALSE))=0,"",VLOOKUP($G44,Baseline!$G:$EN,138,FALSE))</f>
        <v/>
      </c>
      <c r="EO44" s="178"/>
      <c r="EP44" s="178"/>
      <c r="EQ44" s="178"/>
      <c r="ER44" s="178"/>
      <c r="ES44" s="178" t="str">
        <f>IF(LEN(VLOOKUP($G44,Baseline!$G:$FP,143,FALSE))=0,"",VLOOKUP($G44,Baseline!$G:$FP,143,FALSE))</f>
        <v>Ho problemi ad andare a scuola la mattina perche’ mi sento nervoso o spaventato</v>
      </c>
      <c r="ET44" s="178" t="str">
        <f>IF(LEN(VLOOKUP($G44,Baseline!$G:$FP,144,FALSE))=0,"",VLOOKUP($G44,Baseline!$G:$FP,144,FALSE))</f>
        <v>1 = Mai</v>
      </c>
      <c r="EU44" s="178" t="str">
        <f>IF(LEN(VLOOKUP($G44,Baseline!$G:$FP,145,FALSE))=0,"",VLOOKUP($G44,Baseline!$G:$FP,145,FALSE))</f>
        <v>2 = Qualchevolta</v>
      </c>
      <c r="EV44" s="178" t="str">
        <f>IF(LEN(VLOOKUP($G44,Baseline!$G:$FP,146,FALSE))=0,"",VLOOKUP($G44,Baseline!$G:$FP,146,FALSE))</f>
        <v>3 = Spesso</v>
      </c>
      <c r="EW44" s="178" t="str">
        <f>IF(LEN(VLOOKUP($G44,Baseline!$G:$FP,147,FALSE))=0,"",VLOOKUP($G44,Baseline!$G:$FP,147,FALSE))</f>
        <v>4 = Sempre</v>
      </c>
      <c r="EX44" s="178" t="str">
        <f>IF(LEN(VLOOKUP($G44,Baseline!$G:$FP,148,FALSE))=0,"",VLOOKUP($G44,Baseline!$G:$FP,148,FALSE))</f>
        <v/>
      </c>
      <c r="EY44" s="178" t="str">
        <f>IF(LEN(VLOOKUP($G44,Baseline!$G:$FP,149,FALSE))=0,"",VLOOKUP($G44,Baseline!$G:$FP,149,FALSE))</f>
        <v/>
      </c>
      <c r="EZ44" s="178" t="str">
        <f>IF(LEN(VLOOKUP($G44,Baseline!$G:$FP,150,FALSE))=0,"",VLOOKUP($G44,Baseline!$G:$FP,150,FALSE))</f>
        <v/>
      </c>
      <c r="FA44" s="178" t="str">
        <f>IF(LEN(VLOOKUP($G44,Baseline!$G:$FP,151,FALSE))=0,"",VLOOKUP($G44,Baseline!$G:$FP,151,FALSE))</f>
        <v/>
      </c>
      <c r="FB44" s="178" t="str">
        <f>IF(LEN(VLOOKUP($G44,Baseline!$G:$FP,152,FALSE))=0,"",VLOOKUP($G44,Baseline!$G:$FP,152,FALSE))</f>
        <v/>
      </c>
      <c r="FC44" s="178" t="str">
        <f>IF(LEN(VLOOKUP($G44,Baseline!$G:$FP,153,FALSE))=0,"",VLOOKUP($G44,Baseline!$G:$FP,153,FALSE))</f>
        <v/>
      </c>
      <c r="FD44" s="178" t="str">
        <f>IF(LEN(VLOOKUP($G44,Baseline!$G:$FP,154,FALSE))=0,"",VLOOKUP($G44,Baseline!$G:$FP,154,FALSE))</f>
        <v/>
      </c>
      <c r="FE44" s="178" t="str">
        <f>IF(LEN(VLOOKUP($G44,Baseline!$G:$FP,155,FALSE))=0,"",VLOOKUP($G44,Baseline!$G:$FP,155,FALSE))</f>
        <v/>
      </c>
      <c r="FF44" s="178" t="str">
        <f>IF(LEN(VLOOKUP($G44,Baseline!$G:$FP,156,FALSE))=0,"",VLOOKUP($G44,Baseline!$G:$FP,156,FALSE))</f>
        <v/>
      </c>
      <c r="FG44" s="178" t="str">
        <f>IF(LEN(VLOOKUP($G44,Baseline!$G:$FP,157,FALSE))=0,"",VLOOKUP($G44,Baseline!$G:$FP,157,FALSE))</f>
        <v/>
      </c>
      <c r="FH44" s="178" t="str">
        <f>IF(LEN(VLOOKUP($G44,Baseline!$G:$FP,158,FALSE))=0,"",VLOOKUP($G44,Baseline!$G:$FP,158,FALSE))</f>
        <v/>
      </c>
      <c r="FI44" s="178" t="str">
        <f>IF(LEN(VLOOKUP($G44,Baseline!$G:$FP,159,FALSE))=0,"",VLOOKUP($G44,Baseline!$G:$FP,159,FALSE))</f>
        <v/>
      </c>
      <c r="FJ44" s="178" t="str">
        <f>IF(LEN(VLOOKUP($G44,Baseline!$G:$FP,160,FALSE))=0,"",VLOOKUP($G44,Baseline!$G:$FP,160,FALSE))</f>
        <v/>
      </c>
      <c r="FK44" s="178" t="str">
        <f>IF(LEN(VLOOKUP($G44,Baseline!$G:$FP,161,FALSE))=0,"",VLOOKUP($G44,Baseline!$G:$FP,161,FALSE))</f>
        <v/>
      </c>
      <c r="FL44" s="178" t="str">
        <f>IF(LEN(VLOOKUP($G44,Baseline!$G:$FP,162,FALSE))=0,"",VLOOKUP($G44,Baseline!$G:$FP,162,FALSE))</f>
        <v/>
      </c>
      <c r="FM44" s="178" t="str">
        <f>IF(LEN(VLOOKUP($G44,Baseline!$G:$FP,163,FALSE))=0,"",VLOOKUP($G44,Baseline!$G:$FP,163,FALSE))</f>
        <v/>
      </c>
      <c r="FN44" s="178" t="str">
        <f>IF(LEN(VLOOKUP($G44,Baseline!$G:$FP,164,FALSE))=0,"",VLOOKUP($G44,Baseline!$G:$FP,164,FALSE))</f>
        <v/>
      </c>
      <c r="FO44" s="178" t="str">
        <f>IF(LEN(VLOOKUP($G44,Baseline!$G:$FP,165,FALSE))=0,"",VLOOKUP($G44,Baseline!$G:$FP,165,FALSE))</f>
        <v/>
      </c>
      <c r="FP44" s="178" t="str">
        <f>IF(LEN(VLOOKUP($G44,Baseline!$G:$FP,166,FALSE))=0,"",VLOOKUP($G44,Baseline!$G:$FP,166,FALSE))</f>
        <v/>
      </c>
      <c r="FQ44" s="178"/>
      <c r="FR44" s="178"/>
      <c r="FS44" s="178"/>
      <c r="FT44" s="178"/>
      <c r="FU44" s="178" t="str">
        <f>IF(LEN(VLOOKUP($G44,Baseline!$G:$GR,171,FALSE))=0,"",VLOOKUP($G44,Baseline!$G:$GR,171,FALSE))</f>
        <v>У меня проблемы ходить в школу утром, потому что я нервничаю или мне тревожно</v>
      </c>
      <c r="FV44" s="178" t="str">
        <f>IF(LEN(VLOOKUP($G44,Baseline!$G:$GR,172,FALSE))=0,"",VLOOKUP($G44,Baseline!$G:$GR,172,FALSE))</f>
        <v>1 = никогда</v>
      </c>
      <c r="FW44" s="178" t="str">
        <f>IF(LEN(VLOOKUP($G44,Baseline!$G:$GR,173,FALSE))=0,"",VLOOKUP($G44,Baseline!$G:$GR,173,FALSE))</f>
        <v>2 = иногда</v>
      </c>
      <c r="FX44" s="178" t="str">
        <f>IF(LEN(VLOOKUP($G44,Baseline!$G:$GR,174,FALSE))=0,"",VLOOKUP($G44,Baseline!$G:$GR,174,FALSE))</f>
        <v>3 = часто</v>
      </c>
      <c r="FY44" s="178" t="str">
        <f>IF(LEN(VLOOKUP($G44,Baseline!$G:$GR,175,FALSE))=0,"",VLOOKUP($G44,Baseline!$G:$GR,175,FALSE))</f>
        <v>4 = всегда</v>
      </c>
      <c r="FZ44" s="178" t="str">
        <f>IF(LEN(VLOOKUP($G44,Baseline!$G:$GR,176,FALSE))=0,"",VLOOKUP($G44,Baseline!$G:$GR,176,FALSE))</f>
        <v/>
      </c>
      <c r="GA44" s="178" t="str">
        <f>IF(LEN(VLOOKUP($G44,Baseline!$G:$GR,177,FALSE))=0,"",VLOOKUP($G44,Baseline!$G:$GR,177,FALSE))</f>
        <v/>
      </c>
      <c r="GB44" s="178" t="str">
        <f>IF(LEN(VLOOKUP($G44,Baseline!$G:$GR,178,FALSE))=0,"",VLOOKUP($G44,Baseline!$G:$GR,178,FALSE))</f>
        <v/>
      </c>
      <c r="GC44" s="178" t="str">
        <f>IF(LEN(VLOOKUP($G44,Baseline!$G:$GR,179,FALSE))=0,"",VLOOKUP($G44,Baseline!$G:$GR,179,FALSE))</f>
        <v/>
      </c>
      <c r="GD44" s="178" t="str">
        <f>IF(LEN(VLOOKUP($G44,Baseline!$G:$GR,180,FALSE))=0,"",VLOOKUP($G44,Baseline!$G:$GR,180,FALSE))</f>
        <v/>
      </c>
      <c r="GE44" s="178" t="str">
        <f>IF(LEN(VLOOKUP($G44,Baseline!$G:$GR,181,FALSE))=0,"",VLOOKUP($G44,Baseline!$G:$GR,181,FALSE))</f>
        <v/>
      </c>
      <c r="GF44" s="178" t="str">
        <f>IF(LEN(VLOOKUP($G44,Baseline!$G:$GR,182,FALSE))=0,"",VLOOKUP($G44,Baseline!$G:$GR,182,FALSE))</f>
        <v/>
      </c>
      <c r="GG44" s="178" t="str">
        <f>IF(LEN(VLOOKUP($G44,Baseline!$G:$GR,183,FALSE))=0,"",VLOOKUP($G44,Baseline!$G:$GR,183,FALSE))</f>
        <v/>
      </c>
      <c r="GH44" s="178" t="str">
        <f>IF(LEN(VLOOKUP($G44,Baseline!$G:$GR,184,FALSE))=0,"",VLOOKUP($G44,Baseline!$G:$GR,184,FALSE))</f>
        <v/>
      </c>
      <c r="GI44" s="178" t="str">
        <f>IF(LEN(VLOOKUP($G44,Baseline!$G:$GR,185,FALSE))=0,"",VLOOKUP($G44,Baseline!$G:$GR,185,FALSE))</f>
        <v/>
      </c>
      <c r="GJ44" s="178" t="str">
        <f>IF(LEN(VLOOKUP($G44,Baseline!$G:$GR,186,FALSE))=0,"",VLOOKUP($G44,Baseline!$G:$GR,186,FALSE))</f>
        <v/>
      </c>
      <c r="GK44" s="178" t="str">
        <f>IF(LEN(VLOOKUP($G44,Baseline!$G:$GR,187,FALSE))=0,"",VLOOKUP($G44,Baseline!$G:$GR,187,FALSE))</f>
        <v/>
      </c>
      <c r="GL44" s="178" t="str">
        <f>IF(LEN(VLOOKUP($G44,Baseline!$G:$GR,188,FALSE))=0,"",VLOOKUP($G44,Baseline!$G:$GR,188,FALSE))</f>
        <v/>
      </c>
      <c r="GM44" s="178" t="str">
        <f>IF(LEN(VLOOKUP($G44,Baseline!$G:$GR,189,FALSE))=0,"",VLOOKUP($G44,Baseline!$G:$GR,189,FALSE))</f>
        <v/>
      </c>
      <c r="GN44" s="178" t="str">
        <f>IF(LEN(VLOOKUP($G44,Baseline!$G:$GR,190,FALSE))=0,"",VLOOKUP($G44,Baseline!$G:$GR,190,FALSE))</f>
        <v/>
      </c>
      <c r="GO44" s="178" t="str">
        <f>IF(LEN(VLOOKUP($G44,Baseline!$G:$GR,191,FALSE))=0,"",VLOOKUP($G44,Baseline!$G:$GR,191,FALSE))</f>
        <v/>
      </c>
      <c r="GP44" s="178" t="str">
        <f>IF(LEN(VLOOKUP($G44,Baseline!$G:$GR,192,FALSE))=0,"",VLOOKUP($G44,Baseline!$G:$GR,192,FALSE))</f>
        <v/>
      </c>
      <c r="GQ44" s="178" t="str">
        <f>IF(LEN(VLOOKUP($G44,Baseline!$G:$GR,193,FALSE))=0,"",VLOOKUP($G44,Baseline!$G:$GR,193,FALSE))</f>
        <v/>
      </c>
      <c r="GR44" s="178" t="str">
        <f>IF(LEN(VLOOKUP($G44,Baseline!$G:$GR,194,FALSE))=0,"",VLOOKUP($G44,Baseline!$G:$GR,194,FALSE))</f>
        <v/>
      </c>
      <c r="GS44" s="178"/>
      <c r="GT44" s="178"/>
      <c r="GU44" s="178"/>
      <c r="GV44" s="178"/>
      <c r="GW44" s="178" t="str">
        <f>IF(LEN(VLOOKUP($G44,Baseline!$G:$HT,199,FALSE))=0,"",VLOOKUP($G44,Baseline!$G:$HT,199,FALSE))</f>
        <v>Teško mi je da ujutro idem u školu jer se osećam nervozno ili uplašeno</v>
      </c>
      <c r="GX44" s="178" t="str">
        <f>IF(LEN(VLOOKUP($G44,Baseline!$G:$HT,200,FALSE))=0,"",VLOOKUP($G44,Baseline!$G:$HT,200,FALSE))</f>
        <v>1 = Nikad</v>
      </c>
      <c r="GY44" s="178" t="str">
        <f>IF(LEN(VLOOKUP($G44,Baseline!$G:$HT,201,FALSE))=0,"",VLOOKUP($G44,Baseline!$G:$HT,201,FALSE))</f>
        <v>2 = Ponekad</v>
      </c>
      <c r="GZ44" s="178" t="str">
        <f>IF(LEN(VLOOKUP($G44,Baseline!$G:$HT,202,FALSE))=0,"",VLOOKUP($G44,Baseline!$G:$HT,202,FALSE))</f>
        <v>3 = Često</v>
      </c>
      <c r="HA44" s="178" t="str">
        <f>IF(LEN(VLOOKUP($G44,Baseline!$G:$HT,203,FALSE))=0,"",VLOOKUP($G44,Baseline!$G:$HT,203,FALSE))</f>
        <v>4 = Stalno</v>
      </c>
      <c r="HB44" s="178" t="str">
        <f>IF(LEN(VLOOKUP($G44,Baseline!$G:$HT,204,FALSE))=0,"",VLOOKUP($G44,Baseline!$G:$HT,204,FALSE))</f>
        <v/>
      </c>
      <c r="HC44" s="178" t="str">
        <f>IF(LEN(VLOOKUP($G44,Baseline!$G:$HT,205,FALSE))=0,"",VLOOKUP($G44,Baseline!$G:$HT,205,FALSE))</f>
        <v/>
      </c>
      <c r="HD44" s="178" t="str">
        <f>IF(LEN(VLOOKUP($G44,Baseline!$G:$HT,206,FALSE))=0,"",VLOOKUP($G44,Baseline!$G:$HT,206,FALSE))</f>
        <v/>
      </c>
      <c r="HE44" s="178" t="str">
        <f>IF(LEN(VLOOKUP($G44,Baseline!$G:$HT,207,FALSE))=0,"",VLOOKUP($G44,Baseline!$G:$HT,207,FALSE))</f>
        <v/>
      </c>
      <c r="HF44" s="178" t="str">
        <f>IF(LEN(VLOOKUP($G44,Baseline!$G:$HT,208,FALSE))=0,"",VLOOKUP($G44,Baseline!$G:$HT,208,FALSE))</f>
        <v/>
      </c>
      <c r="HG44" s="178" t="str">
        <f>IF(LEN(VLOOKUP($G44,Baseline!$G:$HT,209,FALSE))=0,"",VLOOKUP($G44,Baseline!$G:$HT,209,FALSE))</f>
        <v/>
      </c>
      <c r="HH44" s="178" t="str">
        <f>IF(LEN(VLOOKUP($G44,Baseline!$G:$HT,210,FALSE))=0,"",VLOOKUP($G44,Baseline!$G:$HT,210,FALSE))</f>
        <v/>
      </c>
      <c r="HI44" s="178" t="str">
        <f>IF(LEN(VLOOKUP($G44,Baseline!$G:$HT,211,FALSE))=0,"",VLOOKUP($G44,Baseline!$G:$HT,211,FALSE))</f>
        <v/>
      </c>
      <c r="HJ44" s="178" t="str">
        <f>IF(LEN(VLOOKUP($G44,Baseline!$G:$HT,212,FALSE))=0,"",VLOOKUP($G44,Baseline!$G:$HT,212,FALSE))</f>
        <v/>
      </c>
      <c r="HK44" s="178" t="str">
        <f>IF(LEN(VLOOKUP($G44,Baseline!$G:$HT,213,FALSE))=0,"",VLOOKUP($G44,Baseline!$G:$HT,213,FALSE))</f>
        <v/>
      </c>
      <c r="HL44" s="178" t="str">
        <f>IF(LEN(VLOOKUP($G44,Baseline!$G:$HT,214,FALSE))=0,"",VLOOKUP($G44,Baseline!$G:$HT,214,FALSE))</f>
        <v/>
      </c>
      <c r="HM44" s="178" t="str">
        <f>IF(LEN(VLOOKUP($G44,Baseline!$G:$HT,215,FALSE))=0,"",VLOOKUP($G44,Baseline!$G:$HT,215,FALSE))</f>
        <v/>
      </c>
      <c r="HN44" s="178" t="str">
        <f>IF(LEN(VLOOKUP($G44,Baseline!$G:$HT,216,FALSE))=0,"",VLOOKUP($G44,Baseline!$G:$HT,216,FALSE))</f>
        <v/>
      </c>
      <c r="HO44" s="178" t="str">
        <f>IF(LEN(VLOOKUP($G44,Baseline!$G:$HT,217,FALSE))=0,"",VLOOKUP($G44,Baseline!$G:$HT,217,FALSE))</f>
        <v/>
      </c>
      <c r="HP44" s="178" t="str">
        <f>IF(LEN(VLOOKUP($G44,Baseline!$G:$HT,218,FALSE))=0,"",VLOOKUP($G44,Baseline!$G:$HT,218,FALSE))</f>
        <v/>
      </c>
      <c r="HQ44" s="178" t="str">
        <f>IF(LEN(VLOOKUP($G44,Baseline!$G:$HT,219,FALSE))=0,"",VLOOKUP($G44,Baseline!$G:$HT,219,FALSE))</f>
        <v/>
      </c>
      <c r="HR44" s="178" t="str">
        <f>IF(LEN(VLOOKUP($G44,Baseline!$G:$HT,220,FALSE))=0,"",VLOOKUP($G44,Baseline!$G:$HT,220,FALSE))</f>
        <v/>
      </c>
      <c r="HS44" s="178" t="str">
        <f>IF(LEN(VLOOKUP($G44,Baseline!$G:$HT,221,FALSE))=0,"",VLOOKUP($G44,Baseline!$G:$HT,221,FALSE))</f>
        <v/>
      </c>
      <c r="HT44" s="178" t="str">
        <f>IF(LEN(VLOOKUP($G44,Baseline!$G:$HT,222,FALSE))=0,"",VLOOKUP($G44,Baseline!$G:$HT,222,FALSE))</f>
        <v/>
      </c>
      <c r="HU44" s="178"/>
      <c r="HV44" s="178"/>
      <c r="HW44" s="178"/>
      <c r="HX44" s="178"/>
    </row>
    <row r="45" spans="1:232" s="41" customFormat="1" hidden="1">
      <c r="A45" s="180" t="s">
        <v>109</v>
      </c>
      <c r="B45" s="178" t="s">
        <v>110</v>
      </c>
      <c r="C45" s="178"/>
      <c r="D45" s="178"/>
      <c r="E45" s="178"/>
      <c r="F45" s="178" t="s">
        <v>111</v>
      </c>
      <c r="G45" s="188" t="s">
        <v>591</v>
      </c>
      <c r="H45" s="185"/>
      <c r="I45" s="182" t="str">
        <f>IF(LEN(VLOOKUP($G45,Baseline!$G:$AF,3,FALSE))=0,"",VLOOKUP($G45,Baseline!$G:$AF,3,FALSE))</f>
        <v xml:space="preserve">Wenn ich ein Problem habe, fühle ich mich ganz wackelig auf den Beinen </v>
      </c>
      <c r="J45" s="187" t="str">
        <f>IF(LEN(VLOOKUP($G45,Baseline!$G:$AF,4,FALSE))=0,"",VLOOKUP($G45,Baseline!$G:$AF,4,FALSE))</f>
        <v>1 = Niemals</v>
      </c>
      <c r="K45" s="187" t="str">
        <f>IF(LEN(VLOOKUP($G45,Baseline!$G:$AF,5,FALSE))=0,"",VLOOKUP($G45,Baseline!$G:$AF,5,FALSE))</f>
        <v>2 = Manchmal</v>
      </c>
      <c r="L45" s="187" t="str">
        <f>IF(LEN(VLOOKUP($G45,Baseline!$G:$AF,6,FALSE))=0,"",VLOOKUP($G45,Baseline!$G:$AF,6,FALSE))</f>
        <v>3 = Häufig</v>
      </c>
      <c r="M45" s="187" t="str">
        <f>IF(LEN(VLOOKUP($G45,Baseline!$G:$AF,7,FALSE))=0,"",VLOOKUP($G45,Baseline!$G:$AF,7,FALSE))</f>
        <v>4 = Immer</v>
      </c>
      <c r="N45" s="187" t="str">
        <f>IF(LEN(VLOOKUP($G45,Baseline!$G:$AF,8,FALSE))=0,"",VLOOKUP($G45,Baseline!$G:$AF,8,FALSE))</f>
        <v/>
      </c>
      <c r="O45" s="187" t="str">
        <f>IF(LEN(VLOOKUP($G45,Baseline!$G:$AF,9,FALSE))=0,"",VLOOKUP($G45,Baseline!$G:$AF,9,FALSE))</f>
        <v/>
      </c>
      <c r="P45" s="187" t="str">
        <f>IF(LEN(VLOOKUP($G45,Baseline!$G:$AF,10,FALSE))=0,"",VLOOKUP($G45,Baseline!$G:$AF,10,FALSE))</f>
        <v/>
      </c>
      <c r="Q45" s="187" t="str">
        <f>IF(LEN(VLOOKUP($G45,Baseline!$G:$AF,11,FALSE))=0,"",VLOOKUP($G45,Baseline!$G:$AF,11,FALSE))</f>
        <v/>
      </c>
      <c r="R45" s="187" t="str">
        <f>IF(LEN(VLOOKUP($G45,Baseline!$G:$AF,12,FALSE))=0,"",VLOOKUP($G45,Baseline!$G:$AF,12,FALSE))</f>
        <v/>
      </c>
      <c r="S45" s="187" t="str">
        <f>IF(LEN(VLOOKUP($G45,Baseline!$G:$AF,13,FALSE))=0,"",VLOOKUP($G45,Baseline!$G:$AF,13,FALSE))</f>
        <v/>
      </c>
      <c r="T45" s="187" t="str">
        <f>IF(LEN(VLOOKUP($G45,Baseline!$G:$AF,14,FALSE))=0,"",VLOOKUP($G45,Baseline!$G:$AF,14,FALSE))</f>
        <v/>
      </c>
      <c r="U45" s="187" t="str">
        <f>IF(LEN(VLOOKUP($G45,Baseline!$G:$AF,15,FALSE))=0,"",VLOOKUP($G45,Baseline!$G:$AF,15,FALSE))</f>
        <v/>
      </c>
      <c r="V45" s="187" t="str">
        <f>IF(LEN(VLOOKUP($G45,Baseline!$G:$AF,16,FALSE))=0,"",VLOOKUP($G45,Baseline!$G:$AF,16,FALSE))</f>
        <v/>
      </c>
      <c r="W45" s="187" t="str">
        <f>IF(LEN(VLOOKUP($G45,Baseline!$G:$AF,17,FALSE))=0,"",VLOOKUP($G45,Baseline!$G:$AF,17,FALSE))</f>
        <v/>
      </c>
      <c r="X45" s="187" t="str">
        <f>IF(LEN(VLOOKUP($G45,Baseline!$G:$AF,18,FALSE))=0,"",VLOOKUP($G45,Baseline!$G:$AF,18,FALSE))</f>
        <v/>
      </c>
      <c r="Y45" s="187" t="str">
        <f>IF(LEN(VLOOKUP($G45,Baseline!$G:$AF,19,FALSE))=0,"",VLOOKUP($G45,Baseline!$G:$AF,19,FALSE))</f>
        <v/>
      </c>
      <c r="Z45" s="187" t="str">
        <f>IF(LEN(VLOOKUP($G45,Baseline!$G:$AF,20,FALSE))=0,"",VLOOKUP($G45,Baseline!$G:$AF,20,FALSE))</f>
        <v/>
      </c>
      <c r="AA45" s="187" t="str">
        <f>IF(LEN(VLOOKUP($G45,Baseline!$G:$AF,21,FALSE))=0,"",VLOOKUP($G45,Baseline!$G:$AF,21,FALSE))</f>
        <v/>
      </c>
      <c r="AB45" s="187" t="str">
        <f>IF(LEN(VLOOKUP($G45,Baseline!$G:$AF,22,FALSE))=0,"",VLOOKUP($G45,Baseline!$G:$AF,22,FALSE))</f>
        <v/>
      </c>
      <c r="AC45" s="187" t="str">
        <f>IF(LEN(VLOOKUP($G45,Baseline!$G:$AF,23,FALSE))=0,"",VLOOKUP($G45,Baseline!$G:$AF,23,FALSE))</f>
        <v/>
      </c>
      <c r="AD45" s="187" t="str">
        <f>IF(LEN(VLOOKUP($G45,Baseline!$G:$AF,24,FALSE))=0,"",VLOOKUP($G45,Baseline!$G:$AF,24,FALSE))</f>
        <v/>
      </c>
      <c r="AE45" s="187" t="str">
        <f>IF(LEN(VLOOKUP($G45,Baseline!$G:$AF,25,FALSE))=0,"",VLOOKUP($G45,Baseline!$G:$AF,25,FALSE))</f>
        <v/>
      </c>
      <c r="AF45" s="187" t="str">
        <f>IF(LEN(VLOOKUP($G45,Baseline!$G:$AF,26,FALSE))=0,"",VLOOKUP($G45,Baseline!$G:$AF,26,FALSE))</f>
        <v/>
      </c>
      <c r="AG45" s="178"/>
      <c r="AH45" s="178"/>
      <c r="AI45" s="178"/>
      <c r="AJ45" s="186"/>
      <c r="AK45" s="182" t="str">
        <f>IF(LEN(VLOOKUP($G45,Baseline!$G:$BH,31,FALSE))=0,"",VLOOKUP($G45,Baseline!$G:$BH,31,FALSE))</f>
        <v xml:space="preserve">I suddenly start to tremble or shake when there is no reason for this </v>
      </c>
      <c r="AL45" s="187" t="str">
        <f>IF(LEN(VLOOKUP($G45,Baseline!$G:$BH,32,FALSE))=0,"",VLOOKUP($G45,Baseline!$G:$BH,32,FALSE))</f>
        <v>1 = Never</v>
      </c>
      <c r="AM45" s="187" t="str">
        <f>IF(LEN(VLOOKUP($G45,Baseline!$G:$BH,33,FALSE))=0,"",VLOOKUP($G45,Baseline!$G:$BH,33,FALSE))</f>
        <v>2 = Sometimes</v>
      </c>
      <c r="AN45" s="187" t="str">
        <f>IF(LEN(VLOOKUP($G45,Baseline!$G:$BH,34,FALSE))=0,"",VLOOKUP($G45,Baseline!$G:$BH,34,FALSE))</f>
        <v>3 = Often</v>
      </c>
      <c r="AO45" s="187" t="str">
        <f>IF(LEN(VLOOKUP($G45,Baseline!$G:$BH,35,FALSE))=0,"",VLOOKUP($G45,Baseline!$G:$BH,35,FALSE))</f>
        <v>4 = Always</v>
      </c>
      <c r="AP45" s="187" t="str">
        <f>IF(LEN(VLOOKUP($G45,Baseline!$G:$BH,36,FALSE))=0,"",VLOOKUP($G45,Baseline!$G:$BH,36,FALSE))</f>
        <v/>
      </c>
      <c r="AQ45" s="187" t="str">
        <f>IF(LEN(VLOOKUP($G45,Baseline!$G:$BH,37,FALSE))=0,"",VLOOKUP($G45,Baseline!$G:$BH,37,FALSE))</f>
        <v/>
      </c>
      <c r="AR45" s="187" t="str">
        <f>IF(LEN(VLOOKUP($G45,Baseline!$G:$BH,38,FALSE))=0,"",VLOOKUP($G45,Baseline!$G:$BH,38,FALSE))</f>
        <v/>
      </c>
      <c r="AS45" s="187" t="str">
        <f>IF(LEN(VLOOKUP($G45,Baseline!$G:$BH,39,FALSE))=0,"",VLOOKUP($G45,Baseline!$G:$BH,39,FALSE))</f>
        <v/>
      </c>
      <c r="AT45" s="187" t="str">
        <f>IF(LEN(VLOOKUP($G45,Baseline!$G:$BH,40,FALSE))=0,"",VLOOKUP($G45,Baseline!$G:$BH,40,FALSE))</f>
        <v/>
      </c>
      <c r="AU45" s="187" t="str">
        <f>IF(LEN(VLOOKUP($G45,Baseline!$G:$BH,41,FALSE))=0,"",VLOOKUP($G45,Baseline!$G:$BH,41,FALSE))</f>
        <v/>
      </c>
      <c r="AV45" s="187" t="str">
        <f>IF(LEN(VLOOKUP($G45,Baseline!$G:$BH,42,FALSE))=0,"",VLOOKUP($G45,Baseline!$G:$BH,42,FALSE))</f>
        <v/>
      </c>
      <c r="AW45" s="187" t="str">
        <f>IF(LEN(VLOOKUP($G45,Baseline!$G:$BH,43,FALSE))=0,"",VLOOKUP($G45,Baseline!$G:$BH,43,FALSE))</f>
        <v/>
      </c>
      <c r="AX45" s="187" t="str">
        <f>IF(LEN(VLOOKUP($G45,Baseline!$G:$BH,44,FALSE))=0,"",VLOOKUP($G45,Baseline!$G:$BH,44,FALSE))</f>
        <v/>
      </c>
      <c r="AY45" s="187" t="str">
        <f>IF(LEN(VLOOKUP($G45,Baseline!$G:$BH,45,FALSE))=0,"",VLOOKUP($G45,Baseline!$G:$BH,45,FALSE))</f>
        <v/>
      </c>
      <c r="AZ45" s="187" t="str">
        <f>IF(LEN(VLOOKUP($G45,Baseline!$G:$BH,46,FALSE))=0,"",VLOOKUP($G45,Baseline!$G:$BH,46,FALSE))</f>
        <v/>
      </c>
      <c r="BA45" s="187" t="str">
        <f>IF(LEN(VLOOKUP($G45,Baseline!$G:$BH,47,FALSE))=0,"",VLOOKUP($G45,Baseline!$G:$BH,47,FALSE))</f>
        <v/>
      </c>
      <c r="BB45" s="187" t="str">
        <f>IF(LEN(VLOOKUP($G45,Baseline!$G:$BH,48,FALSE))=0,"",VLOOKUP($G45,Baseline!$G:$BH,48,FALSE))</f>
        <v/>
      </c>
      <c r="BC45" s="187" t="str">
        <f>IF(LEN(VLOOKUP($G45,Baseline!$G:$BH,49,FALSE))=0,"",VLOOKUP($G45,Baseline!$G:$BH,49,FALSE))</f>
        <v/>
      </c>
      <c r="BD45" s="187" t="str">
        <f>IF(LEN(VLOOKUP($G45,Baseline!$G:$BH,50,FALSE))=0,"",VLOOKUP($G45,Baseline!$G:$BH,50,FALSE))</f>
        <v/>
      </c>
      <c r="BE45" s="187" t="str">
        <f>IF(LEN(VLOOKUP($G45,Baseline!$G:$BH,51,FALSE))=0,"",VLOOKUP($G45,Baseline!$G:$BH,51,FALSE))</f>
        <v/>
      </c>
      <c r="BF45" s="187" t="str">
        <f>IF(LEN(VLOOKUP($G45,Baseline!$G:$BH,52,FALSE))=0,"",VLOOKUP($G45,Baseline!$G:$BH,52,FALSE))</f>
        <v/>
      </c>
      <c r="BG45" s="187" t="str">
        <f>IF(LEN(VLOOKUP($G45,Baseline!$G:$BH,53,FALSE))=0,"",VLOOKUP($G45,Baseline!$G:$BH,53,FALSE))</f>
        <v/>
      </c>
      <c r="BH45" s="187" t="str">
        <f>IF(LEN(VLOOKUP($G45,Baseline!$G:$BH,54,FALSE))=0,"",VLOOKUP($G45,Baseline!$G:$BH,54,FALSE))</f>
        <v/>
      </c>
      <c r="BI45" s="178"/>
      <c r="BJ45" s="178"/>
      <c r="BK45" s="178"/>
      <c r="BL45" s="186"/>
      <c r="BM45" s="182" t="str">
        <f>IF(LEN(VLOOKUP($G45,Baseline!$G:$CJ,59,FALSE))=0,"",VLOOKUP($G45,Baseline!$G:$CJ,59,FALSE))</f>
        <v>antes de ir al colegio</v>
      </c>
      <c r="BN45" s="187" t="str">
        <f>IF(LEN(VLOOKUP($G45,Baseline!$G:$CJ,60,FALSE))=0,"",VLOOKUP($G45,Baseline!$G:$CJ,60,FALSE))</f>
        <v>1 = Nunca</v>
      </c>
      <c r="BO45" s="187" t="str">
        <f>IF(LEN(VLOOKUP($G45,Baseline!$G:$CJ,61,FALSE))=0,"",VLOOKUP($G45,Baseline!$G:$CJ,61,FALSE))</f>
        <v>2 = A veces</v>
      </c>
      <c r="BP45" s="188" t="str">
        <f>IF(LEN(VLOOKUP($G45,Baseline!$G:$CJ,62,FALSE))=0,"",VLOOKUP($G45,Baseline!$G:$CJ,62,FALSE))</f>
        <v>3 = Muchas veces</v>
      </c>
      <c r="BQ45" s="178" t="str">
        <f>IF(LEN(VLOOKUP($G45,Baseline!$G:$CJ,63,FALSE))=0,"",VLOOKUP($G45,Baseline!$G:$CJ,63,FALSE))</f>
        <v>4 = Siempre</v>
      </c>
      <c r="BR45" s="178" t="str">
        <f>IF(LEN(VLOOKUP($G45,Baseline!$G:$CJ,64,FALSE))=0,"",VLOOKUP($G45,Baseline!$G:$CJ,64,FALSE))</f>
        <v/>
      </c>
      <c r="BS45" s="178" t="str">
        <f>IF(LEN(VLOOKUP($G45,Baseline!$G:$CJ,65,FALSE))=0,"",VLOOKUP($G45,Baseline!$G:$CJ,65,FALSE))</f>
        <v/>
      </c>
      <c r="BT45" s="178" t="str">
        <f>IF(LEN(VLOOKUP($G45,Baseline!$G:$CJ,66,FALSE))=0,"",VLOOKUP($G45,Baseline!$G:$CJ,66,FALSE))</f>
        <v/>
      </c>
      <c r="BU45" s="178" t="str">
        <f>IF(LEN(VLOOKUP($G45,Baseline!$G:$CJ,67,FALSE))=0,"",VLOOKUP($G45,Baseline!$G:$CJ,67,FALSE))</f>
        <v/>
      </c>
      <c r="BV45" s="178" t="str">
        <f>IF(LEN(VLOOKUP($G45,Baseline!$G:$CJ,68,FALSE))=0,"",VLOOKUP($G45,Baseline!$G:$CJ,68,FALSE))</f>
        <v/>
      </c>
      <c r="BW45" s="178" t="str">
        <f>IF(LEN(VLOOKUP($G45,Baseline!$G:$CJ,69,FALSE))=0,"",VLOOKUP($G45,Baseline!$G:$CJ,69,FALSE))</f>
        <v/>
      </c>
      <c r="BX45" s="178" t="str">
        <f>IF(LEN(VLOOKUP($G45,Baseline!$G:$CJ,70,FALSE))=0,"",VLOOKUP($G45,Baseline!$G:$CJ,70,FALSE))</f>
        <v/>
      </c>
      <c r="BY45" s="178" t="str">
        <f>IF(LEN(VLOOKUP($G45,Baseline!$G:$CJ,71,FALSE))=0,"",VLOOKUP($G45,Baseline!$G:$CJ,71,FALSE))</f>
        <v/>
      </c>
      <c r="BZ45" s="178" t="str">
        <f>IF(LEN(VLOOKUP($G45,Baseline!$G:$CJ,72,FALSE))=0,"",VLOOKUP($G45,Baseline!$G:$CJ,72,FALSE))</f>
        <v/>
      </c>
      <c r="CA45" s="178" t="str">
        <f>IF(LEN(VLOOKUP($G45,Baseline!$G:$CJ,73,FALSE))=0,"",VLOOKUP($G45,Baseline!$G:$CJ,73,FALSE))</f>
        <v/>
      </c>
      <c r="CB45" s="178" t="str">
        <f>IF(LEN(VLOOKUP($G45,Baseline!$G:$CJ,74,FALSE))=0,"",VLOOKUP($G45,Baseline!$G:$CJ,74,FALSE))</f>
        <v/>
      </c>
      <c r="CC45" s="178" t="str">
        <f>IF(LEN(VLOOKUP($G45,Baseline!$G:$CJ,75,FALSE))=0,"",VLOOKUP($G45,Baseline!$G:$CJ,75,FALSE))</f>
        <v/>
      </c>
      <c r="CD45" s="178" t="str">
        <f>IF(LEN(VLOOKUP($G45,Baseline!$G:$CJ,76,FALSE))=0,"",VLOOKUP($G45,Baseline!$G:$CJ,76,FALSE))</f>
        <v/>
      </c>
      <c r="CE45" s="178" t="str">
        <f>IF(LEN(VLOOKUP($G45,Baseline!$G:$CJ,77,FALSE))=0,"",VLOOKUP($G45,Baseline!$G:$CJ,77,FALSE))</f>
        <v/>
      </c>
      <c r="CF45" s="178" t="str">
        <f>IF(LEN(VLOOKUP($G45,Baseline!$G:$CJ,78,FALSE))=0,"",VLOOKUP($G45,Baseline!$G:$CJ,78,FALSE))</f>
        <v/>
      </c>
      <c r="CG45" s="178" t="str">
        <f>IF(LEN(VLOOKUP($G45,Baseline!$G:$CJ,79,FALSE))=0,"",VLOOKUP($G45,Baseline!$G:$CJ,79,FALSE))</f>
        <v/>
      </c>
      <c r="CH45" s="178" t="str">
        <f>IF(LEN(VLOOKUP($G45,Baseline!$G:$CJ,80,FALSE))=0,"",VLOOKUP($G45,Baseline!$G:$CJ,80,FALSE))</f>
        <v/>
      </c>
      <c r="CI45" s="178" t="str">
        <f>IF(LEN(VLOOKUP($G45,Baseline!$G:$CJ,81,FALSE))=0,"",VLOOKUP($G45,Baseline!$G:$CJ,81,FALSE))</f>
        <v/>
      </c>
      <c r="CJ45" s="178" t="str">
        <f>IF(LEN(VLOOKUP($G45,Baseline!$G:$CJ,82,FALSE))=0,"",VLOOKUP($G45,Baseline!$G:$CJ,82,FALSE))</f>
        <v/>
      </c>
      <c r="CK45" s="178"/>
      <c r="CL45" s="178"/>
      <c r="CM45" s="178"/>
      <c r="CN45" s="189"/>
      <c r="CO45" s="182" t="str">
        <f>IF(LEN(VLOOKUP($G45,Baseline!$G:$DL,87,FALSE))=0,"",VLOOKUP($G45,Baseline!$G:$DL,87,FALSE))</f>
        <v>Je commence soudainement à trembler pour aucune raison</v>
      </c>
      <c r="CP45" s="178" t="str">
        <f>IF(LEN(VLOOKUP($G45,Baseline!$G:$DL,88,FALSE))=0,"",VLOOKUP($G45,Baseline!$G:$DL,88,FALSE))</f>
        <v xml:space="preserve">1 = Jamais	</v>
      </c>
      <c r="CQ45" s="178" t="str">
        <f>IF(LEN(VLOOKUP($G45,Baseline!$G:$DL,89,FALSE))=0,"",VLOOKUP($G45,Baseline!$G:$DL,89,FALSE))</f>
        <v xml:space="preserve">2 = Parfois	</v>
      </c>
      <c r="CR45" s="178" t="str">
        <f>IF(LEN(VLOOKUP($G45,Baseline!$G:$DL,90,FALSE))=0,"",VLOOKUP($G45,Baseline!$G:$DL,90,FALSE))</f>
        <v xml:space="preserve">3 = Souvent	</v>
      </c>
      <c r="CS45" s="178" t="str">
        <f>IF(LEN(VLOOKUP($G45,Baseline!$G:$DL,91,FALSE))=0,"",VLOOKUP($G45,Baseline!$G:$DL,91,FALSE))</f>
        <v>4 = Toujours</v>
      </c>
      <c r="CT45" s="178" t="str">
        <f>IF(LEN(VLOOKUP($G45,Baseline!$G:$DL,92,FALSE))=0,"",VLOOKUP($G45,Baseline!$G:$DL,92,FALSE))</f>
        <v/>
      </c>
      <c r="CU45" s="178" t="str">
        <f>IF(LEN(VLOOKUP($G45,Baseline!$G:$DL,93,FALSE))=0,"",VLOOKUP($G45,Baseline!$G:$DL,93,FALSE))</f>
        <v/>
      </c>
      <c r="CV45" s="178" t="str">
        <f>IF(LEN(VLOOKUP($G45,Baseline!$G:$DL,94,FALSE))=0,"",VLOOKUP($G45,Baseline!$G:$DL,94,FALSE))</f>
        <v/>
      </c>
      <c r="CW45" s="178" t="str">
        <f>IF(LEN(VLOOKUP($G45,Baseline!$G:$DL,95,FALSE))=0,"",VLOOKUP($G45,Baseline!$G:$DL,95,FALSE))</f>
        <v/>
      </c>
      <c r="CX45" s="178" t="str">
        <f>IF(LEN(VLOOKUP($G45,Baseline!$G:$DL,96,FALSE))=0,"",VLOOKUP($G45,Baseline!$G:$DL,96,FALSE))</f>
        <v/>
      </c>
      <c r="CY45" s="178" t="str">
        <f>IF(LEN(VLOOKUP($G45,Baseline!$G:$DL,97,FALSE))=0,"",VLOOKUP($G45,Baseline!$G:$DL,97,FALSE))</f>
        <v/>
      </c>
      <c r="CZ45" s="178" t="str">
        <f>IF(LEN(VLOOKUP($G45,Baseline!$G:$DL,98,FALSE))=0,"",VLOOKUP($G45,Baseline!$G:$DL,98,FALSE))</f>
        <v/>
      </c>
      <c r="DA45" s="178" t="str">
        <f>IF(LEN(VLOOKUP($G45,Baseline!$G:$DL,99,FALSE))=0,"",VLOOKUP($G45,Baseline!$G:$DL,99,FALSE))</f>
        <v/>
      </c>
      <c r="DB45" s="178" t="str">
        <f>IF(LEN(VLOOKUP($G45,Baseline!$G:$DL,100,FALSE))=0,"",VLOOKUP($G45,Baseline!$G:$DL,100,FALSE))</f>
        <v/>
      </c>
      <c r="DC45" s="178" t="str">
        <f>IF(LEN(VLOOKUP($G45,Baseline!$G:$DL,101,FALSE))=0,"",VLOOKUP($G45,Baseline!$G:$DL,101,FALSE))</f>
        <v/>
      </c>
      <c r="DD45" s="178" t="str">
        <f>IF(LEN(VLOOKUP($G45,Baseline!$G:$DL,102,FALSE))=0,"",VLOOKUP($G45,Baseline!$G:$DL,102,FALSE))</f>
        <v/>
      </c>
      <c r="DE45" s="178" t="str">
        <f>IF(LEN(VLOOKUP($G45,Baseline!$G:$DL,103,FALSE))=0,"",VLOOKUP($G45,Baseline!$G:$DL,103,FALSE))</f>
        <v/>
      </c>
      <c r="DF45" s="178" t="str">
        <f>IF(LEN(VLOOKUP($G45,Baseline!$G:$DL,104,FALSE))=0,"",VLOOKUP($G45,Baseline!$G:$DL,104,FALSE))</f>
        <v/>
      </c>
      <c r="DG45" s="178" t="str">
        <f>IF(LEN(VLOOKUP($G45,Baseline!$G:$DL,105,FALSE))=0,"",VLOOKUP($G45,Baseline!$G:$DL,105,FALSE))</f>
        <v/>
      </c>
      <c r="DH45" s="178" t="str">
        <f>IF(LEN(VLOOKUP($G45,Baseline!$G:$DL,106,FALSE))=0,"",VLOOKUP($G45,Baseline!$G:$DL,106,FALSE))</f>
        <v/>
      </c>
      <c r="DI45" s="178" t="str">
        <f>IF(LEN(VLOOKUP($G45,Baseline!$G:$DL,107,FALSE))=0,"",VLOOKUP($G45,Baseline!$G:$DL,107,FALSE))</f>
        <v/>
      </c>
      <c r="DJ45" s="178" t="str">
        <f>IF(LEN(VLOOKUP($G45,Baseline!$G:$DL,108,FALSE))=0,"",VLOOKUP($G45,Baseline!$G:$DL,108,FALSE))</f>
        <v/>
      </c>
      <c r="DK45" s="178" t="str">
        <f>IF(LEN(VLOOKUP($G45,Baseline!$G:$DL,109,FALSE))=0,"",VLOOKUP($G45,Baseline!$G:$DL,109,FALSE))</f>
        <v/>
      </c>
      <c r="DL45" s="178" t="str">
        <f>IF(LEN(VLOOKUP($G45,Baseline!$G:$DL,110,FALSE))=0,"",VLOOKUP($G45,Baseline!$G:$DL,110,FALSE))</f>
        <v/>
      </c>
      <c r="DM45" s="178"/>
      <c r="DN45" s="178"/>
      <c r="DO45" s="178"/>
      <c r="DP45" s="178"/>
      <c r="DQ45" s="178" t="str">
        <f>IF(LEN(VLOOKUP($G45,Baseline!$G:$EN,115,FALSE))=0,"",VLOOKUP($G45,Baseline!$G:$EN,115,FALSE))</f>
        <v>Hirtelen, ok nélkül remegni vagy reszketni kezdek</v>
      </c>
      <c r="DR45" s="178" t="str">
        <f>IF(LEN(VLOOKUP($G45,Baseline!$G:$EN,116,FALSE))=0,"",VLOOKUP($G45,Baseline!$G:$EN,116,FALSE))</f>
        <v>1 = soha</v>
      </c>
      <c r="DS45" s="178" t="str">
        <f>IF(LEN(VLOOKUP($G45,Baseline!$G:$EN,117,FALSE))=0,"",VLOOKUP($G45,Baseline!$G:$EN,117,FALSE))</f>
        <v>2 = néha</v>
      </c>
      <c r="DT45" s="178" t="str">
        <f>IF(LEN(VLOOKUP($G45,Baseline!$G:$EN,118,FALSE))=0,"",VLOOKUP($G45,Baseline!$G:$EN,118,FALSE))</f>
        <v>3 = gyakran</v>
      </c>
      <c r="DU45" s="178" t="str">
        <f>IF(LEN(VLOOKUP($G45,Baseline!$G:$EN,119,FALSE))=0,"",VLOOKUP($G45,Baseline!$G:$EN,119,FALSE))</f>
        <v>4 = mindig</v>
      </c>
      <c r="DV45" s="178" t="str">
        <f>IF(LEN(VLOOKUP($G45,Baseline!$G:$EN,120,FALSE))=0,"",VLOOKUP($G45,Baseline!$G:$EN,120,FALSE))</f>
        <v/>
      </c>
      <c r="DW45" s="178" t="str">
        <f>IF(LEN(VLOOKUP($G45,Baseline!$G:$EN,121,FALSE))=0,"",VLOOKUP($G45,Baseline!$G:$EN,121,FALSE))</f>
        <v/>
      </c>
      <c r="DX45" s="178" t="str">
        <f>IF(LEN(VLOOKUP($G45,Baseline!$G:$EN,122,FALSE))=0,"",VLOOKUP($G45,Baseline!$G:$EN,122,FALSE))</f>
        <v/>
      </c>
      <c r="DY45" s="178" t="str">
        <f>IF(LEN(VLOOKUP($G45,Baseline!$G:$EN,123,FALSE))=0,"",VLOOKUP($G45,Baseline!$G:$EN,123,FALSE))</f>
        <v/>
      </c>
      <c r="DZ45" s="178" t="str">
        <f>IF(LEN(VLOOKUP($G45,Baseline!$G:$EN,124,FALSE))=0,"",VLOOKUP($G45,Baseline!$G:$EN,124,FALSE))</f>
        <v/>
      </c>
      <c r="EA45" s="178" t="str">
        <f>IF(LEN(VLOOKUP($G45,Baseline!$G:$EN,125,FALSE))=0,"",VLOOKUP($G45,Baseline!$G:$EN,125,FALSE))</f>
        <v/>
      </c>
      <c r="EB45" s="178" t="str">
        <f>IF(LEN(VLOOKUP($G45,Baseline!$G:$EN,126,FALSE))=0,"",VLOOKUP($G45,Baseline!$G:$EN,126,FALSE))</f>
        <v/>
      </c>
      <c r="EC45" s="178" t="str">
        <f>IF(LEN(VLOOKUP($G45,Baseline!$G:$EN,127,FALSE))=0,"",VLOOKUP($G45,Baseline!$G:$EN,127,FALSE))</f>
        <v/>
      </c>
      <c r="ED45" s="178" t="str">
        <f>IF(LEN(VLOOKUP($G45,Baseline!$G:$EN,128,FALSE))=0,"",VLOOKUP($G45,Baseline!$G:$EN,128,FALSE))</f>
        <v/>
      </c>
      <c r="EE45" s="178" t="str">
        <f>IF(LEN(VLOOKUP($G45,Baseline!$G:$EN,129,FALSE))=0,"",VLOOKUP($G45,Baseline!$G:$EN,129,FALSE))</f>
        <v/>
      </c>
      <c r="EF45" s="178" t="str">
        <f>IF(LEN(VLOOKUP($G45,Baseline!$G:$EN,130,FALSE))=0,"",VLOOKUP($G45,Baseline!$G:$EN,130,FALSE))</f>
        <v/>
      </c>
      <c r="EG45" s="178" t="str">
        <f>IF(LEN(VLOOKUP($G45,Baseline!$G:$EN,131,FALSE))=0,"",VLOOKUP($G45,Baseline!$G:$EN,131,FALSE))</f>
        <v/>
      </c>
      <c r="EH45" s="178" t="str">
        <f>IF(LEN(VLOOKUP($G45,Baseline!$G:$EN,132,FALSE))=0,"",VLOOKUP($G45,Baseline!$G:$EN,132,FALSE))</f>
        <v/>
      </c>
      <c r="EI45" s="178" t="str">
        <f>IF(LEN(VLOOKUP($G45,Baseline!$G:$EN,133,FALSE))=0,"",VLOOKUP($G45,Baseline!$G:$EN,133,FALSE))</f>
        <v/>
      </c>
      <c r="EJ45" s="178" t="str">
        <f>IF(LEN(VLOOKUP($G45,Baseline!$G:$EN,134,FALSE))=0,"",VLOOKUP($G45,Baseline!$G:$EN,134,FALSE))</f>
        <v/>
      </c>
      <c r="EK45" s="178" t="str">
        <f>IF(LEN(VLOOKUP($G45,Baseline!$G:$EN,135,FALSE))=0,"",VLOOKUP($G45,Baseline!$G:$EN,135,FALSE))</f>
        <v/>
      </c>
      <c r="EL45" s="178" t="str">
        <f>IF(LEN(VLOOKUP($G45,Baseline!$G:$EN,136,FALSE))=0,"",VLOOKUP($G45,Baseline!$G:$EN,136,FALSE))</f>
        <v/>
      </c>
      <c r="EM45" s="178" t="str">
        <f>IF(LEN(VLOOKUP($G45,Baseline!$G:$EN,137,FALSE))=0,"",VLOOKUP($G45,Baseline!$G:$EN,137,FALSE))</f>
        <v/>
      </c>
      <c r="EN45" s="178" t="str">
        <f>IF(LEN(VLOOKUP($G45,Baseline!$G:$EN,138,FALSE))=0,"",VLOOKUP($G45,Baseline!$G:$EN,138,FALSE))</f>
        <v/>
      </c>
      <c r="EO45" s="178"/>
      <c r="EP45" s="178"/>
      <c r="EQ45" s="178"/>
      <c r="ER45" s="178"/>
      <c r="ES45" s="178" t="str">
        <f>IF(LEN(VLOOKUP($G45,Baseline!$G:$FP,143,FALSE))=0,"",VLOOKUP($G45,Baseline!$G:$FP,143,FALSE))</f>
        <v>Improvvisamente comincio a tremare e ad agitarmi Senza alcun motivo</v>
      </c>
      <c r="ET45" s="178" t="str">
        <f>IF(LEN(VLOOKUP($G45,Baseline!$G:$FP,144,FALSE))=0,"",VLOOKUP($G45,Baseline!$G:$FP,144,FALSE))</f>
        <v>1 = Mai</v>
      </c>
      <c r="EU45" s="178" t="str">
        <f>IF(LEN(VLOOKUP($G45,Baseline!$G:$FP,145,FALSE))=0,"",VLOOKUP($G45,Baseline!$G:$FP,145,FALSE))</f>
        <v>2 = Qualchevolta</v>
      </c>
      <c r="EV45" s="178" t="str">
        <f>IF(LEN(VLOOKUP($G45,Baseline!$G:$FP,146,FALSE))=0,"",VLOOKUP($G45,Baseline!$G:$FP,146,FALSE))</f>
        <v>3 = Spesso</v>
      </c>
      <c r="EW45" s="178" t="str">
        <f>IF(LEN(VLOOKUP($G45,Baseline!$G:$FP,147,FALSE))=0,"",VLOOKUP($G45,Baseline!$G:$FP,147,FALSE))</f>
        <v>4 = Sempre</v>
      </c>
      <c r="EX45" s="178" t="str">
        <f>IF(LEN(VLOOKUP($G45,Baseline!$G:$FP,148,FALSE))=0,"",VLOOKUP($G45,Baseline!$G:$FP,148,FALSE))</f>
        <v/>
      </c>
      <c r="EY45" s="178" t="str">
        <f>IF(LEN(VLOOKUP($G45,Baseline!$G:$FP,149,FALSE))=0,"",VLOOKUP($G45,Baseline!$G:$FP,149,FALSE))</f>
        <v/>
      </c>
      <c r="EZ45" s="178" t="str">
        <f>IF(LEN(VLOOKUP($G45,Baseline!$G:$FP,150,FALSE))=0,"",VLOOKUP($G45,Baseline!$G:$FP,150,FALSE))</f>
        <v/>
      </c>
      <c r="FA45" s="178" t="str">
        <f>IF(LEN(VLOOKUP($G45,Baseline!$G:$FP,151,FALSE))=0,"",VLOOKUP($G45,Baseline!$G:$FP,151,FALSE))</f>
        <v/>
      </c>
      <c r="FB45" s="178" t="str">
        <f>IF(LEN(VLOOKUP($G45,Baseline!$G:$FP,152,FALSE))=0,"",VLOOKUP($G45,Baseline!$G:$FP,152,FALSE))</f>
        <v/>
      </c>
      <c r="FC45" s="178" t="str">
        <f>IF(LEN(VLOOKUP($G45,Baseline!$G:$FP,153,FALSE))=0,"",VLOOKUP($G45,Baseline!$G:$FP,153,FALSE))</f>
        <v/>
      </c>
      <c r="FD45" s="178" t="str">
        <f>IF(LEN(VLOOKUP($G45,Baseline!$G:$FP,154,FALSE))=0,"",VLOOKUP($G45,Baseline!$G:$FP,154,FALSE))</f>
        <v/>
      </c>
      <c r="FE45" s="178" t="str">
        <f>IF(LEN(VLOOKUP($G45,Baseline!$G:$FP,155,FALSE))=0,"",VLOOKUP($G45,Baseline!$G:$FP,155,FALSE))</f>
        <v/>
      </c>
      <c r="FF45" s="178" t="str">
        <f>IF(LEN(VLOOKUP($G45,Baseline!$G:$FP,156,FALSE))=0,"",VLOOKUP($G45,Baseline!$G:$FP,156,FALSE))</f>
        <v/>
      </c>
      <c r="FG45" s="178" t="str">
        <f>IF(LEN(VLOOKUP($G45,Baseline!$G:$FP,157,FALSE))=0,"",VLOOKUP($G45,Baseline!$G:$FP,157,FALSE))</f>
        <v/>
      </c>
      <c r="FH45" s="178" t="str">
        <f>IF(LEN(VLOOKUP($G45,Baseline!$G:$FP,158,FALSE))=0,"",VLOOKUP($G45,Baseline!$G:$FP,158,FALSE))</f>
        <v/>
      </c>
      <c r="FI45" s="178" t="str">
        <f>IF(LEN(VLOOKUP($G45,Baseline!$G:$FP,159,FALSE))=0,"",VLOOKUP($G45,Baseline!$G:$FP,159,FALSE))</f>
        <v/>
      </c>
      <c r="FJ45" s="178" t="str">
        <f>IF(LEN(VLOOKUP($G45,Baseline!$G:$FP,160,FALSE))=0,"",VLOOKUP($G45,Baseline!$G:$FP,160,FALSE))</f>
        <v/>
      </c>
      <c r="FK45" s="178" t="str">
        <f>IF(LEN(VLOOKUP($G45,Baseline!$G:$FP,161,FALSE))=0,"",VLOOKUP($G45,Baseline!$G:$FP,161,FALSE))</f>
        <v/>
      </c>
      <c r="FL45" s="178" t="str">
        <f>IF(LEN(VLOOKUP($G45,Baseline!$G:$FP,162,FALSE))=0,"",VLOOKUP($G45,Baseline!$G:$FP,162,FALSE))</f>
        <v/>
      </c>
      <c r="FM45" s="178" t="str">
        <f>IF(LEN(VLOOKUP($G45,Baseline!$G:$FP,163,FALSE))=0,"",VLOOKUP($G45,Baseline!$G:$FP,163,FALSE))</f>
        <v/>
      </c>
      <c r="FN45" s="178" t="str">
        <f>IF(LEN(VLOOKUP($G45,Baseline!$G:$FP,164,FALSE))=0,"",VLOOKUP($G45,Baseline!$G:$FP,164,FALSE))</f>
        <v/>
      </c>
      <c r="FO45" s="178" t="str">
        <f>IF(LEN(VLOOKUP($G45,Baseline!$G:$FP,165,FALSE))=0,"",VLOOKUP($G45,Baseline!$G:$FP,165,FALSE))</f>
        <v/>
      </c>
      <c r="FP45" s="178" t="str">
        <f>IF(LEN(VLOOKUP($G45,Baseline!$G:$FP,166,FALSE))=0,"",VLOOKUP($G45,Baseline!$G:$FP,166,FALSE))</f>
        <v/>
      </c>
      <c r="FQ45" s="178"/>
      <c r="FR45" s="178"/>
      <c r="FS45" s="178"/>
      <c r="FT45" s="178"/>
      <c r="FU45" s="178" t="str">
        <f>IF(LEN(VLOOKUP($G45,Baseline!$G:$GR,171,FALSE))=0,"",VLOOKUP($G45,Baseline!$G:$GR,171,FALSE))</f>
        <v xml:space="preserve">Когда у меня есть проблемы, я чувствую себя довольно шаткой на ногах </v>
      </c>
      <c r="FV45" s="178" t="str">
        <f>IF(LEN(VLOOKUP($G45,Baseline!$G:$GR,172,FALSE))=0,"",VLOOKUP($G45,Baseline!$G:$GR,172,FALSE))</f>
        <v>1 = никогда</v>
      </c>
      <c r="FW45" s="178" t="str">
        <f>IF(LEN(VLOOKUP($G45,Baseline!$G:$GR,173,FALSE))=0,"",VLOOKUP($G45,Baseline!$G:$GR,173,FALSE))</f>
        <v>2 = иногда</v>
      </c>
      <c r="FX45" s="178" t="str">
        <f>IF(LEN(VLOOKUP($G45,Baseline!$G:$GR,174,FALSE))=0,"",VLOOKUP($G45,Baseline!$G:$GR,174,FALSE))</f>
        <v>3 = часто</v>
      </c>
      <c r="FY45" s="178" t="str">
        <f>IF(LEN(VLOOKUP($G45,Baseline!$G:$GR,175,FALSE))=0,"",VLOOKUP($G45,Baseline!$G:$GR,175,FALSE))</f>
        <v>4 = всегда</v>
      </c>
      <c r="FZ45" s="178" t="str">
        <f>IF(LEN(VLOOKUP($G45,Baseline!$G:$GR,176,FALSE))=0,"",VLOOKUP($G45,Baseline!$G:$GR,176,FALSE))</f>
        <v/>
      </c>
      <c r="GA45" s="178" t="str">
        <f>IF(LEN(VLOOKUP($G45,Baseline!$G:$GR,177,FALSE))=0,"",VLOOKUP($G45,Baseline!$G:$GR,177,FALSE))</f>
        <v/>
      </c>
      <c r="GB45" s="178" t="str">
        <f>IF(LEN(VLOOKUP($G45,Baseline!$G:$GR,178,FALSE))=0,"",VLOOKUP($G45,Baseline!$G:$GR,178,FALSE))</f>
        <v/>
      </c>
      <c r="GC45" s="178" t="str">
        <f>IF(LEN(VLOOKUP($G45,Baseline!$G:$GR,179,FALSE))=0,"",VLOOKUP($G45,Baseline!$G:$GR,179,FALSE))</f>
        <v/>
      </c>
      <c r="GD45" s="178" t="str">
        <f>IF(LEN(VLOOKUP($G45,Baseline!$G:$GR,180,FALSE))=0,"",VLOOKUP($G45,Baseline!$G:$GR,180,FALSE))</f>
        <v/>
      </c>
      <c r="GE45" s="178" t="str">
        <f>IF(LEN(VLOOKUP($G45,Baseline!$G:$GR,181,FALSE))=0,"",VLOOKUP($G45,Baseline!$G:$GR,181,FALSE))</f>
        <v/>
      </c>
      <c r="GF45" s="178" t="str">
        <f>IF(LEN(VLOOKUP($G45,Baseline!$G:$GR,182,FALSE))=0,"",VLOOKUP($G45,Baseline!$G:$GR,182,FALSE))</f>
        <v/>
      </c>
      <c r="GG45" s="178" t="str">
        <f>IF(LEN(VLOOKUP($G45,Baseline!$G:$GR,183,FALSE))=0,"",VLOOKUP($G45,Baseline!$G:$GR,183,FALSE))</f>
        <v/>
      </c>
      <c r="GH45" s="178" t="str">
        <f>IF(LEN(VLOOKUP($G45,Baseline!$G:$GR,184,FALSE))=0,"",VLOOKUP($G45,Baseline!$G:$GR,184,FALSE))</f>
        <v/>
      </c>
      <c r="GI45" s="178" t="str">
        <f>IF(LEN(VLOOKUP($G45,Baseline!$G:$GR,185,FALSE))=0,"",VLOOKUP($G45,Baseline!$G:$GR,185,FALSE))</f>
        <v/>
      </c>
      <c r="GJ45" s="178" t="str">
        <f>IF(LEN(VLOOKUP($G45,Baseline!$G:$GR,186,FALSE))=0,"",VLOOKUP($G45,Baseline!$G:$GR,186,FALSE))</f>
        <v/>
      </c>
      <c r="GK45" s="178" t="str">
        <f>IF(LEN(VLOOKUP($G45,Baseline!$G:$GR,187,FALSE))=0,"",VLOOKUP($G45,Baseline!$G:$GR,187,FALSE))</f>
        <v/>
      </c>
      <c r="GL45" s="178" t="str">
        <f>IF(LEN(VLOOKUP($G45,Baseline!$G:$GR,188,FALSE))=0,"",VLOOKUP($G45,Baseline!$G:$GR,188,FALSE))</f>
        <v/>
      </c>
      <c r="GM45" s="178" t="str">
        <f>IF(LEN(VLOOKUP($G45,Baseline!$G:$GR,189,FALSE))=0,"",VLOOKUP($G45,Baseline!$G:$GR,189,FALSE))</f>
        <v/>
      </c>
      <c r="GN45" s="178" t="str">
        <f>IF(LEN(VLOOKUP($G45,Baseline!$G:$GR,190,FALSE))=0,"",VLOOKUP($G45,Baseline!$G:$GR,190,FALSE))</f>
        <v/>
      </c>
      <c r="GO45" s="178" t="str">
        <f>IF(LEN(VLOOKUP($G45,Baseline!$G:$GR,191,FALSE))=0,"",VLOOKUP($G45,Baseline!$G:$GR,191,FALSE))</f>
        <v/>
      </c>
      <c r="GP45" s="178" t="str">
        <f>IF(LEN(VLOOKUP($G45,Baseline!$G:$GR,192,FALSE))=0,"",VLOOKUP($G45,Baseline!$G:$GR,192,FALSE))</f>
        <v/>
      </c>
      <c r="GQ45" s="178" t="str">
        <f>IF(LEN(VLOOKUP($G45,Baseline!$G:$GR,193,FALSE))=0,"",VLOOKUP($G45,Baseline!$G:$GR,193,FALSE))</f>
        <v/>
      </c>
      <c r="GR45" s="178" t="str">
        <f>IF(LEN(VLOOKUP($G45,Baseline!$G:$GR,194,FALSE))=0,"",VLOOKUP($G45,Baseline!$G:$GR,194,FALSE))</f>
        <v/>
      </c>
      <c r="GS45" s="178"/>
      <c r="GT45" s="178"/>
      <c r="GU45" s="178"/>
      <c r="GV45" s="178"/>
      <c r="GW45" s="178" t="str">
        <f>IF(LEN(VLOOKUP($G45,Baseline!$G:$HT,199,FALSE))=0,"",VLOOKUP($G45,Baseline!$G:$HT,199,FALSE))</f>
        <v>Izneneda počnem da drhtim ili da se tresem bez razloga</v>
      </c>
      <c r="GX45" s="178" t="str">
        <f>IF(LEN(VLOOKUP($G45,Baseline!$G:$HT,200,FALSE))=0,"",VLOOKUP($G45,Baseline!$G:$HT,200,FALSE))</f>
        <v>1 = Nikad</v>
      </c>
      <c r="GY45" s="178" t="str">
        <f>IF(LEN(VLOOKUP($G45,Baseline!$G:$HT,201,FALSE))=0,"",VLOOKUP($G45,Baseline!$G:$HT,201,FALSE))</f>
        <v>2 = Ponekad</v>
      </c>
      <c r="GZ45" s="178" t="str">
        <f>IF(LEN(VLOOKUP($G45,Baseline!$G:$HT,202,FALSE))=0,"",VLOOKUP($G45,Baseline!$G:$HT,202,FALSE))</f>
        <v>3 = Često</v>
      </c>
      <c r="HA45" s="178" t="str">
        <f>IF(LEN(VLOOKUP($G45,Baseline!$G:$HT,203,FALSE))=0,"",VLOOKUP($G45,Baseline!$G:$HT,203,FALSE))</f>
        <v>4 = Stalno</v>
      </c>
      <c r="HB45" s="178" t="str">
        <f>IF(LEN(VLOOKUP($G45,Baseline!$G:$HT,204,FALSE))=0,"",VLOOKUP($G45,Baseline!$G:$HT,204,FALSE))</f>
        <v/>
      </c>
      <c r="HC45" s="178" t="str">
        <f>IF(LEN(VLOOKUP($G45,Baseline!$G:$HT,205,FALSE))=0,"",VLOOKUP($G45,Baseline!$G:$HT,205,FALSE))</f>
        <v/>
      </c>
      <c r="HD45" s="178" t="str">
        <f>IF(LEN(VLOOKUP($G45,Baseline!$G:$HT,206,FALSE))=0,"",VLOOKUP($G45,Baseline!$G:$HT,206,FALSE))</f>
        <v/>
      </c>
      <c r="HE45" s="178" t="str">
        <f>IF(LEN(VLOOKUP($G45,Baseline!$G:$HT,207,FALSE))=0,"",VLOOKUP($G45,Baseline!$G:$HT,207,FALSE))</f>
        <v/>
      </c>
      <c r="HF45" s="178" t="str">
        <f>IF(LEN(VLOOKUP($G45,Baseline!$G:$HT,208,FALSE))=0,"",VLOOKUP($G45,Baseline!$G:$HT,208,FALSE))</f>
        <v/>
      </c>
      <c r="HG45" s="178" t="str">
        <f>IF(LEN(VLOOKUP($G45,Baseline!$G:$HT,209,FALSE))=0,"",VLOOKUP($G45,Baseline!$G:$HT,209,FALSE))</f>
        <v/>
      </c>
      <c r="HH45" s="178" t="str">
        <f>IF(LEN(VLOOKUP($G45,Baseline!$G:$HT,210,FALSE))=0,"",VLOOKUP($G45,Baseline!$G:$HT,210,FALSE))</f>
        <v/>
      </c>
      <c r="HI45" s="178" t="str">
        <f>IF(LEN(VLOOKUP($G45,Baseline!$G:$HT,211,FALSE))=0,"",VLOOKUP($G45,Baseline!$G:$HT,211,FALSE))</f>
        <v/>
      </c>
      <c r="HJ45" s="178" t="str">
        <f>IF(LEN(VLOOKUP($G45,Baseline!$G:$HT,212,FALSE))=0,"",VLOOKUP($G45,Baseline!$G:$HT,212,FALSE))</f>
        <v/>
      </c>
      <c r="HK45" s="178" t="str">
        <f>IF(LEN(VLOOKUP($G45,Baseline!$G:$HT,213,FALSE))=0,"",VLOOKUP($G45,Baseline!$G:$HT,213,FALSE))</f>
        <v/>
      </c>
      <c r="HL45" s="178" t="str">
        <f>IF(LEN(VLOOKUP($G45,Baseline!$G:$HT,214,FALSE))=0,"",VLOOKUP($G45,Baseline!$G:$HT,214,FALSE))</f>
        <v/>
      </c>
      <c r="HM45" s="178" t="str">
        <f>IF(LEN(VLOOKUP($G45,Baseline!$G:$HT,215,FALSE))=0,"",VLOOKUP($G45,Baseline!$G:$HT,215,FALSE))</f>
        <v/>
      </c>
      <c r="HN45" s="178" t="str">
        <f>IF(LEN(VLOOKUP($G45,Baseline!$G:$HT,216,FALSE))=0,"",VLOOKUP($G45,Baseline!$G:$HT,216,FALSE))</f>
        <v/>
      </c>
      <c r="HO45" s="178" t="str">
        <f>IF(LEN(VLOOKUP($G45,Baseline!$G:$HT,217,FALSE))=0,"",VLOOKUP($G45,Baseline!$G:$HT,217,FALSE))</f>
        <v/>
      </c>
      <c r="HP45" s="178" t="str">
        <f>IF(LEN(VLOOKUP($G45,Baseline!$G:$HT,218,FALSE))=0,"",VLOOKUP($G45,Baseline!$G:$HT,218,FALSE))</f>
        <v/>
      </c>
      <c r="HQ45" s="178" t="str">
        <f>IF(LEN(VLOOKUP($G45,Baseline!$G:$HT,219,FALSE))=0,"",VLOOKUP($G45,Baseline!$G:$HT,219,FALSE))</f>
        <v/>
      </c>
      <c r="HR45" s="178" t="str">
        <f>IF(LEN(VLOOKUP($G45,Baseline!$G:$HT,220,FALSE))=0,"",VLOOKUP($G45,Baseline!$G:$HT,220,FALSE))</f>
        <v/>
      </c>
      <c r="HS45" s="178" t="str">
        <f>IF(LEN(VLOOKUP($G45,Baseline!$G:$HT,221,FALSE))=0,"",VLOOKUP($G45,Baseline!$G:$HT,221,FALSE))</f>
        <v/>
      </c>
      <c r="HT45" s="178" t="str">
        <f>IF(LEN(VLOOKUP($G45,Baseline!$G:$HT,222,FALSE))=0,"",VLOOKUP($G45,Baseline!$G:$HT,222,FALSE))</f>
        <v/>
      </c>
      <c r="HU45" s="178"/>
      <c r="HV45" s="178"/>
      <c r="HW45" s="178"/>
      <c r="HX45" s="178"/>
    </row>
    <row r="46" spans="1:232" s="41" customFormat="1" hidden="1">
      <c r="A46" s="180" t="s">
        <v>109</v>
      </c>
      <c r="B46" s="178" t="s">
        <v>110</v>
      </c>
      <c r="C46" s="178"/>
      <c r="D46" s="178"/>
      <c r="E46" s="178"/>
      <c r="F46" s="178" t="s">
        <v>111</v>
      </c>
      <c r="G46" s="188" t="s">
        <v>594</v>
      </c>
      <c r="H46" s="185"/>
      <c r="I46" s="182" t="str">
        <f>IF(LEN(VLOOKUP($G46,Baseline!$G:$AF,3,FALSE))=0,"",VLOOKUP($G46,Baseline!$G:$AF,3,FALSE))</f>
        <v>Ich mache mir Sorgen, dass ich plötzlich einfach so Angst bekomme</v>
      </c>
      <c r="J46" s="187" t="str">
        <f>IF(LEN(VLOOKUP($G46,Baseline!$G:$AF,4,FALSE))=0,"",VLOOKUP($G46,Baseline!$G:$AF,4,FALSE))</f>
        <v>1 = Niemals</v>
      </c>
      <c r="K46" s="187" t="str">
        <f>IF(LEN(VLOOKUP($G46,Baseline!$G:$AF,5,FALSE))=0,"",VLOOKUP($G46,Baseline!$G:$AF,5,FALSE))</f>
        <v>2 = Manchmal</v>
      </c>
      <c r="L46" s="187" t="str">
        <f>IF(LEN(VLOOKUP($G46,Baseline!$G:$AF,6,FALSE))=0,"",VLOOKUP($G46,Baseline!$G:$AF,6,FALSE))</f>
        <v>3 = Häufig</v>
      </c>
      <c r="M46" s="187" t="str">
        <f>IF(LEN(VLOOKUP($G46,Baseline!$G:$AF,7,FALSE))=0,"",VLOOKUP($G46,Baseline!$G:$AF,7,FALSE))</f>
        <v>4 = Immer</v>
      </c>
      <c r="N46" s="187" t="str">
        <f>IF(LEN(VLOOKUP($G46,Baseline!$G:$AF,8,FALSE))=0,"",VLOOKUP($G46,Baseline!$G:$AF,8,FALSE))</f>
        <v/>
      </c>
      <c r="O46" s="187" t="str">
        <f>IF(LEN(VLOOKUP($G46,Baseline!$G:$AF,9,FALSE))=0,"",VLOOKUP($G46,Baseline!$G:$AF,9,FALSE))</f>
        <v/>
      </c>
      <c r="P46" s="187" t="str">
        <f>IF(LEN(VLOOKUP($G46,Baseline!$G:$AF,10,FALSE))=0,"",VLOOKUP($G46,Baseline!$G:$AF,10,FALSE))</f>
        <v/>
      </c>
      <c r="Q46" s="187" t="str">
        <f>IF(LEN(VLOOKUP($G46,Baseline!$G:$AF,11,FALSE))=0,"",VLOOKUP($G46,Baseline!$G:$AF,11,FALSE))</f>
        <v/>
      </c>
      <c r="R46" s="187" t="str">
        <f>IF(LEN(VLOOKUP($G46,Baseline!$G:$AF,12,FALSE))=0,"",VLOOKUP($G46,Baseline!$G:$AF,12,FALSE))</f>
        <v/>
      </c>
      <c r="S46" s="187" t="str">
        <f>IF(LEN(VLOOKUP($G46,Baseline!$G:$AF,13,FALSE))=0,"",VLOOKUP($G46,Baseline!$G:$AF,13,FALSE))</f>
        <v/>
      </c>
      <c r="T46" s="187" t="str">
        <f>IF(LEN(VLOOKUP($G46,Baseline!$G:$AF,14,FALSE))=0,"",VLOOKUP($G46,Baseline!$G:$AF,14,FALSE))</f>
        <v/>
      </c>
      <c r="U46" s="187" t="str">
        <f>IF(LEN(VLOOKUP($G46,Baseline!$G:$AF,15,FALSE))=0,"",VLOOKUP($G46,Baseline!$G:$AF,15,FALSE))</f>
        <v/>
      </c>
      <c r="V46" s="187" t="str">
        <f>IF(LEN(VLOOKUP($G46,Baseline!$G:$AF,16,FALSE))=0,"",VLOOKUP($G46,Baseline!$G:$AF,16,FALSE))</f>
        <v/>
      </c>
      <c r="W46" s="187" t="str">
        <f>IF(LEN(VLOOKUP($G46,Baseline!$G:$AF,17,FALSE))=0,"",VLOOKUP($G46,Baseline!$G:$AF,17,FALSE))</f>
        <v/>
      </c>
      <c r="X46" s="187" t="str">
        <f>IF(LEN(VLOOKUP($G46,Baseline!$G:$AF,18,FALSE))=0,"",VLOOKUP($G46,Baseline!$G:$AF,18,FALSE))</f>
        <v/>
      </c>
      <c r="Y46" s="187" t="str">
        <f>IF(LEN(VLOOKUP($G46,Baseline!$G:$AF,19,FALSE))=0,"",VLOOKUP($G46,Baseline!$G:$AF,19,FALSE))</f>
        <v/>
      </c>
      <c r="Z46" s="187" t="str">
        <f>IF(LEN(VLOOKUP($G46,Baseline!$G:$AF,20,FALSE))=0,"",VLOOKUP($G46,Baseline!$G:$AF,20,FALSE))</f>
        <v/>
      </c>
      <c r="AA46" s="187" t="str">
        <f>IF(LEN(VLOOKUP($G46,Baseline!$G:$AF,21,FALSE))=0,"",VLOOKUP($G46,Baseline!$G:$AF,21,FALSE))</f>
        <v/>
      </c>
      <c r="AB46" s="187" t="str">
        <f>IF(LEN(VLOOKUP($G46,Baseline!$G:$AF,22,FALSE))=0,"",VLOOKUP($G46,Baseline!$G:$AF,22,FALSE))</f>
        <v/>
      </c>
      <c r="AC46" s="187" t="str">
        <f>IF(LEN(VLOOKUP($G46,Baseline!$G:$AF,23,FALSE))=0,"",VLOOKUP($G46,Baseline!$G:$AF,23,FALSE))</f>
        <v/>
      </c>
      <c r="AD46" s="187" t="str">
        <f>IF(LEN(VLOOKUP($G46,Baseline!$G:$AF,24,FALSE))=0,"",VLOOKUP($G46,Baseline!$G:$AF,24,FALSE))</f>
        <v/>
      </c>
      <c r="AE46" s="187" t="str">
        <f>IF(LEN(VLOOKUP($G46,Baseline!$G:$AF,25,FALSE))=0,"",VLOOKUP($G46,Baseline!$G:$AF,25,FALSE))</f>
        <v/>
      </c>
      <c r="AF46" s="187" t="str">
        <f>IF(LEN(VLOOKUP($G46,Baseline!$G:$AF,26,FALSE))=0,"",VLOOKUP($G46,Baseline!$G:$AF,26,FALSE))</f>
        <v/>
      </c>
      <c r="AG46" s="178"/>
      <c r="AH46" s="178"/>
      <c r="AI46" s="178"/>
      <c r="AJ46" s="186"/>
      <c r="AK46" s="182" t="str">
        <f>IF(LEN(VLOOKUP($G46,Baseline!$G:$BH,31,FALSE))=0,"",VLOOKUP($G46,Baseline!$G:$BH,31,FALSE))</f>
        <v xml:space="preserve">I worry that I will suddenly get a scared feeling when there is nothing to be afraid of </v>
      </c>
      <c r="AL46" s="187" t="str">
        <f>IF(LEN(VLOOKUP($G46,Baseline!$G:$BH,32,FALSE))=0,"",VLOOKUP($G46,Baseline!$G:$BH,32,FALSE))</f>
        <v>1 = Never</v>
      </c>
      <c r="AM46" s="187" t="str">
        <f>IF(LEN(VLOOKUP($G46,Baseline!$G:$BH,33,FALSE))=0,"",VLOOKUP($G46,Baseline!$G:$BH,33,FALSE))</f>
        <v>2 = Sometimes</v>
      </c>
      <c r="AN46" s="187" t="str">
        <f>IF(LEN(VLOOKUP($G46,Baseline!$G:$BH,34,FALSE))=0,"",VLOOKUP($G46,Baseline!$G:$BH,34,FALSE))</f>
        <v>3 = Often</v>
      </c>
      <c r="AO46" s="187" t="str">
        <f>IF(LEN(VLOOKUP($G46,Baseline!$G:$BH,35,FALSE))=0,"",VLOOKUP($G46,Baseline!$G:$BH,35,FALSE))</f>
        <v>4 = Always</v>
      </c>
      <c r="AP46" s="187" t="str">
        <f>IF(LEN(VLOOKUP($G46,Baseline!$G:$BH,36,FALSE))=0,"",VLOOKUP($G46,Baseline!$G:$BH,36,FALSE))</f>
        <v/>
      </c>
      <c r="AQ46" s="187" t="str">
        <f>IF(LEN(VLOOKUP($G46,Baseline!$G:$BH,37,FALSE))=0,"",VLOOKUP($G46,Baseline!$G:$BH,37,FALSE))</f>
        <v/>
      </c>
      <c r="AR46" s="187" t="str">
        <f>IF(LEN(VLOOKUP($G46,Baseline!$G:$BH,38,FALSE))=0,"",VLOOKUP($G46,Baseline!$G:$BH,38,FALSE))</f>
        <v/>
      </c>
      <c r="AS46" s="187" t="str">
        <f>IF(LEN(VLOOKUP($G46,Baseline!$G:$BH,39,FALSE))=0,"",VLOOKUP($G46,Baseline!$G:$BH,39,FALSE))</f>
        <v/>
      </c>
      <c r="AT46" s="187" t="str">
        <f>IF(LEN(VLOOKUP($G46,Baseline!$G:$BH,40,FALSE))=0,"",VLOOKUP($G46,Baseline!$G:$BH,40,FALSE))</f>
        <v/>
      </c>
      <c r="AU46" s="187" t="str">
        <f>IF(LEN(VLOOKUP($G46,Baseline!$G:$BH,41,FALSE))=0,"",VLOOKUP($G46,Baseline!$G:$BH,41,FALSE))</f>
        <v/>
      </c>
      <c r="AV46" s="187" t="str">
        <f>IF(LEN(VLOOKUP($G46,Baseline!$G:$BH,42,FALSE))=0,"",VLOOKUP($G46,Baseline!$G:$BH,42,FALSE))</f>
        <v/>
      </c>
      <c r="AW46" s="187" t="str">
        <f>IF(LEN(VLOOKUP($G46,Baseline!$G:$BH,43,FALSE))=0,"",VLOOKUP($G46,Baseline!$G:$BH,43,FALSE))</f>
        <v/>
      </c>
      <c r="AX46" s="187" t="str">
        <f>IF(LEN(VLOOKUP($G46,Baseline!$G:$BH,44,FALSE))=0,"",VLOOKUP($G46,Baseline!$G:$BH,44,FALSE))</f>
        <v/>
      </c>
      <c r="AY46" s="187" t="str">
        <f>IF(LEN(VLOOKUP($G46,Baseline!$G:$BH,45,FALSE))=0,"",VLOOKUP($G46,Baseline!$G:$BH,45,FALSE))</f>
        <v/>
      </c>
      <c r="AZ46" s="187" t="str">
        <f>IF(LEN(VLOOKUP($G46,Baseline!$G:$BH,46,FALSE))=0,"",VLOOKUP($G46,Baseline!$G:$BH,46,FALSE))</f>
        <v/>
      </c>
      <c r="BA46" s="187" t="str">
        <f>IF(LEN(VLOOKUP($G46,Baseline!$G:$BH,47,FALSE))=0,"",VLOOKUP($G46,Baseline!$G:$BH,47,FALSE))</f>
        <v/>
      </c>
      <c r="BB46" s="187" t="str">
        <f>IF(LEN(VLOOKUP($G46,Baseline!$G:$BH,48,FALSE))=0,"",VLOOKUP($G46,Baseline!$G:$BH,48,FALSE))</f>
        <v/>
      </c>
      <c r="BC46" s="187" t="str">
        <f>IF(LEN(VLOOKUP($G46,Baseline!$G:$BH,49,FALSE))=0,"",VLOOKUP($G46,Baseline!$G:$BH,49,FALSE))</f>
        <v/>
      </c>
      <c r="BD46" s="187" t="str">
        <f>IF(LEN(VLOOKUP($G46,Baseline!$G:$BH,50,FALSE))=0,"",VLOOKUP($G46,Baseline!$G:$BH,50,FALSE))</f>
        <v/>
      </c>
      <c r="BE46" s="187" t="str">
        <f>IF(LEN(VLOOKUP($G46,Baseline!$G:$BH,51,FALSE))=0,"",VLOOKUP($G46,Baseline!$G:$BH,51,FALSE))</f>
        <v/>
      </c>
      <c r="BF46" s="187" t="str">
        <f>IF(LEN(VLOOKUP($G46,Baseline!$G:$BH,52,FALSE))=0,"",VLOOKUP($G46,Baseline!$G:$BH,52,FALSE))</f>
        <v/>
      </c>
      <c r="BG46" s="187" t="str">
        <f>IF(LEN(VLOOKUP($G46,Baseline!$G:$BH,53,FALSE))=0,"",VLOOKUP($G46,Baseline!$G:$BH,53,FALSE))</f>
        <v/>
      </c>
      <c r="BH46" s="187" t="str">
        <f>IF(LEN(VLOOKUP($G46,Baseline!$G:$BH,54,FALSE))=0,"",VLOOKUP($G46,Baseline!$G:$BH,54,FALSE))</f>
        <v/>
      </c>
      <c r="BI46" s="178"/>
      <c r="BJ46" s="178"/>
      <c r="BK46" s="178"/>
      <c r="BL46" s="186"/>
      <c r="BM46" s="182" t="str">
        <f>IF(LEN(VLOOKUP($G46,Baseline!$G:$CJ,59,FALSE))=0,"",VLOOKUP($G46,Baseline!$G:$CJ,59,FALSE))</f>
        <v>Me preocupa tener miedo de repente sin que haya nada que temer</v>
      </c>
      <c r="BN46" s="187" t="str">
        <f>IF(LEN(VLOOKUP($G46,Baseline!$G:$CJ,60,FALSE))=0,"",VLOOKUP($G46,Baseline!$G:$CJ,60,FALSE))</f>
        <v>1 = Nunca</v>
      </c>
      <c r="BO46" s="187" t="str">
        <f>IF(LEN(VLOOKUP($G46,Baseline!$G:$CJ,61,FALSE))=0,"",VLOOKUP($G46,Baseline!$G:$CJ,61,FALSE))</f>
        <v>2 = A veces</v>
      </c>
      <c r="BP46" s="188" t="str">
        <f>IF(LEN(VLOOKUP($G46,Baseline!$G:$CJ,62,FALSE))=0,"",VLOOKUP($G46,Baseline!$G:$CJ,62,FALSE))</f>
        <v>3 = Muchas veces</v>
      </c>
      <c r="BQ46" s="178" t="str">
        <f>IF(LEN(VLOOKUP($G46,Baseline!$G:$CJ,63,FALSE))=0,"",VLOOKUP($G46,Baseline!$G:$CJ,63,FALSE))</f>
        <v>4 = Siempre</v>
      </c>
      <c r="BR46" s="178" t="str">
        <f>IF(LEN(VLOOKUP($G46,Baseline!$G:$CJ,64,FALSE))=0,"",VLOOKUP($G46,Baseline!$G:$CJ,64,FALSE))</f>
        <v/>
      </c>
      <c r="BS46" s="178" t="str">
        <f>IF(LEN(VLOOKUP($G46,Baseline!$G:$CJ,65,FALSE))=0,"",VLOOKUP($G46,Baseline!$G:$CJ,65,FALSE))</f>
        <v/>
      </c>
      <c r="BT46" s="178" t="str">
        <f>IF(LEN(VLOOKUP($G46,Baseline!$G:$CJ,66,FALSE))=0,"",VLOOKUP($G46,Baseline!$G:$CJ,66,FALSE))</f>
        <v/>
      </c>
      <c r="BU46" s="178" t="str">
        <f>IF(LEN(VLOOKUP($G46,Baseline!$G:$CJ,67,FALSE))=0,"",VLOOKUP($G46,Baseline!$G:$CJ,67,FALSE))</f>
        <v/>
      </c>
      <c r="BV46" s="178" t="str">
        <f>IF(LEN(VLOOKUP($G46,Baseline!$G:$CJ,68,FALSE))=0,"",VLOOKUP($G46,Baseline!$G:$CJ,68,FALSE))</f>
        <v/>
      </c>
      <c r="BW46" s="178" t="str">
        <f>IF(LEN(VLOOKUP($G46,Baseline!$G:$CJ,69,FALSE))=0,"",VLOOKUP($G46,Baseline!$G:$CJ,69,FALSE))</f>
        <v/>
      </c>
      <c r="BX46" s="178" t="str">
        <f>IF(LEN(VLOOKUP($G46,Baseline!$G:$CJ,70,FALSE))=0,"",VLOOKUP($G46,Baseline!$G:$CJ,70,FALSE))</f>
        <v/>
      </c>
      <c r="BY46" s="178" t="str">
        <f>IF(LEN(VLOOKUP($G46,Baseline!$G:$CJ,71,FALSE))=0,"",VLOOKUP($G46,Baseline!$G:$CJ,71,FALSE))</f>
        <v/>
      </c>
      <c r="BZ46" s="178" t="str">
        <f>IF(LEN(VLOOKUP($G46,Baseline!$G:$CJ,72,FALSE))=0,"",VLOOKUP($G46,Baseline!$G:$CJ,72,FALSE))</f>
        <v/>
      </c>
      <c r="CA46" s="178" t="str">
        <f>IF(LEN(VLOOKUP($G46,Baseline!$G:$CJ,73,FALSE))=0,"",VLOOKUP($G46,Baseline!$G:$CJ,73,FALSE))</f>
        <v/>
      </c>
      <c r="CB46" s="178" t="str">
        <f>IF(LEN(VLOOKUP($G46,Baseline!$G:$CJ,74,FALSE))=0,"",VLOOKUP($G46,Baseline!$G:$CJ,74,FALSE))</f>
        <v/>
      </c>
      <c r="CC46" s="178" t="str">
        <f>IF(LEN(VLOOKUP($G46,Baseline!$G:$CJ,75,FALSE))=0,"",VLOOKUP($G46,Baseline!$G:$CJ,75,FALSE))</f>
        <v/>
      </c>
      <c r="CD46" s="178" t="str">
        <f>IF(LEN(VLOOKUP($G46,Baseline!$G:$CJ,76,FALSE))=0,"",VLOOKUP($G46,Baseline!$G:$CJ,76,FALSE))</f>
        <v/>
      </c>
      <c r="CE46" s="178" t="str">
        <f>IF(LEN(VLOOKUP($G46,Baseline!$G:$CJ,77,FALSE))=0,"",VLOOKUP($G46,Baseline!$G:$CJ,77,FALSE))</f>
        <v/>
      </c>
      <c r="CF46" s="178" t="str">
        <f>IF(LEN(VLOOKUP($G46,Baseline!$G:$CJ,78,FALSE))=0,"",VLOOKUP($G46,Baseline!$G:$CJ,78,FALSE))</f>
        <v/>
      </c>
      <c r="CG46" s="178" t="str">
        <f>IF(LEN(VLOOKUP($G46,Baseline!$G:$CJ,79,FALSE))=0,"",VLOOKUP($G46,Baseline!$G:$CJ,79,FALSE))</f>
        <v/>
      </c>
      <c r="CH46" s="178" t="str">
        <f>IF(LEN(VLOOKUP($G46,Baseline!$G:$CJ,80,FALSE))=0,"",VLOOKUP($G46,Baseline!$G:$CJ,80,FALSE))</f>
        <v/>
      </c>
      <c r="CI46" s="178" t="str">
        <f>IF(LEN(VLOOKUP($G46,Baseline!$G:$CJ,81,FALSE))=0,"",VLOOKUP($G46,Baseline!$G:$CJ,81,FALSE))</f>
        <v/>
      </c>
      <c r="CJ46" s="178" t="str">
        <f>IF(LEN(VLOOKUP($G46,Baseline!$G:$CJ,82,FALSE))=0,"",VLOOKUP($G46,Baseline!$G:$CJ,82,FALSE))</f>
        <v/>
      </c>
      <c r="CK46" s="178"/>
      <c r="CL46" s="178"/>
      <c r="CM46" s="178"/>
      <c r="CN46" s="189"/>
      <c r="CO46" s="182" t="str">
        <f>IF(LEN(VLOOKUP($G46,Baseline!$G:$DL,87,FALSE))=0,"",VLOOKUP($G46,Baseline!$G:$DL,87,FALSE))</f>
        <v>Je m'inquiète d'être soudainement effrayé(e) alors qu’il n’y a rien à craindre</v>
      </c>
      <c r="CP46" s="178" t="str">
        <f>IF(LEN(VLOOKUP($G46,Baseline!$G:$DL,88,FALSE))=0,"",VLOOKUP($G46,Baseline!$G:$DL,88,FALSE))</f>
        <v xml:space="preserve">1 = Jamais	</v>
      </c>
      <c r="CQ46" s="178" t="str">
        <f>IF(LEN(VLOOKUP($G46,Baseline!$G:$DL,89,FALSE))=0,"",VLOOKUP($G46,Baseline!$G:$DL,89,FALSE))</f>
        <v xml:space="preserve">2 = Parfois	</v>
      </c>
      <c r="CR46" s="178" t="str">
        <f>IF(LEN(VLOOKUP($G46,Baseline!$G:$DL,90,FALSE))=0,"",VLOOKUP($G46,Baseline!$G:$DL,90,FALSE))</f>
        <v xml:space="preserve">3 = Souvent	</v>
      </c>
      <c r="CS46" s="178" t="str">
        <f>IF(LEN(VLOOKUP($G46,Baseline!$G:$DL,91,FALSE))=0,"",VLOOKUP($G46,Baseline!$G:$DL,91,FALSE))</f>
        <v>4 = Toujours</v>
      </c>
      <c r="CT46" s="178" t="str">
        <f>IF(LEN(VLOOKUP($G46,Baseline!$G:$DL,92,FALSE))=0,"",VLOOKUP($G46,Baseline!$G:$DL,92,FALSE))</f>
        <v/>
      </c>
      <c r="CU46" s="178" t="str">
        <f>IF(LEN(VLOOKUP($G46,Baseline!$G:$DL,93,FALSE))=0,"",VLOOKUP($G46,Baseline!$G:$DL,93,FALSE))</f>
        <v/>
      </c>
      <c r="CV46" s="178" t="str">
        <f>IF(LEN(VLOOKUP($G46,Baseline!$G:$DL,94,FALSE))=0,"",VLOOKUP($G46,Baseline!$G:$DL,94,FALSE))</f>
        <v/>
      </c>
      <c r="CW46" s="178" t="str">
        <f>IF(LEN(VLOOKUP($G46,Baseline!$G:$DL,95,FALSE))=0,"",VLOOKUP($G46,Baseline!$G:$DL,95,FALSE))</f>
        <v/>
      </c>
      <c r="CX46" s="178" t="str">
        <f>IF(LEN(VLOOKUP($G46,Baseline!$G:$DL,96,FALSE))=0,"",VLOOKUP($G46,Baseline!$G:$DL,96,FALSE))</f>
        <v/>
      </c>
      <c r="CY46" s="178" t="str">
        <f>IF(LEN(VLOOKUP($G46,Baseline!$G:$DL,97,FALSE))=0,"",VLOOKUP($G46,Baseline!$G:$DL,97,FALSE))</f>
        <v/>
      </c>
      <c r="CZ46" s="178" t="str">
        <f>IF(LEN(VLOOKUP($G46,Baseline!$G:$DL,98,FALSE))=0,"",VLOOKUP($G46,Baseline!$G:$DL,98,FALSE))</f>
        <v/>
      </c>
      <c r="DA46" s="178" t="str">
        <f>IF(LEN(VLOOKUP($G46,Baseline!$G:$DL,99,FALSE))=0,"",VLOOKUP($G46,Baseline!$G:$DL,99,FALSE))</f>
        <v/>
      </c>
      <c r="DB46" s="178" t="str">
        <f>IF(LEN(VLOOKUP($G46,Baseline!$G:$DL,100,FALSE))=0,"",VLOOKUP($G46,Baseline!$G:$DL,100,FALSE))</f>
        <v/>
      </c>
      <c r="DC46" s="178" t="str">
        <f>IF(LEN(VLOOKUP($G46,Baseline!$G:$DL,101,FALSE))=0,"",VLOOKUP($G46,Baseline!$G:$DL,101,FALSE))</f>
        <v/>
      </c>
      <c r="DD46" s="178" t="str">
        <f>IF(LEN(VLOOKUP($G46,Baseline!$G:$DL,102,FALSE))=0,"",VLOOKUP($G46,Baseline!$G:$DL,102,FALSE))</f>
        <v/>
      </c>
      <c r="DE46" s="178" t="str">
        <f>IF(LEN(VLOOKUP($G46,Baseline!$G:$DL,103,FALSE))=0,"",VLOOKUP($G46,Baseline!$G:$DL,103,FALSE))</f>
        <v/>
      </c>
      <c r="DF46" s="178" t="str">
        <f>IF(LEN(VLOOKUP($G46,Baseline!$G:$DL,104,FALSE))=0,"",VLOOKUP($G46,Baseline!$G:$DL,104,FALSE))</f>
        <v/>
      </c>
      <c r="DG46" s="178" t="str">
        <f>IF(LEN(VLOOKUP($G46,Baseline!$G:$DL,105,FALSE))=0,"",VLOOKUP($G46,Baseline!$G:$DL,105,FALSE))</f>
        <v/>
      </c>
      <c r="DH46" s="178" t="str">
        <f>IF(LEN(VLOOKUP($G46,Baseline!$G:$DL,106,FALSE))=0,"",VLOOKUP($G46,Baseline!$G:$DL,106,FALSE))</f>
        <v/>
      </c>
      <c r="DI46" s="178" t="str">
        <f>IF(LEN(VLOOKUP($G46,Baseline!$G:$DL,107,FALSE))=0,"",VLOOKUP($G46,Baseline!$G:$DL,107,FALSE))</f>
        <v/>
      </c>
      <c r="DJ46" s="178" t="str">
        <f>IF(LEN(VLOOKUP($G46,Baseline!$G:$DL,108,FALSE))=0,"",VLOOKUP($G46,Baseline!$G:$DL,108,FALSE))</f>
        <v/>
      </c>
      <c r="DK46" s="178" t="str">
        <f>IF(LEN(VLOOKUP($G46,Baseline!$G:$DL,109,FALSE))=0,"",VLOOKUP($G46,Baseline!$G:$DL,109,FALSE))</f>
        <v/>
      </c>
      <c r="DL46" s="178" t="str">
        <f>IF(LEN(VLOOKUP($G46,Baseline!$G:$DL,110,FALSE))=0,"",VLOOKUP($G46,Baseline!$G:$DL,110,FALSE))</f>
        <v/>
      </c>
      <c r="DM46" s="178"/>
      <c r="DN46" s="178"/>
      <c r="DO46" s="178"/>
      <c r="DP46" s="178"/>
      <c r="DQ46" s="178" t="str">
        <f>IF(LEN(VLOOKUP($G46,Baseline!$G:$EN,115,FALSE))=0,"",VLOOKUP($G46,Baseline!$G:$EN,115,FALSE))</f>
        <v>Aggódom attól, hogy hirtelen félni kezdek, mikor nincs mitől tartanom</v>
      </c>
      <c r="DR46" s="178" t="str">
        <f>IF(LEN(VLOOKUP($G46,Baseline!$G:$EN,116,FALSE))=0,"",VLOOKUP($G46,Baseline!$G:$EN,116,FALSE))</f>
        <v>1 = soha</v>
      </c>
      <c r="DS46" s="178" t="str">
        <f>IF(LEN(VLOOKUP($G46,Baseline!$G:$EN,117,FALSE))=0,"",VLOOKUP($G46,Baseline!$G:$EN,117,FALSE))</f>
        <v>2 = néha</v>
      </c>
      <c r="DT46" s="178" t="str">
        <f>IF(LEN(VLOOKUP($G46,Baseline!$G:$EN,118,FALSE))=0,"",VLOOKUP($G46,Baseline!$G:$EN,118,FALSE))</f>
        <v>3 = gyakran</v>
      </c>
      <c r="DU46" s="178" t="str">
        <f>IF(LEN(VLOOKUP($G46,Baseline!$G:$EN,119,FALSE))=0,"",VLOOKUP($G46,Baseline!$G:$EN,119,FALSE))</f>
        <v>4 = mindig</v>
      </c>
      <c r="DV46" s="178" t="str">
        <f>IF(LEN(VLOOKUP($G46,Baseline!$G:$EN,120,FALSE))=0,"",VLOOKUP($G46,Baseline!$G:$EN,120,FALSE))</f>
        <v/>
      </c>
      <c r="DW46" s="178" t="str">
        <f>IF(LEN(VLOOKUP($G46,Baseline!$G:$EN,121,FALSE))=0,"",VLOOKUP($G46,Baseline!$G:$EN,121,FALSE))</f>
        <v/>
      </c>
      <c r="DX46" s="178" t="str">
        <f>IF(LEN(VLOOKUP($G46,Baseline!$G:$EN,122,FALSE))=0,"",VLOOKUP($G46,Baseline!$G:$EN,122,FALSE))</f>
        <v/>
      </c>
      <c r="DY46" s="178" t="str">
        <f>IF(LEN(VLOOKUP($G46,Baseline!$G:$EN,123,FALSE))=0,"",VLOOKUP($G46,Baseline!$G:$EN,123,FALSE))</f>
        <v/>
      </c>
      <c r="DZ46" s="178" t="str">
        <f>IF(LEN(VLOOKUP($G46,Baseline!$G:$EN,124,FALSE))=0,"",VLOOKUP($G46,Baseline!$G:$EN,124,FALSE))</f>
        <v/>
      </c>
      <c r="EA46" s="178" t="str">
        <f>IF(LEN(VLOOKUP($G46,Baseline!$G:$EN,125,FALSE))=0,"",VLOOKUP($G46,Baseline!$G:$EN,125,FALSE))</f>
        <v/>
      </c>
      <c r="EB46" s="178" t="str">
        <f>IF(LEN(VLOOKUP($G46,Baseline!$G:$EN,126,FALSE))=0,"",VLOOKUP($G46,Baseline!$G:$EN,126,FALSE))</f>
        <v/>
      </c>
      <c r="EC46" s="178" t="str">
        <f>IF(LEN(VLOOKUP($G46,Baseline!$G:$EN,127,FALSE))=0,"",VLOOKUP($G46,Baseline!$G:$EN,127,FALSE))</f>
        <v/>
      </c>
      <c r="ED46" s="178" t="str">
        <f>IF(LEN(VLOOKUP($G46,Baseline!$G:$EN,128,FALSE))=0,"",VLOOKUP($G46,Baseline!$G:$EN,128,FALSE))</f>
        <v/>
      </c>
      <c r="EE46" s="178" t="str">
        <f>IF(LEN(VLOOKUP($G46,Baseline!$G:$EN,129,FALSE))=0,"",VLOOKUP($G46,Baseline!$G:$EN,129,FALSE))</f>
        <v/>
      </c>
      <c r="EF46" s="178" t="str">
        <f>IF(LEN(VLOOKUP($G46,Baseline!$G:$EN,130,FALSE))=0,"",VLOOKUP($G46,Baseline!$G:$EN,130,FALSE))</f>
        <v/>
      </c>
      <c r="EG46" s="178" t="str">
        <f>IF(LEN(VLOOKUP($G46,Baseline!$G:$EN,131,FALSE))=0,"",VLOOKUP($G46,Baseline!$G:$EN,131,FALSE))</f>
        <v/>
      </c>
      <c r="EH46" s="178" t="str">
        <f>IF(LEN(VLOOKUP($G46,Baseline!$G:$EN,132,FALSE))=0,"",VLOOKUP($G46,Baseline!$G:$EN,132,FALSE))</f>
        <v/>
      </c>
      <c r="EI46" s="178" t="str">
        <f>IF(LEN(VLOOKUP($G46,Baseline!$G:$EN,133,FALSE))=0,"",VLOOKUP($G46,Baseline!$G:$EN,133,FALSE))</f>
        <v/>
      </c>
      <c r="EJ46" s="178" t="str">
        <f>IF(LEN(VLOOKUP($G46,Baseline!$G:$EN,134,FALSE))=0,"",VLOOKUP($G46,Baseline!$G:$EN,134,FALSE))</f>
        <v/>
      </c>
      <c r="EK46" s="178" t="str">
        <f>IF(LEN(VLOOKUP($G46,Baseline!$G:$EN,135,FALSE))=0,"",VLOOKUP($G46,Baseline!$G:$EN,135,FALSE))</f>
        <v/>
      </c>
      <c r="EL46" s="178" t="str">
        <f>IF(LEN(VLOOKUP($G46,Baseline!$G:$EN,136,FALSE))=0,"",VLOOKUP($G46,Baseline!$G:$EN,136,FALSE))</f>
        <v/>
      </c>
      <c r="EM46" s="178" t="str">
        <f>IF(LEN(VLOOKUP($G46,Baseline!$G:$EN,137,FALSE))=0,"",VLOOKUP($G46,Baseline!$G:$EN,137,FALSE))</f>
        <v/>
      </c>
      <c r="EN46" s="178" t="str">
        <f>IF(LEN(VLOOKUP($G46,Baseline!$G:$EN,138,FALSE))=0,"",VLOOKUP($G46,Baseline!$G:$EN,138,FALSE))</f>
        <v/>
      </c>
      <c r="EO46" s="178"/>
      <c r="EP46" s="178"/>
      <c r="EQ46" s="178"/>
      <c r="ER46" s="178"/>
      <c r="ES46" s="178" t="str">
        <f>IF(LEN(VLOOKUP($G46,Baseline!$G:$FP,143,FALSE))=0,"",VLOOKUP($G46,Baseline!$G:$FP,143,FALSE))</f>
        <v>Sono preoccupato di potermi spaventare anche quando non c’è niente di cui aver paura</v>
      </c>
      <c r="ET46" s="178" t="str">
        <f>IF(LEN(VLOOKUP($G46,Baseline!$G:$FP,144,FALSE))=0,"",VLOOKUP($G46,Baseline!$G:$FP,144,FALSE))</f>
        <v>1 = Mai</v>
      </c>
      <c r="EU46" s="178" t="str">
        <f>IF(LEN(VLOOKUP($G46,Baseline!$G:$FP,145,FALSE))=0,"",VLOOKUP($G46,Baseline!$G:$FP,145,FALSE))</f>
        <v>2 = Qualchevolta</v>
      </c>
      <c r="EV46" s="178" t="str">
        <f>IF(LEN(VLOOKUP($G46,Baseline!$G:$FP,146,FALSE))=0,"",VLOOKUP($G46,Baseline!$G:$FP,146,FALSE))</f>
        <v>3 = Spesso</v>
      </c>
      <c r="EW46" s="178" t="str">
        <f>IF(LEN(VLOOKUP($G46,Baseline!$G:$FP,147,FALSE))=0,"",VLOOKUP($G46,Baseline!$G:$FP,147,FALSE))</f>
        <v>4 = Sempre</v>
      </c>
      <c r="EX46" s="178" t="str">
        <f>IF(LEN(VLOOKUP($G46,Baseline!$G:$FP,148,FALSE))=0,"",VLOOKUP($G46,Baseline!$G:$FP,148,FALSE))</f>
        <v/>
      </c>
      <c r="EY46" s="178" t="str">
        <f>IF(LEN(VLOOKUP($G46,Baseline!$G:$FP,149,FALSE))=0,"",VLOOKUP($G46,Baseline!$G:$FP,149,FALSE))</f>
        <v/>
      </c>
      <c r="EZ46" s="178" t="str">
        <f>IF(LEN(VLOOKUP($G46,Baseline!$G:$FP,150,FALSE))=0,"",VLOOKUP($G46,Baseline!$G:$FP,150,FALSE))</f>
        <v/>
      </c>
      <c r="FA46" s="178" t="str">
        <f>IF(LEN(VLOOKUP($G46,Baseline!$G:$FP,151,FALSE))=0,"",VLOOKUP($G46,Baseline!$G:$FP,151,FALSE))</f>
        <v/>
      </c>
      <c r="FB46" s="178" t="str">
        <f>IF(LEN(VLOOKUP($G46,Baseline!$G:$FP,152,FALSE))=0,"",VLOOKUP($G46,Baseline!$G:$FP,152,FALSE))</f>
        <v/>
      </c>
      <c r="FC46" s="178" t="str">
        <f>IF(LEN(VLOOKUP($G46,Baseline!$G:$FP,153,FALSE))=0,"",VLOOKUP($G46,Baseline!$G:$FP,153,FALSE))</f>
        <v/>
      </c>
      <c r="FD46" s="178" t="str">
        <f>IF(LEN(VLOOKUP($G46,Baseline!$G:$FP,154,FALSE))=0,"",VLOOKUP($G46,Baseline!$G:$FP,154,FALSE))</f>
        <v/>
      </c>
      <c r="FE46" s="178" t="str">
        <f>IF(LEN(VLOOKUP($G46,Baseline!$G:$FP,155,FALSE))=0,"",VLOOKUP($G46,Baseline!$G:$FP,155,FALSE))</f>
        <v/>
      </c>
      <c r="FF46" s="178" t="str">
        <f>IF(LEN(VLOOKUP($G46,Baseline!$G:$FP,156,FALSE))=0,"",VLOOKUP($G46,Baseline!$G:$FP,156,FALSE))</f>
        <v/>
      </c>
      <c r="FG46" s="178" t="str">
        <f>IF(LEN(VLOOKUP($G46,Baseline!$G:$FP,157,FALSE))=0,"",VLOOKUP($G46,Baseline!$G:$FP,157,FALSE))</f>
        <v/>
      </c>
      <c r="FH46" s="178" t="str">
        <f>IF(LEN(VLOOKUP($G46,Baseline!$G:$FP,158,FALSE))=0,"",VLOOKUP($G46,Baseline!$G:$FP,158,FALSE))</f>
        <v/>
      </c>
      <c r="FI46" s="178" t="str">
        <f>IF(LEN(VLOOKUP($G46,Baseline!$G:$FP,159,FALSE))=0,"",VLOOKUP($G46,Baseline!$G:$FP,159,FALSE))</f>
        <v/>
      </c>
      <c r="FJ46" s="178" t="str">
        <f>IF(LEN(VLOOKUP($G46,Baseline!$G:$FP,160,FALSE))=0,"",VLOOKUP($G46,Baseline!$G:$FP,160,FALSE))</f>
        <v/>
      </c>
      <c r="FK46" s="178" t="str">
        <f>IF(LEN(VLOOKUP($G46,Baseline!$G:$FP,161,FALSE))=0,"",VLOOKUP($G46,Baseline!$G:$FP,161,FALSE))</f>
        <v/>
      </c>
      <c r="FL46" s="178" t="str">
        <f>IF(LEN(VLOOKUP($G46,Baseline!$G:$FP,162,FALSE))=0,"",VLOOKUP($G46,Baseline!$G:$FP,162,FALSE))</f>
        <v/>
      </c>
      <c r="FM46" s="178" t="str">
        <f>IF(LEN(VLOOKUP($G46,Baseline!$G:$FP,163,FALSE))=0,"",VLOOKUP($G46,Baseline!$G:$FP,163,FALSE))</f>
        <v/>
      </c>
      <c r="FN46" s="178" t="str">
        <f>IF(LEN(VLOOKUP($G46,Baseline!$G:$FP,164,FALSE))=0,"",VLOOKUP($G46,Baseline!$G:$FP,164,FALSE))</f>
        <v/>
      </c>
      <c r="FO46" s="178" t="str">
        <f>IF(LEN(VLOOKUP($G46,Baseline!$G:$FP,165,FALSE))=0,"",VLOOKUP($G46,Baseline!$G:$FP,165,FALSE))</f>
        <v/>
      </c>
      <c r="FP46" s="178" t="str">
        <f>IF(LEN(VLOOKUP($G46,Baseline!$G:$FP,166,FALSE))=0,"",VLOOKUP($G46,Baseline!$G:$FP,166,FALSE))</f>
        <v/>
      </c>
      <c r="FQ46" s="178"/>
      <c r="FR46" s="178"/>
      <c r="FS46" s="178"/>
      <c r="FT46" s="178"/>
      <c r="FU46" s="178" t="str">
        <f>IF(LEN(VLOOKUP($G46,Baseline!$G:$GR,171,FALSE))=0,"",VLOOKUP($G46,Baseline!$G:$GR,171,FALSE))</f>
        <v>Я беспокоюсь, что вдруг мне будет просто страшно</v>
      </c>
      <c r="FV46" s="178" t="str">
        <f>IF(LEN(VLOOKUP($G46,Baseline!$G:$GR,172,FALSE))=0,"",VLOOKUP($G46,Baseline!$G:$GR,172,FALSE))</f>
        <v>1 = никогда</v>
      </c>
      <c r="FW46" s="178" t="str">
        <f>IF(LEN(VLOOKUP($G46,Baseline!$G:$GR,173,FALSE))=0,"",VLOOKUP($G46,Baseline!$G:$GR,173,FALSE))</f>
        <v>2 = иногда</v>
      </c>
      <c r="FX46" s="178" t="str">
        <f>IF(LEN(VLOOKUP($G46,Baseline!$G:$GR,174,FALSE))=0,"",VLOOKUP($G46,Baseline!$G:$GR,174,FALSE))</f>
        <v>3 = часто</v>
      </c>
      <c r="FY46" s="178" t="str">
        <f>IF(LEN(VLOOKUP($G46,Baseline!$G:$GR,175,FALSE))=0,"",VLOOKUP($G46,Baseline!$G:$GR,175,FALSE))</f>
        <v>4 = всегда</v>
      </c>
      <c r="FZ46" s="178" t="str">
        <f>IF(LEN(VLOOKUP($G46,Baseline!$G:$GR,176,FALSE))=0,"",VLOOKUP($G46,Baseline!$G:$GR,176,FALSE))</f>
        <v/>
      </c>
      <c r="GA46" s="178" t="str">
        <f>IF(LEN(VLOOKUP($G46,Baseline!$G:$GR,177,FALSE))=0,"",VLOOKUP($G46,Baseline!$G:$GR,177,FALSE))</f>
        <v/>
      </c>
      <c r="GB46" s="178" t="str">
        <f>IF(LEN(VLOOKUP($G46,Baseline!$G:$GR,178,FALSE))=0,"",VLOOKUP($G46,Baseline!$G:$GR,178,FALSE))</f>
        <v/>
      </c>
      <c r="GC46" s="178" t="str">
        <f>IF(LEN(VLOOKUP($G46,Baseline!$G:$GR,179,FALSE))=0,"",VLOOKUP($G46,Baseline!$G:$GR,179,FALSE))</f>
        <v/>
      </c>
      <c r="GD46" s="178" t="str">
        <f>IF(LEN(VLOOKUP($G46,Baseline!$G:$GR,180,FALSE))=0,"",VLOOKUP($G46,Baseline!$G:$GR,180,FALSE))</f>
        <v/>
      </c>
      <c r="GE46" s="178" t="str">
        <f>IF(LEN(VLOOKUP($G46,Baseline!$G:$GR,181,FALSE))=0,"",VLOOKUP($G46,Baseline!$G:$GR,181,FALSE))</f>
        <v/>
      </c>
      <c r="GF46" s="178" t="str">
        <f>IF(LEN(VLOOKUP($G46,Baseline!$G:$GR,182,FALSE))=0,"",VLOOKUP($G46,Baseline!$G:$GR,182,FALSE))</f>
        <v/>
      </c>
      <c r="GG46" s="178" t="str">
        <f>IF(LEN(VLOOKUP($G46,Baseline!$G:$GR,183,FALSE))=0,"",VLOOKUP($G46,Baseline!$G:$GR,183,FALSE))</f>
        <v/>
      </c>
      <c r="GH46" s="178" t="str">
        <f>IF(LEN(VLOOKUP($G46,Baseline!$G:$GR,184,FALSE))=0,"",VLOOKUP($G46,Baseline!$G:$GR,184,FALSE))</f>
        <v/>
      </c>
      <c r="GI46" s="178" t="str">
        <f>IF(LEN(VLOOKUP($G46,Baseline!$G:$GR,185,FALSE))=0,"",VLOOKUP($G46,Baseline!$G:$GR,185,FALSE))</f>
        <v/>
      </c>
      <c r="GJ46" s="178" t="str">
        <f>IF(LEN(VLOOKUP($G46,Baseline!$G:$GR,186,FALSE))=0,"",VLOOKUP($G46,Baseline!$G:$GR,186,FALSE))</f>
        <v/>
      </c>
      <c r="GK46" s="178" t="str">
        <f>IF(LEN(VLOOKUP($G46,Baseline!$G:$GR,187,FALSE))=0,"",VLOOKUP($G46,Baseline!$G:$GR,187,FALSE))</f>
        <v/>
      </c>
      <c r="GL46" s="178" t="str">
        <f>IF(LEN(VLOOKUP($G46,Baseline!$G:$GR,188,FALSE))=0,"",VLOOKUP($G46,Baseline!$G:$GR,188,FALSE))</f>
        <v/>
      </c>
      <c r="GM46" s="178" t="str">
        <f>IF(LEN(VLOOKUP($G46,Baseline!$G:$GR,189,FALSE))=0,"",VLOOKUP($G46,Baseline!$G:$GR,189,FALSE))</f>
        <v/>
      </c>
      <c r="GN46" s="178" t="str">
        <f>IF(LEN(VLOOKUP($G46,Baseline!$G:$GR,190,FALSE))=0,"",VLOOKUP($G46,Baseline!$G:$GR,190,FALSE))</f>
        <v/>
      </c>
      <c r="GO46" s="178" t="str">
        <f>IF(LEN(VLOOKUP($G46,Baseline!$G:$GR,191,FALSE))=0,"",VLOOKUP($G46,Baseline!$G:$GR,191,FALSE))</f>
        <v/>
      </c>
      <c r="GP46" s="178" t="str">
        <f>IF(LEN(VLOOKUP($G46,Baseline!$G:$GR,192,FALSE))=0,"",VLOOKUP($G46,Baseline!$G:$GR,192,FALSE))</f>
        <v/>
      </c>
      <c r="GQ46" s="178" t="str">
        <f>IF(LEN(VLOOKUP($G46,Baseline!$G:$GR,193,FALSE))=0,"",VLOOKUP($G46,Baseline!$G:$GR,193,FALSE))</f>
        <v/>
      </c>
      <c r="GR46" s="178" t="str">
        <f>IF(LEN(VLOOKUP($G46,Baseline!$G:$GR,194,FALSE))=0,"",VLOOKUP($G46,Baseline!$G:$GR,194,FALSE))</f>
        <v/>
      </c>
      <c r="GS46" s="178"/>
      <c r="GT46" s="178"/>
      <c r="GU46" s="178"/>
      <c r="GV46" s="178"/>
      <c r="GW46" s="178" t="str">
        <f>IF(LEN(VLOOKUP($G46,Baseline!$G:$HT,199,FALSE))=0,"",VLOOKUP($G46,Baseline!$G:$HT,199,FALSE))</f>
        <v>Brine me da ću se iznenada uplašiti bez ikakvog razloga</v>
      </c>
      <c r="GX46" s="178" t="str">
        <f>IF(LEN(VLOOKUP($G46,Baseline!$G:$HT,200,FALSE))=0,"",VLOOKUP($G46,Baseline!$G:$HT,200,FALSE))</f>
        <v>1 = Nikad</v>
      </c>
      <c r="GY46" s="178" t="str">
        <f>IF(LEN(VLOOKUP($G46,Baseline!$G:$HT,201,FALSE))=0,"",VLOOKUP($G46,Baseline!$G:$HT,201,FALSE))</f>
        <v>2 = Ponekad</v>
      </c>
      <c r="GZ46" s="178" t="str">
        <f>IF(LEN(VLOOKUP($G46,Baseline!$G:$HT,202,FALSE))=0,"",VLOOKUP($G46,Baseline!$G:$HT,202,FALSE))</f>
        <v>3 = Često</v>
      </c>
      <c r="HA46" s="178" t="str">
        <f>IF(LEN(VLOOKUP($G46,Baseline!$G:$HT,203,FALSE))=0,"",VLOOKUP($G46,Baseline!$G:$HT,203,FALSE))</f>
        <v>4 = Stalno</v>
      </c>
      <c r="HB46" s="178" t="str">
        <f>IF(LEN(VLOOKUP($G46,Baseline!$G:$HT,204,FALSE))=0,"",VLOOKUP($G46,Baseline!$G:$HT,204,FALSE))</f>
        <v/>
      </c>
      <c r="HC46" s="178" t="str">
        <f>IF(LEN(VLOOKUP($G46,Baseline!$G:$HT,205,FALSE))=0,"",VLOOKUP($G46,Baseline!$G:$HT,205,FALSE))</f>
        <v/>
      </c>
      <c r="HD46" s="178" t="str">
        <f>IF(LEN(VLOOKUP($G46,Baseline!$G:$HT,206,FALSE))=0,"",VLOOKUP($G46,Baseline!$G:$HT,206,FALSE))</f>
        <v/>
      </c>
      <c r="HE46" s="178" t="str">
        <f>IF(LEN(VLOOKUP($G46,Baseline!$G:$HT,207,FALSE))=0,"",VLOOKUP($G46,Baseline!$G:$HT,207,FALSE))</f>
        <v/>
      </c>
      <c r="HF46" s="178" t="str">
        <f>IF(LEN(VLOOKUP($G46,Baseline!$G:$HT,208,FALSE))=0,"",VLOOKUP($G46,Baseline!$G:$HT,208,FALSE))</f>
        <v/>
      </c>
      <c r="HG46" s="178" t="str">
        <f>IF(LEN(VLOOKUP($G46,Baseline!$G:$HT,209,FALSE))=0,"",VLOOKUP($G46,Baseline!$G:$HT,209,FALSE))</f>
        <v/>
      </c>
      <c r="HH46" s="178" t="str">
        <f>IF(LEN(VLOOKUP($G46,Baseline!$G:$HT,210,FALSE))=0,"",VLOOKUP($G46,Baseline!$G:$HT,210,FALSE))</f>
        <v/>
      </c>
      <c r="HI46" s="178" t="str">
        <f>IF(LEN(VLOOKUP($G46,Baseline!$G:$HT,211,FALSE))=0,"",VLOOKUP($G46,Baseline!$G:$HT,211,FALSE))</f>
        <v/>
      </c>
      <c r="HJ46" s="178" t="str">
        <f>IF(LEN(VLOOKUP($G46,Baseline!$G:$HT,212,FALSE))=0,"",VLOOKUP($G46,Baseline!$G:$HT,212,FALSE))</f>
        <v/>
      </c>
      <c r="HK46" s="178" t="str">
        <f>IF(LEN(VLOOKUP($G46,Baseline!$G:$HT,213,FALSE))=0,"",VLOOKUP($G46,Baseline!$G:$HT,213,FALSE))</f>
        <v/>
      </c>
      <c r="HL46" s="178" t="str">
        <f>IF(LEN(VLOOKUP($G46,Baseline!$G:$HT,214,FALSE))=0,"",VLOOKUP($G46,Baseline!$G:$HT,214,FALSE))</f>
        <v/>
      </c>
      <c r="HM46" s="178" t="str">
        <f>IF(LEN(VLOOKUP($G46,Baseline!$G:$HT,215,FALSE))=0,"",VLOOKUP($G46,Baseline!$G:$HT,215,FALSE))</f>
        <v/>
      </c>
      <c r="HN46" s="178" t="str">
        <f>IF(LEN(VLOOKUP($G46,Baseline!$G:$HT,216,FALSE))=0,"",VLOOKUP($G46,Baseline!$G:$HT,216,FALSE))</f>
        <v/>
      </c>
      <c r="HO46" s="178" t="str">
        <f>IF(LEN(VLOOKUP($G46,Baseline!$G:$HT,217,FALSE))=0,"",VLOOKUP($G46,Baseline!$G:$HT,217,FALSE))</f>
        <v/>
      </c>
      <c r="HP46" s="178" t="str">
        <f>IF(LEN(VLOOKUP($G46,Baseline!$G:$HT,218,FALSE))=0,"",VLOOKUP($G46,Baseline!$G:$HT,218,FALSE))</f>
        <v/>
      </c>
      <c r="HQ46" s="178" t="str">
        <f>IF(LEN(VLOOKUP($G46,Baseline!$G:$HT,219,FALSE))=0,"",VLOOKUP($G46,Baseline!$G:$HT,219,FALSE))</f>
        <v/>
      </c>
      <c r="HR46" s="178" t="str">
        <f>IF(LEN(VLOOKUP($G46,Baseline!$G:$HT,220,FALSE))=0,"",VLOOKUP($G46,Baseline!$G:$HT,220,FALSE))</f>
        <v/>
      </c>
      <c r="HS46" s="178" t="str">
        <f>IF(LEN(VLOOKUP($G46,Baseline!$G:$HT,221,FALSE))=0,"",VLOOKUP($G46,Baseline!$G:$HT,221,FALSE))</f>
        <v/>
      </c>
      <c r="HT46" s="178" t="str">
        <f>IF(LEN(VLOOKUP($G46,Baseline!$G:$HT,222,FALSE))=0,"",VLOOKUP($G46,Baseline!$G:$HT,222,FALSE))</f>
        <v/>
      </c>
      <c r="HU46" s="178"/>
      <c r="HV46" s="178"/>
      <c r="HW46" s="178"/>
      <c r="HX46" s="178"/>
    </row>
    <row r="47" spans="1:232" s="41" customFormat="1" hidden="1">
      <c r="A47" s="180" t="s">
        <v>109</v>
      </c>
      <c r="B47" s="178" t="s">
        <v>110</v>
      </c>
      <c r="C47" s="178"/>
      <c r="D47" s="178"/>
      <c r="E47" s="178"/>
      <c r="F47" s="178" t="s">
        <v>111</v>
      </c>
      <c r="G47" s="188" t="s">
        <v>597</v>
      </c>
      <c r="H47" s="185"/>
      <c r="I47" s="182" t="str">
        <f>IF(LEN(VLOOKUP($G47,Baseline!$G:$AF,3,FALSE))=0,"",VLOOKUP($G47,Baseline!$G:$AF,3,FALSE))</f>
        <v>Ich hätte Angst, woanders zu übernachten</v>
      </c>
      <c r="J47" s="187" t="str">
        <f>IF(LEN(VLOOKUP($G47,Baseline!$G:$AF,4,FALSE))=0,"",VLOOKUP($G47,Baseline!$G:$AF,4,FALSE))</f>
        <v>1 = Niemals</v>
      </c>
      <c r="K47" s="187" t="str">
        <f>IF(LEN(VLOOKUP($G47,Baseline!$G:$AF,5,FALSE))=0,"",VLOOKUP($G47,Baseline!$G:$AF,5,FALSE))</f>
        <v>2 = Manchmal</v>
      </c>
      <c r="L47" s="187" t="str">
        <f>IF(LEN(VLOOKUP($G47,Baseline!$G:$AF,6,FALSE))=0,"",VLOOKUP($G47,Baseline!$G:$AF,6,FALSE))</f>
        <v>3 = Häufig</v>
      </c>
      <c r="M47" s="187" t="str">
        <f>IF(LEN(VLOOKUP($G47,Baseline!$G:$AF,7,FALSE))=0,"",VLOOKUP($G47,Baseline!$G:$AF,7,FALSE))</f>
        <v>4 = Immer</v>
      </c>
      <c r="N47" s="187" t="str">
        <f>IF(LEN(VLOOKUP($G47,Baseline!$G:$AF,8,FALSE))=0,"",VLOOKUP($G47,Baseline!$G:$AF,8,FALSE))</f>
        <v/>
      </c>
      <c r="O47" s="187" t="str">
        <f>IF(LEN(VLOOKUP($G47,Baseline!$G:$AF,9,FALSE))=0,"",VLOOKUP($G47,Baseline!$G:$AF,9,FALSE))</f>
        <v/>
      </c>
      <c r="P47" s="187" t="str">
        <f>IF(LEN(VLOOKUP($G47,Baseline!$G:$AF,10,FALSE))=0,"",VLOOKUP($G47,Baseline!$G:$AF,10,FALSE))</f>
        <v/>
      </c>
      <c r="Q47" s="187" t="str">
        <f>IF(LEN(VLOOKUP($G47,Baseline!$G:$AF,11,FALSE))=0,"",VLOOKUP($G47,Baseline!$G:$AF,11,FALSE))</f>
        <v/>
      </c>
      <c r="R47" s="187" t="str">
        <f>IF(LEN(VLOOKUP($G47,Baseline!$G:$AF,12,FALSE))=0,"",VLOOKUP($G47,Baseline!$G:$AF,12,FALSE))</f>
        <v/>
      </c>
      <c r="S47" s="187" t="str">
        <f>IF(LEN(VLOOKUP($G47,Baseline!$G:$AF,13,FALSE))=0,"",VLOOKUP($G47,Baseline!$G:$AF,13,FALSE))</f>
        <v/>
      </c>
      <c r="T47" s="187" t="str">
        <f>IF(LEN(VLOOKUP($G47,Baseline!$G:$AF,14,FALSE))=0,"",VLOOKUP($G47,Baseline!$G:$AF,14,FALSE))</f>
        <v/>
      </c>
      <c r="U47" s="187" t="str">
        <f>IF(LEN(VLOOKUP($G47,Baseline!$G:$AF,15,FALSE))=0,"",VLOOKUP($G47,Baseline!$G:$AF,15,FALSE))</f>
        <v/>
      </c>
      <c r="V47" s="187" t="str">
        <f>IF(LEN(VLOOKUP($G47,Baseline!$G:$AF,16,FALSE))=0,"",VLOOKUP($G47,Baseline!$G:$AF,16,FALSE))</f>
        <v/>
      </c>
      <c r="W47" s="187" t="str">
        <f>IF(LEN(VLOOKUP($G47,Baseline!$G:$AF,17,FALSE))=0,"",VLOOKUP($G47,Baseline!$G:$AF,17,FALSE))</f>
        <v/>
      </c>
      <c r="X47" s="187" t="str">
        <f>IF(LEN(VLOOKUP($G47,Baseline!$G:$AF,18,FALSE))=0,"",VLOOKUP($G47,Baseline!$G:$AF,18,FALSE))</f>
        <v/>
      </c>
      <c r="Y47" s="187" t="str">
        <f>IF(LEN(VLOOKUP($G47,Baseline!$G:$AF,19,FALSE))=0,"",VLOOKUP($G47,Baseline!$G:$AF,19,FALSE))</f>
        <v/>
      </c>
      <c r="Z47" s="187" t="str">
        <f>IF(LEN(VLOOKUP($G47,Baseline!$G:$AF,20,FALSE))=0,"",VLOOKUP($G47,Baseline!$G:$AF,20,FALSE))</f>
        <v/>
      </c>
      <c r="AA47" s="187" t="str">
        <f>IF(LEN(VLOOKUP($G47,Baseline!$G:$AF,21,FALSE))=0,"",VLOOKUP($G47,Baseline!$G:$AF,21,FALSE))</f>
        <v/>
      </c>
      <c r="AB47" s="187" t="str">
        <f>IF(LEN(VLOOKUP($G47,Baseline!$G:$AF,22,FALSE))=0,"",VLOOKUP($G47,Baseline!$G:$AF,22,FALSE))</f>
        <v/>
      </c>
      <c r="AC47" s="187" t="str">
        <f>IF(LEN(VLOOKUP($G47,Baseline!$G:$AF,23,FALSE))=0,"",VLOOKUP($G47,Baseline!$G:$AF,23,FALSE))</f>
        <v/>
      </c>
      <c r="AD47" s="187" t="str">
        <f>IF(LEN(VLOOKUP($G47,Baseline!$G:$AF,24,FALSE))=0,"",VLOOKUP($G47,Baseline!$G:$AF,24,FALSE))</f>
        <v/>
      </c>
      <c r="AE47" s="187" t="str">
        <f>IF(LEN(VLOOKUP($G47,Baseline!$G:$AF,25,FALSE))=0,"",VLOOKUP($G47,Baseline!$G:$AF,25,FALSE))</f>
        <v/>
      </c>
      <c r="AF47" s="187" t="str">
        <f>IF(LEN(VLOOKUP($G47,Baseline!$G:$AF,26,FALSE))=0,"",VLOOKUP($G47,Baseline!$G:$AF,26,FALSE))</f>
        <v/>
      </c>
      <c r="AG47" s="178"/>
      <c r="AH47" s="178"/>
      <c r="AI47" s="178"/>
      <c r="AJ47" s="186"/>
      <c r="AK47" s="182" t="str">
        <f>IF(LEN(VLOOKUP($G47,Baseline!$G:$BH,31,FALSE))=0,"",VLOOKUP($G47,Baseline!$G:$BH,31,FALSE))</f>
        <v xml:space="preserve">I would feel scared if I had to stay away from home overnight </v>
      </c>
      <c r="AL47" s="187" t="str">
        <f>IF(LEN(VLOOKUP($G47,Baseline!$G:$BH,32,FALSE))=0,"",VLOOKUP($G47,Baseline!$G:$BH,32,FALSE))</f>
        <v>1 = Never</v>
      </c>
      <c r="AM47" s="187" t="str">
        <f>IF(LEN(VLOOKUP($G47,Baseline!$G:$BH,33,FALSE))=0,"",VLOOKUP($G47,Baseline!$G:$BH,33,FALSE))</f>
        <v>2 = Sometimes</v>
      </c>
      <c r="AN47" s="187" t="str">
        <f>IF(LEN(VLOOKUP($G47,Baseline!$G:$BH,34,FALSE))=0,"",VLOOKUP($G47,Baseline!$G:$BH,34,FALSE))</f>
        <v>3 = Often</v>
      </c>
      <c r="AO47" s="187" t="str">
        <f>IF(LEN(VLOOKUP($G47,Baseline!$G:$BH,35,FALSE))=0,"",VLOOKUP($G47,Baseline!$G:$BH,35,FALSE))</f>
        <v>4 = Always</v>
      </c>
      <c r="AP47" s="187" t="str">
        <f>IF(LEN(VLOOKUP($G47,Baseline!$G:$BH,36,FALSE))=0,"",VLOOKUP($G47,Baseline!$G:$BH,36,FALSE))</f>
        <v/>
      </c>
      <c r="AQ47" s="187" t="str">
        <f>IF(LEN(VLOOKUP($G47,Baseline!$G:$BH,37,FALSE))=0,"",VLOOKUP($G47,Baseline!$G:$BH,37,FALSE))</f>
        <v/>
      </c>
      <c r="AR47" s="187" t="str">
        <f>IF(LEN(VLOOKUP($G47,Baseline!$G:$BH,38,FALSE))=0,"",VLOOKUP($G47,Baseline!$G:$BH,38,FALSE))</f>
        <v/>
      </c>
      <c r="AS47" s="187" t="str">
        <f>IF(LEN(VLOOKUP($G47,Baseline!$G:$BH,39,FALSE))=0,"",VLOOKUP($G47,Baseline!$G:$BH,39,FALSE))</f>
        <v/>
      </c>
      <c r="AT47" s="187" t="str">
        <f>IF(LEN(VLOOKUP($G47,Baseline!$G:$BH,40,FALSE))=0,"",VLOOKUP($G47,Baseline!$G:$BH,40,FALSE))</f>
        <v/>
      </c>
      <c r="AU47" s="187" t="str">
        <f>IF(LEN(VLOOKUP($G47,Baseline!$G:$BH,41,FALSE))=0,"",VLOOKUP($G47,Baseline!$G:$BH,41,FALSE))</f>
        <v/>
      </c>
      <c r="AV47" s="187" t="str">
        <f>IF(LEN(VLOOKUP($G47,Baseline!$G:$BH,42,FALSE))=0,"",VLOOKUP($G47,Baseline!$G:$BH,42,FALSE))</f>
        <v/>
      </c>
      <c r="AW47" s="187" t="str">
        <f>IF(LEN(VLOOKUP($G47,Baseline!$G:$BH,43,FALSE))=0,"",VLOOKUP($G47,Baseline!$G:$BH,43,FALSE))</f>
        <v/>
      </c>
      <c r="AX47" s="187" t="str">
        <f>IF(LEN(VLOOKUP($G47,Baseline!$G:$BH,44,FALSE))=0,"",VLOOKUP($G47,Baseline!$G:$BH,44,FALSE))</f>
        <v/>
      </c>
      <c r="AY47" s="187" t="str">
        <f>IF(LEN(VLOOKUP($G47,Baseline!$G:$BH,45,FALSE))=0,"",VLOOKUP($G47,Baseline!$G:$BH,45,FALSE))</f>
        <v/>
      </c>
      <c r="AZ47" s="187" t="str">
        <f>IF(LEN(VLOOKUP($G47,Baseline!$G:$BH,46,FALSE))=0,"",VLOOKUP($G47,Baseline!$G:$BH,46,FALSE))</f>
        <v/>
      </c>
      <c r="BA47" s="187" t="str">
        <f>IF(LEN(VLOOKUP($G47,Baseline!$G:$BH,47,FALSE))=0,"",VLOOKUP($G47,Baseline!$G:$BH,47,FALSE))</f>
        <v/>
      </c>
      <c r="BB47" s="187" t="str">
        <f>IF(LEN(VLOOKUP($G47,Baseline!$G:$BH,48,FALSE))=0,"",VLOOKUP($G47,Baseline!$G:$BH,48,FALSE))</f>
        <v/>
      </c>
      <c r="BC47" s="187" t="str">
        <f>IF(LEN(VLOOKUP($G47,Baseline!$G:$BH,49,FALSE))=0,"",VLOOKUP($G47,Baseline!$G:$BH,49,FALSE))</f>
        <v/>
      </c>
      <c r="BD47" s="187" t="str">
        <f>IF(LEN(VLOOKUP($G47,Baseline!$G:$BH,50,FALSE))=0,"",VLOOKUP($G47,Baseline!$G:$BH,50,FALSE))</f>
        <v/>
      </c>
      <c r="BE47" s="187" t="str">
        <f>IF(LEN(VLOOKUP($G47,Baseline!$G:$BH,51,FALSE))=0,"",VLOOKUP($G47,Baseline!$G:$BH,51,FALSE))</f>
        <v/>
      </c>
      <c r="BF47" s="187" t="str">
        <f>IF(LEN(VLOOKUP($G47,Baseline!$G:$BH,52,FALSE))=0,"",VLOOKUP($G47,Baseline!$G:$BH,52,FALSE))</f>
        <v/>
      </c>
      <c r="BG47" s="187" t="str">
        <f>IF(LEN(VLOOKUP($G47,Baseline!$G:$BH,53,FALSE))=0,"",VLOOKUP($G47,Baseline!$G:$BH,53,FALSE))</f>
        <v/>
      </c>
      <c r="BH47" s="187" t="str">
        <f>IF(LEN(VLOOKUP($G47,Baseline!$G:$BH,54,FALSE))=0,"",VLOOKUP($G47,Baseline!$G:$BH,54,FALSE))</f>
        <v/>
      </c>
      <c r="BI47" s="178"/>
      <c r="BJ47" s="178"/>
      <c r="BK47" s="178"/>
      <c r="BL47" s="186"/>
      <c r="BM47" s="182" t="str">
        <f>IF(LEN(VLOOKUP($G47,Baseline!$G:$CJ,59,FALSE))=0,"",VLOOKUP($G47,Baseline!$G:$CJ,59,FALSE))</f>
        <v>Me daría miedo pasar la noche lejos de mi casa</v>
      </c>
      <c r="BN47" s="187" t="str">
        <f>IF(LEN(VLOOKUP($G47,Baseline!$G:$CJ,60,FALSE))=0,"",VLOOKUP($G47,Baseline!$G:$CJ,60,FALSE))</f>
        <v>1 = Nunca</v>
      </c>
      <c r="BO47" s="187" t="str">
        <f>IF(LEN(VLOOKUP($G47,Baseline!$G:$CJ,61,FALSE))=0,"",VLOOKUP($G47,Baseline!$G:$CJ,61,FALSE))</f>
        <v>2 = A veces</v>
      </c>
      <c r="BP47" s="188" t="str">
        <f>IF(LEN(VLOOKUP($G47,Baseline!$G:$CJ,62,FALSE))=0,"",VLOOKUP($G47,Baseline!$G:$CJ,62,FALSE))</f>
        <v>3 = Muchas veces</v>
      </c>
      <c r="BQ47" s="178" t="str">
        <f>IF(LEN(VLOOKUP($G47,Baseline!$G:$CJ,63,FALSE))=0,"",VLOOKUP($G47,Baseline!$G:$CJ,63,FALSE))</f>
        <v>4 = Siempre</v>
      </c>
      <c r="BR47" s="178" t="str">
        <f>IF(LEN(VLOOKUP($G47,Baseline!$G:$CJ,64,FALSE))=0,"",VLOOKUP($G47,Baseline!$G:$CJ,64,FALSE))</f>
        <v/>
      </c>
      <c r="BS47" s="178" t="str">
        <f>IF(LEN(VLOOKUP($G47,Baseline!$G:$CJ,65,FALSE))=0,"",VLOOKUP($G47,Baseline!$G:$CJ,65,FALSE))</f>
        <v/>
      </c>
      <c r="BT47" s="178" t="str">
        <f>IF(LEN(VLOOKUP($G47,Baseline!$G:$CJ,66,FALSE))=0,"",VLOOKUP($G47,Baseline!$G:$CJ,66,FALSE))</f>
        <v/>
      </c>
      <c r="BU47" s="178" t="str">
        <f>IF(LEN(VLOOKUP($G47,Baseline!$G:$CJ,67,FALSE))=0,"",VLOOKUP($G47,Baseline!$G:$CJ,67,FALSE))</f>
        <v/>
      </c>
      <c r="BV47" s="178" t="str">
        <f>IF(LEN(VLOOKUP($G47,Baseline!$G:$CJ,68,FALSE))=0,"",VLOOKUP($G47,Baseline!$G:$CJ,68,FALSE))</f>
        <v/>
      </c>
      <c r="BW47" s="178" t="str">
        <f>IF(LEN(VLOOKUP($G47,Baseline!$G:$CJ,69,FALSE))=0,"",VLOOKUP($G47,Baseline!$G:$CJ,69,FALSE))</f>
        <v/>
      </c>
      <c r="BX47" s="178" t="str">
        <f>IF(LEN(VLOOKUP($G47,Baseline!$G:$CJ,70,FALSE))=0,"",VLOOKUP($G47,Baseline!$G:$CJ,70,FALSE))</f>
        <v/>
      </c>
      <c r="BY47" s="178" t="str">
        <f>IF(LEN(VLOOKUP($G47,Baseline!$G:$CJ,71,FALSE))=0,"",VLOOKUP($G47,Baseline!$G:$CJ,71,FALSE))</f>
        <v/>
      </c>
      <c r="BZ47" s="178" t="str">
        <f>IF(LEN(VLOOKUP($G47,Baseline!$G:$CJ,72,FALSE))=0,"",VLOOKUP($G47,Baseline!$G:$CJ,72,FALSE))</f>
        <v/>
      </c>
      <c r="CA47" s="178" t="str">
        <f>IF(LEN(VLOOKUP($G47,Baseline!$G:$CJ,73,FALSE))=0,"",VLOOKUP($G47,Baseline!$G:$CJ,73,FALSE))</f>
        <v/>
      </c>
      <c r="CB47" s="178" t="str">
        <f>IF(LEN(VLOOKUP($G47,Baseline!$G:$CJ,74,FALSE))=0,"",VLOOKUP($G47,Baseline!$G:$CJ,74,FALSE))</f>
        <v/>
      </c>
      <c r="CC47" s="178" t="str">
        <f>IF(LEN(VLOOKUP($G47,Baseline!$G:$CJ,75,FALSE))=0,"",VLOOKUP($G47,Baseline!$G:$CJ,75,FALSE))</f>
        <v/>
      </c>
      <c r="CD47" s="178" t="str">
        <f>IF(LEN(VLOOKUP($G47,Baseline!$G:$CJ,76,FALSE))=0,"",VLOOKUP($G47,Baseline!$G:$CJ,76,FALSE))</f>
        <v/>
      </c>
      <c r="CE47" s="178" t="str">
        <f>IF(LEN(VLOOKUP($G47,Baseline!$G:$CJ,77,FALSE))=0,"",VLOOKUP($G47,Baseline!$G:$CJ,77,FALSE))</f>
        <v/>
      </c>
      <c r="CF47" s="178" t="str">
        <f>IF(LEN(VLOOKUP($G47,Baseline!$G:$CJ,78,FALSE))=0,"",VLOOKUP($G47,Baseline!$G:$CJ,78,FALSE))</f>
        <v/>
      </c>
      <c r="CG47" s="178" t="str">
        <f>IF(LEN(VLOOKUP($G47,Baseline!$G:$CJ,79,FALSE))=0,"",VLOOKUP($G47,Baseline!$G:$CJ,79,FALSE))</f>
        <v/>
      </c>
      <c r="CH47" s="178" t="str">
        <f>IF(LEN(VLOOKUP($G47,Baseline!$G:$CJ,80,FALSE))=0,"",VLOOKUP($G47,Baseline!$G:$CJ,80,FALSE))</f>
        <v/>
      </c>
      <c r="CI47" s="178" t="str">
        <f>IF(LEN(VLOOKUP($G47,Baseline!$G:$CJ,81,FALSE))=0,"",VLOOKUP($G47,Baseline!$G:$CJ,81,FALSE))</f>
        <v/>
      </c>
      <c r="CJ47" s="178" t="str">
        <f>IF(LEN(VLOOKUP($G47,Baseline!$G:$CJ,82,FALSE))=0,"",VLOOKUP($G47,Baseline!$G:$CJ,82,FALSE))</f>
        <v/>
      </c>
      <c r="CK47" s="178"/>
      <c r="CL47" s="178"/>
      <c r="CM47" s="178"/>
      <c r="CN47" s="189"/>
      <c r="CO47" s="182" t="str">
        <f>IF(LEN(VLOOKUP($G47,Baseline!$G:$DL,87,FALSE))=0,"",VLOOKUP($G47,Baseline!$G:$DL,87,FALSE))</f>
        <v>J’aurais peur si je devais dormir ailleurs qu’à la maison</v>
      </c>
      <c r="CP47" s="178" t="str">
        <f>IF(LEN(VLOOKUP($G47,Baseline!$G:$DL,88,FALSE))=0,"",VLOOKUP($G47,Baseline!$G:$DL,88,FALSE))</f>
        <v xml:space="preserve">1 = Jamais	</v>
      </c>
      <c r="CQ47" s="178" t="str">
        <f>IF(LEN(VLOOKUP($G47,Baseline!$G:$DL,89,FALSE))=0,"",VLOOKUP($G47,Baseline!$G:$DL,89,FALSE))</f>
        <v xml:space="preserve">2 = Parfois	</v>
      </c>
      <c r="CR47" s="178" t="str">
        <f>IF(LEN(VLOOKUP($G47,Baseline!$G:$DL,90,FALSE))=0,"",VLOOKUP($G47,Baseline!$G:$DL,90,FALSE))</f>
        <v xml:space="preserve">3 = Souvent	</v>
      </c>
      <c r="CS47" s="178" t="str">
        <f>IF(LEN(VLOOKUP($G47,Baseline!$G:$DL,91,FALSE))=0,"",VLOOKUP($G47,Baseline!$G:$DL,91,FALSE))</f>
        <v>4 = Toujours</v>
      </c>
      <c r="CT47" s="178" t="str">
        <f>IF(LEN(VLOOKUP($G47,Baseline!$G:$DL,92,FALSE))=0,"",VLOOKUP($G47,Baseline!$G:$DL,92,FALSE))</f>
        <v/>
      </c>
      <c r="CU47" s="178" t="str">
        <f>IF(LEN(VLOOKUP($G47,Baseline!$G:$DL,93,FALSE))=0,"",VLOOKUP($G47,Baseline!$G:$DL,93,FALSE))</f>
        <v/>
      </c>
      <c r="CV47" s="178" t="str">
        <f>IF(LEN(VLOOKUP($G47,Baseline!$G:$DL,94,FALSE))=0,"",VLOOKUP($G47,Baseline!$G:$DL,94,FALSE))</f>
        <v/>
      </c>
      <c r="CW47" s="178" t="str">
        <f>IF(LEN(VLOOKUP($G47,Baseline!$G:$DL,95,FALSE))=0,"",VLOOKUP($G47,Baseline!$G:$DL,95,FALSE))</f>
        <v/>
      </c>
      <c r="CX47" s="178" t="str">
        <f>IF(LEN(VLOOKUP($G47,Baseline!$G:$DL,96,FALSE))=0,"",VLOOKUP($G47,Baseline!$G:$DL,96,FALSE))</f>
        <v/>
      </c>
      <c r="CY47" s="178" t="str">
        <f>IF(LEN(VLOOKUP($G47,Baseline!$G:$DL,97,FALSE))=0,"",VLOOKUP($G47,Baseline!$G:$DL,97,FALSE))</f>
        <v/>
      </c>
      <c r="CZ47" s="178" t="str">
        <f>IF(LEN(VLOOKUP($G47,Baseline!$G:$DL,98,FALSE))=0,"",VLOOKUP($G47,Baseline!$G:$DL,98,FALSE))</f>
        <v/>
      </c>
      <c r="DA47" s="178" t="str">
        <f>IF(LEN(VLOOKUP($G47,Baseline!$G:$DL,99,FALSE))=0,"",VLOOKUP($G47,Baseline!$G:$DL,99,FALSE))</f>
        <v/>
      </c>
      <c r="DB47" s="178" t="str">
        <f>IF(LEN(VLOOKUP($G47,Baseline!$G:$DL,100,FALSE))=0,"",VLOOKUP($G47,Baseline!$G:$DL,100,FALSE))</f>
        <v/>
      </c>
      <c r="DC47" s="178" t="str">
        <f>IF(LEN(VLOOKUP($G47,Baseline!$G:$DL,101,FALSE))=0,"",VLOOKUP($G47,Baseline!$G:$DL,101,FALSE))</f>
        <v/>
      </c>
      <c r="DD47" s="178" t="str">
        <f>IF(LEN(VLOOKUP($G47,Baseline!$G:$DL,102,FALSE))=0,"",VLOOKUP($G47,Baseline!$G:$DL,102,FALSE))</f>
        <v/>
      </c>
      <c r="DE47" s="178" t="str">
        <f>IF(LEN(VLOOKUP($G47,Baseline!$G:$DL,103,FALSE))=0,"",VLOOKUP($G47,Baseline!$G:$DL,103,FALSE))</f>
        <v/>
      </c>
      <c r="DF47" s="178" t="str">
        <f>IF(LEN(VLOOKUP($G47,Baseline!$G:$DL,104,FALSE))=0,"",VLOOKUP($G47,Baseline!$G:$DL,104,FALSE))</f>
        <v/>
      </c>
      <c r="DG47" s="178" t="str">
        <f>IF(LEN(VLOOKUP($G47,Baseline!$G:$DL,105,FALSE))=0,"",VLOOKUP($G47,Baseline!$G:$DL,105,FALSE))</f>
        <v/>
      </c>
      <c r="DH47" s="178" t="str">
        <f>IF(LEN(VLOOKUP($G47,Baseline!$G:$DL,106,FALSE))=0,"",VLOOKUP($G47,Baseline!$G:$DL,106,FALSE))</f>
        <v/>
      </c>
      <c r="DI47" s="178" t="str">
        <f>IF(LEN(VLOOKUP($G47,Baseline!$G:$DL,107,FALSE))=0,"",VLOOKUP($G47,Baseline!$G:$DL,107,FALSE))</f>
        <v/>
      </c>
      <c r="DJ47" s="178" t="str">
        <f>IF(LEN(VLOOKUP($G47,Baseline!$G:$DL,108,FALSE))=0,"",VLOOKUP($G47,Baseline!$G:$DL,108,FALSE))</f>
        <v/>
      </c>
      <c r="DK47" s="178" t="str">
        <f>IF(LEN(VLOOKUP($G47,Baseline!$G:$DL,109,FALSE))=0,"",VLOOKUP($G47,Baseline!$G:$DL,109,FALSE))</f>
        <v/>
      </c>
      <c r="DL47" s="178" t="str">
        <f>IF(LEN(VLOOKUP($G47,Baseline!$G:$DL,110,FALSE))=0,"",VLOOKUP($G47,Baseline!$G:$DL,110,FALSE))</f>
        <v/>
      </c>
      <c r="DM47" s="178"/>
      <c r="DN47" s="178"/>
      <c r="DO47" s="178"/>
      <c r="DP47" s="178"/>
      <c r="DQ47" s="178" t="str">
        <f>IF(LEN(VLOOKUP($G47,Baseline!$G:$EN,115,FALSE))=0,"",VLOOKUP($G47,Baseline!$G:$EN,115,FALSE))</f>
        <v>Félnék, ha otthonomtól távol kellene töltenem az éjszakát</v>
      </c>
      <c r="DR47" s="178" t="str">
        <f>IF(LEN(VLOOKUP($G47,Baseline!$G:$EN,116,FALSE))=0,"",VLOOKUP($G47,Baseline!$G:$EN,116,FALSE))</f>
        <v>1 = soha</v>
      </c>
      <c r="DS47" s="178" t="str">
        <f>IF(LEN(VLOOKUP($G47,Baseline!$G:$EN,117,FALSE))=0,"",VLOOKUP($G47,Baseline!$G:$EN,117,FALSE))</f>
        <v>2 = néha</v>
      </c>
      <c r="DT47" s="178" t="str">
        <f>IF(LEN(VLOOKUP($G47,Baseline!$G:$EN,118,FALSE))=0,"",VLOOKUP($G47,Baseline!$G:$EN,118,FALSE))</f>
        <v>3 = gyakran</v>
      </c>
      <c r="DU47" s="178" t="str">
        <f>IF(LEN(VLOOKUP($G47,Baseline!$G:$EN,119,FALSE))=0,"",VLOOKUP($G47,Baseline!$G:$EN,119,FALSE))</f>
        <v>4 = mindig</v>
      </c>
      <c r="DV47" s="178" t="str">
        <f>IF(LEN(VLOOKUP($G47,Baseline!$G:$EN,120,FALSE))=0,"",VLOOKUP($G47,Baseline!$G:$EN,120,FALSE))</f>
        <v/>
      </c>
      <c r="DW47" s="178" t="str">
        <f>IF(LEN(VLOOKUP($G47,Baseline!$G:$EN,121,FALSE))=0,"",VLOOKUP($G47,Baseline!$G:$EN,121,FALSE))</f>
        <v/>
      </c>
      <c r="DX47" s="178" t="str">
        <f>IF(LEN(VLOOKUP($G47,Baseline!$G:$EN,122,FALSE))=0,"",VLOOKUP($G47,Baseline!$G:$EN,122,FALSE))</f>
        <v/>
      </c>
      <c r="DY47" s="178" t="str">
        <f>IF(LEN(VLOOKUP($G47,Baseline!$G:$EN,123,FALSE))=0,"",VLOOKUP($G47,Baseline!$G:$EN,123,FALSE))</f>
        <v/>
      </c>
      <c r="DZ47" s="178" t="str">
        <f>IF(LEN(VLOOKUP($G47,Baseline!$G:$EN,124,FALSE))=0,"",VLOOKUP($G47,Baseline!$G:$EN,124,FALSE))</f>
        <v/>
      </c>
      <c r="EA47" s="178" t="str">
        <f>IF(LEN(VLOOKUP($G47,Baseline!$G:$EN,125,FALSE))=0,"",VLOOKUP($G47,Baseline!$G:$EN,125,FALSE))</f>
        <v/>
      </c>
      <c r="EB47" s="178" t="str">
        <f>IF(LEN(VLOOKUP($G47,Baseline!$G:$EN,126,FALSE))=0,"",VLOOKUP($G47,Baseline!$G:$EN,126,FALSE))</f>
        <v/>
      </c>
      <c r="EC47" s="178" t="str">
        <f>IF(LEN(VLOOKUP($G47,Baseline!$G:$EN,127,FALSE))=0,"",VLOOKUP($G47,Baseline!$G:$EN,127,FALSE))</f>
        <v/>
      </c>
      <c r="ED47" s="178" t="str">
        <f>IF(LEN(VLOOKUP($G47,Baseline!$G:$EN,128,FALSE))=0,"",VLOOKUP($G47,Baseline!$G:$EN,128,FALSE))</f>
        <v/>
      </c>
      <c r="EE47" s="178" t="str">
        <f>IF(LEN(VLOOKUP($G47,Baseline!$G:$EN,129,FALSE))=0,"",VLOOKUP($G47,Baseline!$G:$EN,129,FALSE))</f>
        <v/>
      </c>
      <c r="EF47" s="178" t="str">
        <f>IF(LEN(VLOOKUP($G47,Baseline!$G:$EN,130,FALSE))=0,"",VLOOKUP($G47,Baseline!$G:$EN,130,FALSE))</f>
        <v/>
      </c>
      <c r="EG47" s="178" t="str">
        <f>IF(LEN(VLOOKUP($G47,Baseline!$G:$EN,131,FALSE))=0,"",VLOOKUP($G47,Baseline!$G:$EN,131,FALSE))</f>
        <v/>
      </c>
      <c r="EH47" s="178" t="str">
        <f>IF(LEN(VLOOKUP($G47,Baseline!$G:$EN,132,FALSE))=0,"",VLOOKUP($G47,Baseline!$G:$EN,132,FALSE))</f>
        <v/>
      </c>
      <c r="EI47" s="178" t="str">
        <f>IF(LEN(VLOOKUP($G47,Baseline!$G:$EN,133,FALSE))=0,"",VLOOKUP($G47,Baseline!$G:$EN,133,FALSE))</f>
        <v/>
      </c>
      <c r="EJ47" s="178" t="str">
        <f>IF(LEN(VLOOKUP($G47,Baseline!$G:$EN,134,FALSE))=0,"",VLOOKUP($G47,Baseline!$G:$EN,134,FALSE))</f>
        <v/>
      </c>
      <c r="EK47" s="178" t="str">
        <f>IF(LEN(VLOOKUP($G47,Baseline!$G:$EN,135,FALSE))=0,"",VLOOKUP($G47,Baseline!$G:$EN,135,FALSE))</f>
        <v/>
      </c>
      <c r="EL47" s="178" t="str">
        <f>IF(LEN(VLOOKUP($G47,Baseline!$G:$EN,136,FALSE))=0,"",VLOOKUP($G47,Baseline!$G:$EN,136,FALSE))</f>
        <v/>
      </c>
      <c r="EM47" s="178" t="str">
        <f>IF(LEN(VLOOKUP($G47,Baseline!$G:$EN,137,FALSE))=0,"",VLOOKUP($G47,Baseline!$G:$EN,137,FALSE))</f>
        <v/>
      </c>
      <c r="EN47" s="178" t="str">
        <f>IF(LEN(VLOOKUP($G47,Baseline!$G:$EN,138,FALSE))=0,"",VLOOKUP($G47,Baseline!$G:$EN,138,FALSE))</f>
        <v/>
      </c>
      <c r="EO47" s="178"/>
      <c r="EP47" s="178"/>
      <c r="EQ47" s="178"/>
      <c r="ER47" s="178"/>
      <c r="ES47" s="178" t="str">
        <f>IF(LEN(VLOOKUP($G47,Baseline!$G:$FP,143,FALSE))=0,"",VLOOKUP($G47,Baseline!$G:$FP,143,FALSE))</f>
        <v>Mi spaventerebbe passare tutta la notte a dormire fuori casa</v>
      </c>
      <c r="ET47" s="178" t="str">
        <f>IF(LEN(VLOOKUP($G47,Baseline!$G:$FP,144,FALSE))=0,"",VLOOKUP($G47,Baseline!$G:$FP,144,FALSE))</f>
        <v>1 = Mai</v>
      </c>
      <c r="EU47" s="178" t="str">
        <f>IF(LEN(VLOOKUP($G47,Baseline!$G:$FP,145,FALSE))=0,"",VLOOKUP($G47,Baseline!$G:$FP,145,FALSE))</f>
        <v>2 = Qualchevolta</v>
      </c>
      <c r="EV47" s="178" t="str">
        <f>IF(LEN(VLOOKUP($G47,Baseline!$G:$FP,146,FALSE))=0,"",VLOOKUP($G47,Baseline!$G:$FP,146,FALSE))</f>
        <v>3 = Spesso</v>
      </c>
      <c r="EW47" s="178" t="str">
        <f>IF(LEN(VLOOKUP($G47,Baseline!$G:$FP,147,FALSE))=0,"",VLOOKUP($G47,Baseline!$G:$FP,147,FALSE))</f>
        <v>4 = Sempre</v>
      </c>
      <c r="EX47" s="178" t="str">
        <f>IF(LEN(VLOOKUP($G47,Baseline!$G:$FP,148,FALSE))=0,"",VLOOKUP($G47,Baseline!$G:$FP,148,FALSE))</f>
        <v/>
      </c>
      <c r="EY47" s="178" t="str">
        <f>IF(LEN(VLOOKUP($G47,Baseline!$G:$FP,149,FALSE))=0,"",VLOOKUP($G47,Baseline!$G:$FP,149,FALSE))</f>
        <v/>
      </c>
      <c r="EZ47" s="178" t="str">
        <f>IF(LEN(VLOOKUP($G47,Baseline!$G:$FP,150,FALSE))=0,"",VLOOKUP($G47,Baseline!$G:$FP,150,FALSE))</f>
        <v/>
      </c>
      <c r="FA47" s="178" t="str">
        <f>IF(LEN(VLOOKUP($G47,Baseline!$G:$FP,151,FALSE))=0,"",VLOOKUP($G47,Baseline!$G:$FP,151,FALSE))</f>
        <v/>
      </c>
      <c r="FB47" s="178" t="str">
        <f>IF(LEN(VLOOKUP($G47,Baseline!$G:$FP,152,FALSE))=0,"",VLOOKUP($G47,Baseline!$G:$FP,152,FALSE))</f>
        <v/>
      </c>
      <c r="FC47" s="178" t="str">
        <f>IF(LEN(VLOOKUP($G47,Baseline!$G:$FP,153,FALSE))=0,"",VLOOKUP($G47,Baseline!$G:$FP,153,FALSE))</f>
        <v/>
      </c>
      <c r="FD47" s="178" t="str">
        <f>IF(LEN(VLOOKUP($G47,Baseline!$G:$FP,154,FALSE))=0,"",VLOOKUP($G47,Baseline!$G:$FP,154,FALSE))</f>
        <v/>
      </c>
      <c r="FE47" s="178" t="str">
        <f>IF(LEN(VLOOKUP($G47,Baseline!$G:$FP,155,FALSE))=0,"",VLOOKUP($G47,Baseline!$G:$FP,155,FALSE))</f>
        <v/>
      </c>
      <c r="FF47" s="178" t="str">
        <f>IF(LEN(VLOOKUP($G47,Baseline!$G:$FP,156,FALSE))=0,"",VLOOKUP($G47,Baseline!$G:$FP,156,FALSE))</f>
        <v/>
      </c>
      <c r="FG47" s="178" t="str">
        <f>IF(LEN(VLOOKUP($G47,Baseline!$G:$FP,157,FALSE))=0,"",VLOOKUP($G47,Baseline!$G:$FP,157,FALSE))</f>
        <v/>
      </c>
      <c r="FH47" s="178" t="str">
        <f>IF(LEN(VLOOKUP($G47,Baseline!$G:$FP,158,FALSE))=0,"",VLOOKUP($G47,Baseline!$G:$FP,158,FALSE))</f>
        <v/>
      </c>
      <c r="FI47" s="178" t="str">
        <f>IF(LEN(VLOOKUP($G47,Baseline!$G:$FP,159,FALSE))=0,"",VLOOKUP($G47,Baseline!$G:$FP,159,FALSE))</f>
        <v/>
      </c>
      <c r="FJ47" s="178" t="str">
        <f>IF(LEN(VLOOKUP($G47,Baseline!$G:$FP,160,FALSE))=0,"",VLOOKUP($G47,Baseline!$G:$FP,160,FALSE))</f>
        <v/>
      </c>
      <c r="FK47" s="178" t="str">
        <f>IF(LEN(VLOOKUP($G47,Baseline!$G:$FP,161,FALSE))=0,"",VLOOKUP($G47,Baseline!$G:$FP,161,FALSE))</f>
        <v/>
      </c>
      <c r="FL47" s="178" t="str">
        <f>IF(LEN(VLOOKUP($G47,Baseline!$G:$FP,162,FALSE))=0,"",VLOOKUP($G47,Baseline!$G:$FP,162,FALSE))</f>
        <v/>
      </c>
      <c r="FM47" s="178" t="str">
        <f>IF(LEN(VLOOKUP($G47,Baseline!$G:$FP,163,FALSE))=0,"",VLOOKUP($G47,Baseline!$G:$FP,163,FALSE))</f>
        <v/>
      </c>
      <c r="FN47" s="178" t="str">
        <f>IF(LEN(VLOOKUP($G47,Baseline!$G:$FP,164,FALSE))=0,"",VLOOKUP($G47,Baseline!$G:$FP,164,FALSE))</f>
        <v/>
      </c>
      <c r="FO47" s="178" t="str">
        <f>IF(LEN(VLOOKUP($G47,Baseline!$G:$FP,165,FALSE))=0,"",VLOOKUP($G47,Baseline!$G:$FP,165,FALSE))</f>
        <v/>
      </c>
      <c r="FP47" s="178" t="str">
        <f>IF(LEN(VLOOKUP($G47,Baseline!$G:$FP,166,FALSE))=0,"",VLOOKUP($G47,Baseline!$G:$FP,166,FALSE))</f>
        <v/>
      </c>
      <c r="FQ47" s="178"/>
      <c r="FR47" s="178"/>
      <c r="FS47" s="178"/>
      <c r="FT47" s="178"/>
      <c r="FU47" s="178" t="str">
        <f>IF(LEN(VLOOKUP($G47,Baseline!$G:$GR,171,FALSE))=0,"",VLOOKUP($G47,Baseline!$G:$GR,171,FALSE))</f>
        <v>Я боялась бы остаться где-нибудь в другом месте на ночь</v>
      </c>
      <c r="FV47" s="178" t="str">
        <f>IF(LEN(VLOOKUP($G47,Baseline!$G:$GR,172,FALSE))=0,"",VLOOKUP($G47,Baseline!$G:$GR,172,FALSE))</f>
        <v>1 = никогда</v>
      </c>
      <c r="FW47" s="178" t="str">
        <f>IF(LEN(VLOOKUP($G47,Baseline!$G:$GR,173,FALSE))=0,"",VLOOKUP($G47,Baseline!$G:$GR,173,FALSE))</f>
        <v>2 = иногда</v>
      </c>
      <c r="FX47" s="178" t="str">
        <f>IF(LEN(VLOOKUP($G47,Baseline!$G:$GR,174,FALSE))=0,"",VLOOKUP($G47,Baseline!$G:$GR,174,FALSE))</f>
        <v>3 = часто</v>
      </c>
      <c r="FY47" s="178" t="str">
        <f>IF(LEN(VLOOKUP($G47,Baseline!$G:$GR,175,FALSE))=0,"",VLOOKUP($G47,Baseline!$G:$GR,175,FALSE))</f>
        <v>4 = всегда</v>
      </c>
      <c r="FZ47" s="178" t="str">
        <f>IF(LEN(VLOOKUP($G47,Baseline!$G:$GR,176,FALSE))=0,"",VLOOKUP($G47,Baseline!$G:$GR,176,FALSE))</f>
        <v/>
      </c>
      <c r="GA47" s="178" t="str">
        <f>IF(LEN(VLOOKUP($G47,Baseline!$G:$GR,177,FALSE))=0,"",VLOOKUP($G47,Baseline!$G:$GR,177,FALSE))</f>
        <v/>
      </c>
      <c r="GB47" s="178" t="str">
        <f>IF(LEN(VLOOKUP($G47,Baseline!$G:$GR,178,FALSE))=0,"",VLOOKUP($G47,Baseline!$G:$GR,178,FALSE))</f>
        <v/>
      </c>
      <c r="GC47" s="178" t="str">
        <f>IF(LEN(VLOOKUP($G47,Baseline!$G:$GR,179,FALSE))=0,"",VLOOKUP($G47,Baseline!$G:$GR,179,FALSE))</f>
        <v/>
      </c>
      <c r="GD47" s="178" t="str">
        <f>IF(LEN(VLOOKUP($G47,Baseline!$G:$GR,180,FALSE))=0,"",VLOOKUP($G47,Baseline!$G:$GR,180,FALSE))</f>
        <v/>
      </c>
      <c r="GE47" s="178" t="str">
        <f>IF(LEN(VLOOKUP($G47,Baseline!$G:$GR,181,FALSE))=0,"",VLOOKUP($G47,Baseline!$G:$GR,181,FALSE))</f>
        <v/>
      </c>
      <c r="GF47" s="178" t="str">
        <f>IF(LEN(VLOOKUP($G47,Baseline!$G:$GR,182,FALSE))=0,"",VLOOKUP($G47,Baseline!$G:$GR,182,FALSE))</f>
        <v/>
      </c>
      <c r="GG47" s="178" t="str">
        <f>IF(LEN(VLOOKUP($G47,Baseline!$G:$GR,183,FALSE))=0,"",VLOOKUP($G47,Baseline!$G:$GR,183,FALSE))</f>
        <v/>
      </c>
      <c r="GH47" s="178" t="str">
        <f>IF(LEN(VLOOKUP($G47,Baseline!$G:$GR,184,FALSE))=0,"",VLOOKUP($G47,Baseline!$G:$GR,184,FALSE))</f>
        <v/>
      </c>
      <c r="GI47" s="178" t="str">
        <f>IF(LEN(VLOOKUP($G47,Baseline!$G:$GR,185,FALSE))=0,"",VLOOKUP($G47,Baseline!$G:$GR,185,FALSE))</f>
        <v/>
      </c>
      <c r="GJ47" s="178" t="str">
        <f>IF(LEN(VLOOKUP($G47,Baseline!$G:$GR,186,FALSE))=0,"",VLOOKUP($G47,Baseline!$G:$GR,186,FALSE))</f>
        <v/>
      </c>
      <c r="GK47" s="178" t="str">
        <f>IF(LEN(VLOOKUP($G47,Baseline!$G:$GR,187,FALSE))=0,"",VLOOKUP($G47,Baseline!$G:$GR,187,FALSE))</f>
        <v/>
      </c>
      <c r="GL47" s="178" t="str">
        <f>IF(LEN(VLOOKUP($G47,Baseline!$G:$GR,188,FALSE))=0,"",VLOOKUP($G47,Baseline!$G:$GR,188,FALSE))</f>
        <v/>
      </c>
      <c r="GM47" s="178" t="str">
        <f>IF(LEN(VLOOKUP($G47,Baseline!$G:$GR,189,FALSE))=0,"",VLOOKUP($G47,Baseline!$G:$GR,189,FALSE))</f>
        <v/>
      </c>
      <c r="GN47" s="178" t="str">
        <f>IF(LEN(VLOOKUP($G47,Baseline!$G:$GR,190,FALSE))=0,"",VLOOKUP($G47,Baseline!$G:$GR,190,FALSE))</f>
        <v/>
      </c>
      <c r="GO47" s="178" t="str">
        <f>IF(LEN(VLOOKUP($G47,Baseline!$G:$GR,191,FALSE))=0,"",VLOOKUP($G47,Baseline!$G:$GR,191,FALSE))</f>
        <v/>
      </c>
      <c r="GP47" s="178" t="str">
        <f>IF(LEN(VLOOKUP($G47,Baseline!$G:$GR,192,FALSE))=0,"",VLOOKUP($G47,Baseline!$G:$GR,192,FALSE))</f>
        <v/>
      </c>
      <c r="GQ47" s="178" t="str">
        <f>IF(LEN(VLOOKUP($G47,Baseline!$G:$GR,193,FALSE))=0,"",VLOOKUP($G47,Baseline!$G:$GR,193,FALSE))</f>
        <v/>
      </c>
      <c r="GR47" s="178" t="str">
        <f>IF(LEN(VLOOKUP($G47,Baseline!$G:$GR,194,FALSE))=0,"",VLOOKUP($G47,Baseline!$G:$GR,194,FALSE))</f>
        <v/>
      </c>
      <c r="GS47" s="178"/>
      <c r="GT47" s="178"/>
      <c r="GU47" s="178"/>
      <c r="GV47" s="178"/>
      <c r="GW47" s="178" t="str">
        <f>IF(LEN(VLOOKUP($G47,Baseline!$G:$HT,199,FALSE))=0,"",VLOOKUP($G47,Baseline!$G:$HT,199,FALSE))</f>
        <v>Bio/la bih uplašen/a ako bih morao/la da prenoćim van kuće</v>
      </c>
      <c r="GX47" s="178" t="str">
        <f>IF(LEN(VLOOKUP($G47,Baseline!$G:$HT,200,FALSE))=0,"",VLOOKUP($G47,Baseline!$G:$HT,200,FALSE))</f>
        <v>1 = Nikad</v>
      </c>
      <c r="GY47" s="178" t="str">
        <f>IF(LEN(VLOOKUP($G47,Baseline!$G:$HT,201,FALSE))=0,"",VLOOKUP($G47,Baseline!$G:$HT,201,FALSE))</f>
        <v>2 = Ponekad</v>
      </c>
      <c r="GZ47" s="178" t="str">
        <f>IF(LEN(VLOOKUP($G47,Baseline!$G:$HT,202,FALSE))=0,"",VLOOKUP($G47,Baseline!$G:$HT,202,FALSE))</f>
        <v>3 = Često</v>
      </c>
      <c r="HA47" s="178" t="str">
        <f>IF(LEN(VLOOKUP($G47,Baseline!$G:$HT,203,FALSE))=0,"",VLOOKUP($G47,Baseline!$G:$HT,203,FALSE))</f>
        <v>4 = Stalno</v>
      </c>
      <c r="HB47" s="178" t="str">
        <f>IF(LEN(VLOOKUP($G47,Baseline!$G:$HT,204,FALSE))=0,"",VLOOKUP($G47,Baseline!$G:$HT,204,FALSE))</f>
        <v/>
      </c>
      <c r="HC47" s="178" t="str">
        <f>IF(LEN(VLOOKUP($G47,Baseline!$G:$HT,205,FALSE))=0,"",VLOOKUP($G47,Baseline!$G:$HT,205,FALSE))</f>
        <v/>
      </c>
      <c r="HD47" s="178" t="str">
        <f>IF(LEN(VLOOKUP($G47,Baseline!$G:$HT,206,FALSE))=0,"",VLOOKUP($G47,Baseline!$G:$HT,206,FALSE))</f>
        <v/>
      </c>
      <c r="HE47" s="178" t="str">
        <f>IF(LEN(VLOOKUP($G47,Baseline!$G:$HT,207,FALSE))=0,"",VLOOKUP($G47,Baseline!$G:$HT,207,FALSE))</f>
        <v/>
      </c>
      <c r="HF47" s="178" t="str">
        <f>IF(LEN(VLOOKUP($G47,Baseline!$G:$HT,208,FALSE))=0,"",VLOOKUP($G47,Baseline!$G:$HT,208,FALSE))</f>
        <v/>
      </c>
      <c r="HG47" s="178" t="str">
        <f>IF(LEN(VLOOKUP($G47,Baseline!$G:$HT,209,FALSE))=0,"",VLOOKUP($G47,Baseline!$G:$HT,209,FALSE))</f>
        <v/>
      </c>
      <c r="HH47" s="178" t="str">
        <f>IF(LEN(VLOOKUP($G47,Baseline!$G:$HT,210,FALSE))=0,"",VLOOKUP($G47,Baseline!$G:$HT,210,FALSE))</f>
        <v/>
      </c>
      <c r="HI47" s="178" t="str">
        <f>IF(LEN(VLOOKUP($G47,Baseline!$G:$HT,211,FALSE))=0,"",VLOOKUP($G47,Baseline!$G:$HT,211,FALSE))</f>
        <v/>
      </c>
      <c r="HJ47" s="178" t="str">
        <f>IF(LEN(VLOOKUP($G47,Baseline!$G:$HT,212,FALSE))=0,"",VLOOKUP($G47,Baseline!$G:$HT,212,FALSE))</f>
        <v/>
      </c>
      <c r="HK47" s="178" t="str">
        <f>IF(LEN(VLOOKUP($G47,Baseline!$G:$HT,213,FALSE))=0,"",VLOOKUP($G47,Baseline!$G:$HT,213,FALSE))</f>
        <v/>
      </c>
      <c r="HL47" s="178" t="str">
        <f>IF(LEN(VLOOKUP($G47,Baseline!$G:$HT,214,FALSE))=0,"",VLOOKUP($G47,Baseline!$G:$HT,214,FALSE))</f>
        <v/>
      </c>
      <c r="HM47" s="178" t="str">
        <f>IF(LEN(VLOOKUP($G47,Baseline!$G:$HT,215,FALSE))=0,"",VLOOKUP($G47,Baseline!$G:$HT,215,FALSE))</f>
        <v/>
      </c>
      <c r="HN47" s="178" t="str">
        <f>IF(LEN(VLOOKUP($G47,Baseline!$G:$HT,216,FALSE))=0,"",VLOOKUP($G47,Baseline!$G:$HT,216,FALSE))</f>
        <v/>
      </c>
      <c r="HO47" s="178" t="str">
        <f>IF(LEN(VLOOKUP($G47,Baseline!$G:$HT,217,FALSE))=0,"",VLOOKUP($G47,Baseline!$G:$HT,217,FALSE))</f>
        <v/>
      </c>
      <c r="HP47" s="178" t="str">
        <f>IF(LEN(VLOOKUP($G47,Baseline!$G:$HT,218,FALSE))=0,"",VLOOKUP($G47,Baseline!$G:$HT,218,FALSE))</f>
        <v/>
      </c>
      <c r="HQ47" s="178" t="str">
        <f>IF(LEN(VLOOKUP($G47,Baseline!$G:$HT,219,FALSE))=0,"",VLOOKUP($G47,Baseline!$G:$HT,219,FALSE))</f>
        <v/>
      </c>
      <c r="HR47" s="178" t="str">
        <f>IF(LEN(VLOOKUP($G47,Baseline!$G:$HT,220,FALSE))=0,"",VLOOKUP($G47,Baseline!$G:$HT,220,FALSE))</f>
        <v/>
      </c>
      <c r="HS47" s="178" t="str">
        <f>IF(LEN(VLOOKUP($G47,Baseline!$G:$HT,221,FALSE))=0,"",VLOOKUP($G47,Baseline!$G:$HT,221,FALSE))</f>
        <v/>
      </c>
      <c r="HT47" s="178" t="str">
        <f>IF(LEN(VLOOKUP($G47,Baseline!$G:$HT,222,FALSE))=0,"",VLOOKUP($G47,Baseline!$G:$HT,222,FALSE))</f>
        <v/>
      </c>
      <c r="HU47" s="178"/>
      <c r="HV47" s="178"/>
      <c r="HW47" s="178"/>
      <c r="HX47" s="178"/>
    </row>
    <row r="48" spans="1:232" s="41" customFormat="1" ht="32.25" thickBot="1">
      <c r="A48" s="180" t="s">
        <v>98</v>
      </c>
      <c r="B48" s="178"/>
      <c r="C48" s="178"/>
      <c r="D48" s="178"/>
      <c r="E48" s="178"/>
      <c r="F48" s="178"/>
      <c r="G48" s="178"/>
      <c r="H48" s="185"/>
      <c r="I48" s="181" t="s">
        <v>600</v>
      </c>
      <c r="J48" s="187"/>
      <c r="K48" s="187"/>
      <c r="L48" s="188"/>
      <c r="M48" s="178"/>
      <c r="N48" s="178"/>
      <c r="O48" s="178"/>
      <c r="P48" s="178"/>
      <c r="Q48" s="178"/>
      <c r="R48" s="178"/>
      <c r="S48" s="178"/>
      <c r="T48" s="178"/>
      <c r="U48" s="178"/>
      <c r="V48" s="178"/>
      <c r="W48" s="178"/>
      <c r="X48" s="178"/>
      <c r="Y48" s="178"/>
      <c r="Z48" s="178"/>
      <c r="AA48" s="178"/>
      <c r="AB48" s="178"/>
      <c r="AC48" s="178"/>
      <c r="AD48" s="178"/>
      <c r="AE48" s="178"/>
      <c r="AF48" s="178"/>
      <c r="AG48" s="178" t="s">
        <v>101</v>
      </c>
      <c r="AH48" s="178" t="s">
        <v>107</v>
      </c>
      <c r="AI48" s="178"/>
      <c r="AJ48" s="186"/>
      <c r="AK48" s="181" t="s">
        <v>601</v>
      </c>
      <c r="AL48" s="187"/>
      <c r="AM48" s="187"/>
      <c r="AN48" s="18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86"/>
      <c r="BM48" s="181" t="s">
        <v>944</v>
      </c>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86"/>
      <c r="CO48" s="181" t="s">
        <v>1110</v>
      </c>
      <c r="DQ48" s="41" t="s">
        <v>1279</v>
      </c>
      <c r="ES48" s="41" t="s">
        <v>1445</v>
      </c>
      <c r="FU48" s="41" t="s">
        <v>1608</v>
      </c>
      <c r="GW48" s="41" t="s">
        <v>1774</v>
      </c>
    </row>
    <row r="49" spans="1:232" s="41" customFormat="1" ht="16.5" hidden="1" thickBot="1">
      <c r="A49" s="180" t="s">
        <v>109</v>
      </c>
      <c r="B49" s="178" t="s">
        <v>110</v>
      </c>
      <c r="C49" s="178"/>
      <c r="D49" s="178"/>
      <c r="E49" s="178"/>
      <c r="F49" s="178" t="s">
        <v>111</v>
      </c>
      <c r="G49" s="188" t="s">
        <v>602</v>
      </c>
      <c r="H49" s="185"/>
      <c r="I49" s="182" t="str">
        <f>IF(LEN(VLOOKUP($G49,Baseline!$G:$AF,3,FALSE))=0,"",VLOOKUP($G49,Baseline!$G:$AF,3,FALSE))</f>
        <v>Niedergeschlagenheit, Schwermut oder Hoffnungslosigkeit</v>
      </c>
      <c r="J49" s="187" t="str">
        <f>IF(LEN(VLOOKUP($G49,Baseline!$G:$AF,4,FALSE))=0,"",VLOOKUP($G49,Baseline!$G:$AF,4,FALSE))</f>
        <v>0 = Überhaupt nicht</v>
      </c>
      <c r="K49" s="187" t="str">
        <f>IF(LEN(VLOOKUP($G49,Baseline!$G:$AF,5,FALSE))=0,"",VLOOKUP($G49,Baseline!$G:$AF,5,FALSE))</f>
        <v>1 = An einzelnen Tagen</v>
      </c>
      <c r="L49" s="187" t="str">
        <f>IF(LEN(VLOOKUP($G49,Baseline!$G:$AF,6,FALSE))=0,"",VLOOKUP($G49,Baseline!$G:$AF,6,FALSE))</f>
        <v>2 = An mehr als der Hälfte der Tage</v>
      </c>
      <c r="M49" s="187" t="str">
        <f>IF(LEN(VLOOKUP($G49,Baseline!$G:$AF,7,FALSE))=0,"",VLOOKUP($G49,Baseline!$G:$AF,7,FALSE))</f>
        <v>3 = Beinahe jeden Tag</v>
      </c>
      <c r="N49" s="187" t="str">
        <f>IF(LEN(VLOOKUP($G49,Baseline!$G:$AF,8,FALSE))=0,"",VLOOKUP($G49,Baseline!$G:$AF,8,FALSE))</f>
        <v/>
      </c>
      <c r="O49" s="187" t="str">
        <f>IF(LEN(VLOOKUP($G49,Baseline!$G:$AF,9,FALSE))=0,"",VLOOKUP($G49,Baseline!$G:$AF,9,FALSE))</f>
        <v/>
      </c>
      <c r="P49" s="187" t="str">
        <f>IF(LEN(VLOOKUP($G49,Baseline!$G:$AF,10,FALSE))=0,"",VLOOKUP($G49,Baseline!$G:$AF,10,FALSE))</f>
        <v/>
      </c>
      <c r="Q49" s="187" t="str">
        <f>IF(LEN(VLOOKUP($G49,Baseline!$G:$AF,11,FALSE))=0,"",VLOOKUP($G49,Baseline!$G:$AF,11,FALSE))</f>
        <v/>
      </c>
      <c r="R49" s="187" t="str">
        <f>IF(LEN(VLOOKUP($G49,Baseline!$G:$AF,12,FALSE))=0,"",VLOOKUP($G49,Baseline!$G:$AF,12,FALSE))</f>
        <v/>
      </c>
      <c r="S49" s="187" t="str">
        <f>IF(LEN(VLOOKUP($G49,Baseline!$G:$AF,13,FALSE))=0,"",VLOOKUP($G49,Baseline!$G:$AF,13,FALSE))</f>
        <v/>
      </c>
      <c r="T49" s="187" t="str">
        <f>IF(LEN(VLOOKUP($G49,Baseline!$G:$AF,14,FALSE))=0,"",VLOOKUP($G49,Baseline!$G:$AF,14,FALSE))</f>
        <v/>
      </c>
      <c r="U49" s="187" t="str">
        <f>IF(LEN(VLOOKUP($G49,Baseline!$G:$AF,15,FALSE))=0,"",VLOOKUP($G49,Baseline!$G:$AF,15,FALSE))</f>
        <v/>
      </c>
      <c r="V49" s="187" t="str">
        <f>IF(LEN(VLOOKUP($G49,Baseline!$G:$AF,16,FALSE))=0,"",VLOOKUP($G49,Baseline!$G:$AF,16,FALSE))</f>
        <v/>
      </c>
      <c r="W49" s="187" t="str">
        <f>IF(LEN(VLOOKUP($G49,Baseline!$G:$AF,17,FALSE))=0,"",VLOOKUP($G49,Baseline!$G:$AF,17,FALSE))</f>
        <v/>
      </c>
      <c r="X49" s="187" t="str">
        <f>IF(LEN(VLOOKUP($G49,Baseline!$G:$AF,18,FALSE))=0,"",VLOOKUP($G49,Baseline!$G:$AF,18,FALSE))</f>
        <v/>
      </c>
      <c r="Y49" s="187" t="str">
        <f>IF(LEN(VLOOKUP($G49,Baseline!$G:$AF,19,FALSE))=0,"",VLOOKUP($G49,Baseline!$G:$AF,19,FALSE))</f>
        <v/>
      </c>
      <c r="Z49" s="187" t="str">
        <f>IF(LEN(VLOOKUP($G49,Baseline!$G:$AF,20,FALSE))=0,"",VLOOKUP($G49,Baseline!$G:$AF,20,FALSE))</f>
        <v/>
      </c>
      <c r="AA49" s="187" t="str">
        <f>IF(LEN(VLOOKUP($G49,Baseline!$G:$AF,21,FALSE))=0,"",VLOOKUP($G49,Baseline!$G:$AF,21,FALSE))</f>
        <v/>
      </c>
      <c r="AB49" s="187" t="str">
        <f>IF(LEN(VLOOKUP($G49,Baseline!$G:$AF,22,FALSE))=0,"",VLOOKUP($G49,Baseline!$G:$AF,22,FALSE))</f>
        <v/>
      </c>
      <c r="AC49" s="187" t="str">
        <f>IF(LEN(VLOOKUP($G49,Baseline!$G:$AF,23,FALSE))=0,"",VLOOKUP($G49,Baseline!$G:$AF,23,FALSE))</f>
        <v/>
      </c>
      <c r="AD49" s="187" t="str">
        <f>IF(LEN(VLOOKUP($G49,Baseline!$G:$AF,24,FALSE))=0,"",VLOOKUP($G49,Baseline!$G:$AF,24,FALSE))</f>
        <v/>
      </c>
      <c r="AE49" s="187" t="str">
        <f>IF(LEN(VLOOKUP($G49,Baseline!$G:$AF,25,FALSE))=0,"",VLOOKUP($G49,Baseline!$G:$AF,25,FALSE))</f>
        <v/>
      </c>
      <c r="AF49" s="187" t="str">
        <f>IF(LEN(VLOOKUP($G49,Baseline!$G:$AF,26,FALSE))=0,"",VLOOKUP($G49,Baseline!$G:$AF,26,FALSE))</f>
        <v/>
      </c>
      <c r="AG49" s="178"/>
      <c r="AH49" s="178"/>
      <c r="AI49" s="178"/>
      <c r="AJ49" s="186"/>
      <c r="AK49" s="182" t="str">
        <f>IF(LEN(VLOOKUP($G49,Baseline!$G:$BH,31,FALSE))=0,"",VLOOKUP($G49,Baseline!$G:$BH,31,FALSE))</f>
        <v>Feeling down, depressed, irritable or hopeless?</v>
      </c>
      <c r="AL49" s="187" t="str">
        <f>IF(LEN(VLOOKUP($G49,Baseline!$G:$BH,32,FALSE))=0,"",VLOOKUP($G49,Baseline!$G:$BH,32,FALSE))</f>
        <v>0 = Not at all</v>
      </c>
      <c r="AM49" s="187" t="str">
        <f>IF(LEN(VLOOKUP($G49,Baseline!$G:$BH,33,FALSE))=0,"",VLOOKUP($G49,Baseline!$G:$BH,33,FALSE))</f>
        <v>1 = Several days</v>
      </c>
      <c r="AN49" s="187" t="str">
        <f>IF(LEN(VLOOKUP($G49,Baseline!$G:$BH,34,FALSE))=0,"",VLOOKUP($G49,Baseline!$G:$BH,34,FALSE))</f>
        <v>2 = More than half the days</v>
      </c>
      <c r="AO49" s="187" t="str">
        <f>IF(LEN(VLOOKUP($G49,Baseline!$G:$BH,35,FALSE))=0,"",VLOOKUP($G49,Baseline!$G:$BH,35,FALSE))</f>
        <v>3 = Nearly every day</v>
      </c>
      <c r="AP49" s="187" t="str">
        <f>IF(LEN(VLOOKUP($G49,Baseline!$G:$BH,36,FALSE))=0,"",VLOOKUP($G49,Baseline!$G:$BH,36,FALSE))</f>
        <v/>
      </c>
      <c r="AQ49" s="187" t="str">
        <f>IF(LEN(VLOOKUP($G49,Baseline!$G:$BH,37,FALSE))=0,"",VLOOKUP($G49,Baseline!$G:$BH,37,FALSE))</f>
        <v/>
      </c>
      <c r="AR49" s="187" t="str">
        <f>IF(LEN(VLOOKUP($G49,Baseline!$G:$BH,38,FALSE))=0,"",VLOOKUP($G49,Baseline!$G:$BH,38,FALSE))</f>
        <v/>
      </c>
      <c r="AS49" s="187" t="str">
        <f>IF(LEN(VLOOKUP($G49,Baseline!$G:$BH,39,FALSE))=0,"",VLOOKUP($G49,Baseline!$G:$BH,39,FALSE))</f>
        <v/>
      </c>
      <c r="AT49" s="187" t="str">
        <f>IF(LEN(VLOOKUP($G49,Baseline!$G:$BH,40,FALSE))=0,"",VLOOKUP($G49,Baseline!$G:$BH,40,FALSE))</f>
        <v/>
      </c>
      <c r="AU49" s="187" t="str">
        <f>IF(LEN(VLOOKUP($G49,Baseline!$G:$BH,41,FALSE))=0,"",VLOOKUP($G49,Baseline!$G:$BH,41,FALSE))</f>
        <v/>
      </c>
      <c r="AV49" s="187" t="str">
        <f>IF(LEN(VLOOKUP($G49,Baseline!$G:$BH,42,FALSE))=0,"",VLOOKUP($G49,Baseline!$G:$BH,42,FALSE))</f>
        <v/>
      </c>
      <c r="AW49" s="187" t="str">
        <f>IF(LEN(VLOOKUP($G49,Baseline!$G:$BH,43,FALSE))=0,"",VLOOKUP($G49,Baseline!$G:$BH,43,FALSE))</f>
        <v/>
      </c>
      <c r="AX49" s="187" t="str">
        <f>IF(LEN(VLOOKUP($G49,Baseline!$G:$BH,44,FALSE))=0,"",VLOOKUP($G49,Baseline!$G:$BH,44,FALSE))</f>
        <v/>
      </c>
      <c r="AY49" s="187" t="str">
        <f>IF(LEN(VLOOKUP($G49,Baseline!$G:$BH,45,FALSE))=0,"",VLOOKUP($G49,Baseline!$G:$BH,45,FALSE))</f>
        <v/>
      </c>
      <c r="AZ49" s="187" t="str">
        <f>IF(LEN(VLOOKUP($G49,Baseline!$G:$BH,46,FALSE))=0,"",VLOOKUP($G49,Baseline!$G:$BH,46,FALSE))</f>
        <v/>
      </c>
      <c r="BA49" s="187" t="str">
        <f>IF(LEN(VLOOKUP($G49,Baseline!$G:$BH,47,FALSE))=0,"",VLOOKUP($G49,Baseline!$G:$BH,47,FALSE))</f>
        <v/>
      </c>
      <c r="BB49" s="187" t="str">
        <f>IF(LEN(VLOOKUP($G49,Baseline!$G:$BH,48,FALSE))=0,"",VLOOKUP($G49,Baseline!$G:$BH,48,FALSE))</f>
        <v/>
      </c>
      <c r="BC49" s="187" t="str">
        <f>IF(LEN(VLOOKUP($G49,Baseline!$G:$BH,49,FALSE))=0,"",VLOOKUP($G49,Baseline!$G:$BH,49,FALSE))</f>
        <v/>
      </c>
      <c r="BD49" s="187" t="str">
        <f>IF(LEN(VLOOKUP($G49,Baseline!$G:$BH,50,FALSE))=0,"",VLOOKUP($G49,Baseline!$G:$BH,50,FALSE))</f>
        <v/>
      </c>
      <c r="BE49" s="187" t="str">
        <f>IF(LEN(VLOOKUP($G49,Baseline!$G:$BH,51,FALSE))=0,"",VLOOKUP($G49,Baseline!$G:$BH,51,FALSE))</f>
        <v/>
      </c>
      <c r="BF49" s="187" t="str">
        <f>IF(LEN(VLOOKUP($G49,Baseline!$G:$BH,52,FALSE))=0,"",VLOOKUP($G49,Baseline!$G:$BH,52,FALSE))</f>
        <v/>
      </c>
      <c r="BG49" s="187" t="str">
        <f>IF(LEN(VLOOKUP($G49,Baseline!$G:$BH,53,FALSE))=0,"",VLOOKUP($G49,Baseline!$G:$BH,53,FALSE))</f>
        <v/>
      </c>
      <c r="BH49" s="187" t="str">
        <f>IF(LEN(VLOOKUP($G49,Baseline!$G:$BH,54,FALSE))=0,"",VLOOKUP($G49,Baseline!$G:$BH,54,FALSE))</f>
        <v/>
      </c>
      <c r="BI49" s="178"/>
      <c r="BJ49" s="178"/>
      <c r="BK49" s="178"/>
      <c r="BL49" s="186"/>
      <c r="BM49" s="182" t="str">
        <f>IF(LEN(VLOOKUP($G49,Baseline!$G:$CJ,59,FALSE))=0,"",VLOOKUP($G49,Baseline!$G:$CJ,59,FALSE))</f>
        <v>Sensación de estar decaído/a, deprimido/a o desesperanzado/a</v>
      </c>
      <c r="BN49" s="187" t="str">
        <f>IF(LEN(VLOOKUP($G49,Baseline!$G:$CJ,60,FALSE))=0,"",VLOOKUP($G49,Baseline!$G:$CJ,60,FALSE))</f>
        <v>0 = Nunca</v>
      </c>
      <c r="BO49" s="187" t="str">
        <f>IF(LEN(VLOOKUP($G49,Baseline!$G:$CJ,61,FALSE))=0,"",VLOOKUP($G49,Baseline!$G:$CJ,61,FALSE))</f>
        <v>1 = Varios días</v>
      </c>
      <c r="BP49" s="188" t="str">
        <f>IF(LEN(VLOOKUP($G49,Baseline!$G:$CJ,62,FALSE))=0,"",VLOOKUP($G49,Baseline!$G:$CJ,62,FALSE))</f>
        <v>2 = Más de la mitad de los días</v>
      </c>
      <c r="BQ49" s="178" t="str">
        <f>IF(LEN(VLOOKUP($G49,Baseline!$G:$CJ,63,FALSE))=0,"",VLOOKUP($G49,Baseline!$G:$CJ,63,FALSE))</f>
        <v>3 = Casi cada día</v>
      </c>
      <c r="BR49" s="178" t="str">
        <f>IF(LEN(VLOOKUP($G49,Baseline!$G:$CJ,64,FALSE))=0,"",VLOOKUP($G49,Baseline!$G:$CJ,64,FALSE))</f>
        <v/>
      </c>
      <c r="BS49" s="178" t="str">
        <f>IF(LEN(VLOOKUP($G49,Baseline!$G:$CJ,65,FALSE))=0,"",VLOOKUP($G49,Baseline!$G:$CJ,65,FALSE))</f>
        <v/>
      </c>
      <c r="BT49" s="178" t="str">
        <f>IF(LEN(VLOOKUP($G49,Baseline!$G:$CJ,66,FALSE))=0,"",VLOOKUP($G49,Baseline!$G:$CJ,66,FALSE))</f>
        <v/>
      </c>
      <c r="BU49" s="178" t="str">
        <f>IF(LEN(VLOOKUP($G49,Baseline!$G:$CJ,67,FALSE))=0,"",VLOOKUP($G49,Baseline!$G:$CJ,67,FALSE))</f>
        <v/>
      </c>
      <c r="BV49" s="178" t="str">
        <f>IF(LEN(VLOOKUP($G49,Baseline!$G:$CJ,68,FALSE))=0,"",VLOOKUP($G49,Baseline!$G:$CJ,68,FALSE))</f>
        <v/>
      </c>
      <c r="BW49" s="178" t="str">
        <f>IF(LEN(VLOOKUP($G49,Baseline!$G:$CJ,69,FALSE))=0,"",VLOOKUP($G49,Baseline!$G:$CJ,69,FALSE))</f>
        <v/>
      </c>
      <c r="BX49" s="178" t="str">
        <f>IF(LEN(VLOOKUP($G49,Baseline!$G:$CJ,70,FALSE))=0,"",VLOOKUP($G49,Baseline!$G:$CJ,70,FALSE))</f>
        <v/>
      </c>
      <c r="BY49" s="178" t="str">
        <f>IF(LEN(VLOOKUP($G49,Baseline!$G:$CJ,71,FALSE))=0,"",VLOOKUP($G49,Baseline!$G:$CJ,71,FALSE))</f>
        <v/>
      </c>
      <c r="BZ49" s="178" t="str">
        <f>IF(LEN(VLOOKUP($G49,Baseline!$G:$CJ,72,FALSE))=0,"",VLOOKUP($G49,Baseline!$G:$CJ,72,FALSE))</f>
        <v/>
      </c>
      <c r="CA49" s="178" t="str">
        <f>IF(LEN(VLOOKUP($G49,Baseline!$G:$CJ,73,FALSE))=0,"",VLOOKUP($G49,Baseline!$G:$CJ,73,FALSE))</f>
        <v/>
      </c>
      <c r="CB49" s="178" t="str">
        <f>IF(LEN(VLOOKUP($G49,Baseline!$G:$CJ,74,FALSE))=0,"",VLOOKUP($G49,Baseline!$G:$CJ,74,FALSE))</f>
        <v/>
      </c>
      <c r="CC49" s="178" t="str">
        <f>IF(LEN(VLOOKUP($G49,Baseline!$G:$CJ,75,FALSE))=0,"",VLOOKUP($G49,Baseline!$G:$CJ,75,FALSE))</f>
        <v/>
      </c>
      <c r="CD49" s="178" t="str">
        <f>IF(LEN(VLOOKUP($G49,Baseline!$G:$CJ,76,FALSE))=0,"",VLOOKUP($G49,Baseline!$G:$CJ,76,FALSE))</f>
        <v/>
      </c>
      <c r="CE49" s="178" t="str">
        <f>IF(LEN(VLOOKUP($G49,Baseline!$G:$CJ,77,FALSE))=0,"",VLOOKUP($G49,Baseline!$G:$CJ,77,FALSE))</f>
        <v/>
      </c>
      <c r="CF49" s="178" t="str">
        <f>IF(LEN(VLOOKUP($G49,Baseline!$G:$CJ,78,FALSE))=0,"",VLOOKUP($G49,Baseline!$G:$CJ,78,FALSE))</f>
        <v/>
      </c>
      <c r="CG49" s="178" t="str">
        <f>IF(LEN(VLOOKUP($G49,Baseline!$G:$CJ,79,FALSE))=0,"",VLOOKUP($G49,Baseline!$G:$CJ,79,FALSE))</f>
        <v/>
      </c>
      <c r="CH49" s="178" t="str">
        <f>IF(LEN(VLOOKUP($G49,Baseline!$G:$CJ,80,FALSE))=0,"",VLOOKUP($G49,Baseline!$G:$CJ,80,FALSE))</f>
        <v/>
      </c>
      <c r="CI49" s="178" t="str">
        <f>IF(LEN(VLOOKUP($G49,Baseline!$G:$CJ,81,FALSE))=0,"",VLOOKUP($G49,Baseline!$G:$CJ,81,FALSE))</f>
        <v/>
      </c>
      <c r="CJ49" s="178" t="str">
        <f>IF(LEN(VLOOKUP($G49,Baseline!$G:$CJ,82,FALSE))=0,"",VLOOKUP($G49,Baseline!$G:$CJ,82,FALSE))</f>
        <v/>
      </c>
      <c r="CK49" s="178"/>
      <c r="CL49" s="178"/>
      <c r="CM49" s="178"/>
      <c r="CN49" s="189"/>
      <c r="CO49" s="182" t="str">
        <f>IF(LEN(VLOOKUP($G49,Baseline!$G:$DL,87,FALSE))=0,"",VLOOKUP($G49,Baseline!$G:$DL,87,FALSE))</f>
        <v>Être triste, déprimé(e) ou désespéré(e)</v>
      </c>
      <c r="CP49" s="178" t="str">
        <f>IF(LEN(VLOOKUP($G49,Baseline!$G:$DL,88,FALSE))=0,"",VLOOKUP($G49,Baseline!$G:$DL,88,FALSE))</f>
        <v>0 = Jamais</v>
      </c>
      <c r="CQ49" s="178" t="str">
        <f>IF(LEN(VLOOKUP($G49,Baseline!$G:$DL,89,FALSE))=0,"",VLOOKUP($G49,Baseline!$G:$DL,89,FALSE))</f>
        <v>1 = Plusieurs jours</v>
      </c>
      <c r="CR49" s="178" t="str">
        <f>IF(LEN(VLOOKUP($G49,Baseline!$G:$DL,90,FALSE))=0,"",VLOOKUP($G49,Baseline!$G:$DL,90,FALSE))</f>
        <v>2 = Plus de la moitié du temps</v>
      </c>
      <c r="CS49" s="178" t="str">
        <f>IF(LEN(VLOOKUP($G49,Baseline!$G:$DL,91,FALSE))=0,"",VLOOKUP($G49,Baseline!$G:$DL,91,FALSE))</f>
        <v>3 = Presque tous les jours</v>
      </c>
      <c r="CT49" s="178" t="str">
        <f>IF(LEN(VLOOKUP($G49,Baseline!$G:$DL,92,FALSE))=0,"",VLOOKUP($G49,Baseline!$G:$DL,92,FALSE))</f>
        <v/>
      </c>
      <c r="CU49" s="178" t="str">
        <f>IF(LEN(VLOOKUP($G49,Baseline!$G:$DL,93,FALSE))=0,"",VLOOKUP($G49,Baseline!$G:$DL,93,FALSE))</f>
        <v/>
      </c>
      <c r="CV49" s="178" t="str">
        <f>IF(LEN(VLOOKUP($G49,Baseline!$G:$DL,94,FALSE))=0,"",VLOOKUP($G49,Baseline!$G:$DL,94,FALSE))</f>
        <v/>
      </c>
      <c r="CW49" s="178" t="str">
        <f>IF(LEN(VLOOKUP($G49,Baseline!$G:$DL,95,FALSE))=0,"",VLOOKUP($G49,Baseline!$G:$DL,95,FALSE))</f>
        <v/>
      </c>
      <c r="CX49" s="178" t="str">
        <f>IF(LEN(VLOOKUP($G49,Baseline!$G:$DL,96,FALSE))=0,"",VLOOKUP($G49,Baseline!$G:$DL,96,FALSE))</f>
        <v/>
      </c>
      <c r="CY49" s="178" t="str">
        <f>IF(LEN(VLOOKUP($G49,Baseline!$G:$DL,97,FALSE))=0,"",VLOOKUP($G49,Baseline!$G:$DL,97,FALSE))</f>
        <v/>
      </c>
      <c r="CZ49" s="178" t="str">
        <f>IF(LEN(VLOOKUP($G49,Baseline!$G:$DL,98,FALSE))=0,"",VLOOKUP($G49,Baseline!$G:$DL,98,FALSE))</f>
        <v/>
      </c>
      <c r="DA49" s="178" t="str">
        <f>IF(LEN(VLOOKUP($G49,Baseline!$G:$DL,99,FALSE))=0,"",VLOOKUP($G49,Baseline!$G:$DL,99,FALSE))</f>
        <v/>
      </c>
      <c r="DB49" s="178" t="str">
        <f>IF(LEN(VLOOKUP($G49,Baseline!$G:$DL,100,FALSE))=0,"",VLOOKUP($G49,Baseline!$G:$DL,100,FALSE))</f>
        <v/>
      </c>
      <c r="DC49" s="178" t="str">
        <f>IF(LEN(VLOOKUP($G49,Baseline!$G:$DL,101,FALSE))=0,"",VLOOKUP($G49,Baseline!$G:$DL,101,FALSE))</f>
        <v/>
      </c>
      <c r="DD49" s="178" t="str">
        <f>IF(LEN(VLOOKUP($G49,Baseline!$G:$DL,102,FALSE))=0,"",VLOOKUP($G49,Baseline!$G:$DL,102,FALSE))</f>
        <v/>
      </c>
      <c r="DE49" s="178" t="str">
        <f>IF(LEN(VLOOKUP($G49,Baseline!$G:$DL,103,FALSE))=0,"",VLOOKUP($G49,Baseline!$G:$DL,103,FALSE))</f>
        <v/>
      </c>
      <c r="DF49" s="178" t="str">
        <f>IF(LEN(VLOOKUP($G49,Baseline!$G:$DL,104,FALSE))=0,"",VLOOKUP($G49,Baseline!$G:$DL,104,FALSE))</f>
        <v/>
      </c>
      <c r="DG49" s="178" t="str">
        <f>IF(LEN(VLOOKUP($G49,Baseline!$G:$DL,105,FALSE))=0,"",VLOOKUP($G49,Baseline!$G:$DL,105,FALSE))</f>
        <v/>
      </c>
      <c r="DH49" s="178" t="str">
        <f>IF(LEN(VLOOKUP($G49,Baseline!$G:$DL,106,FALSE))=0,"",VLOOKUP($G49,Baseline!$G:$DL,106,FALSE))</f>
        <v/>
      </c>
      <c r="DI49" s="178" t="str">
        <f>IF(LEN(VLOOKUP($G49,Baseline!$G:$DL,107,FALSE))=0,"",VLOOKUP($G49,Baseline!$G:$DL,107,FALSE))</f>
        <v/>
      </c>
      <c r="DJ49" s="178" t="str">
        <f>IF(LEN(VLOOKUP($G49,Baseline!$G:$DL,108,FALSE))=0,"",VLOOKUP($G49,Baseline!$G:$DL,108,FALSE))</f>
        <v/>
      </c>
      <c r="DK49" s="178" t="str">
        <f>IF(LEN(VLOOKUP($G49,Baseline!$G:$DL,109,FALSE))=0,"",VLOOKUP($G49,Baseline!$G:$DL,109,FALSE))</f>
        <v/>
      </c>
      <c r="DL49" s="178" t="str">
        <f>IF(LEN(VLOOKUP($G49,Baseline!$G:$DL,110,FALSE))=0,"",VLOOKUP($G49,Baseline!$G:$DL,110,FALSE))</f>
        <v/>
      </c>
      <c r="DM49" s="178"/>
      <c r="DN49" s="178"/>
      <c r="DO49" s="178"/>
      <c r="DP49" s="178"/>
      <c r="DQ49" s="178" t="str">
        <f>IF(LEN(VLOOKUP($G49,Baseline!$G:$EN,115,FALSE))=0,"",VLOOKUP($G49,Baseline!$G:$EN,115,FALSE))</f>
        <v>Szomorúság, lehangoltság vagy reménytelenség</v>
      </c>
      <c r="DR49" s="178" t="str">
        <f>IF(LEN(VLOOKUP($G49,Baseline!$G:$EN,116,FALSE))=0,"",VLOOKUP($G49,Baseline!$G:$EN,116,FALSE))</f>
        <v>0 = Egyszer sem</v>
      </c>
      <c r="DS49" s="178" t="str">
        <f>IF(LEN(VLOOKUP($G49,Baseline!$G:$EN,117,FALSE))=0,"",VLOOKUP($G49,Baseline!$G:$EN,117,FALSE))</f>
        <v>1 = Néhány napig</v>
      </c>
      <c r="DT49" s="178" t="str">
        <f>IF(LEN(VLOOKUP($G49,Baseline!$G:$EN,118,FALSE))=0,"",VLOOKUP($G49,Baseline!$G:$EN,118,FALSE))</f>
        <v>2 = A napok több mint felében</v>
      </c>
      <c r="DU49" s="178" t="str">
        <f>IF(LEN(VLOOKUP($G49,Baseline!$G:$EN,119,FALSE))=0,"",VLOOKUP($G49,Baseline!$G:$EN,119,FALSE))</f>
        <v>3 = Majdnem minden nap</v>
      </c>
      <c r="DV49" s="178" t="str">
        <f>IF(LEN(VLOOKUP($G49,Baseline!$G:$EN,120,FALSE))=0,"",VLOOKUP($G49,Baseline!$G:$EN,120,FALSE))</f>
        <v/>
      </c>
      <c r="DW49" s="178" t="str">
        <f>IF(LEN(VLOOKUP($G49,Baseline!$G:$EN,121,FALSE))=0,"",VLOOKUP($G49,Baseline!$G:$EN,121,FALSE))</f>
        <v/>
      </c>
      <c r="DX49" s="178" t="str">
        <f>IF(LEN(VLOOKUP($G49,Baseline!$G:$EN,122,FALSE))=0,"",VLOOKUP($G49,Baseline!$G:$EN,122,FALSE))</f>
        <v/>
      </c>
      <c r="DY49" s="178" t="str">
        <f>IF(LEN(VLOOKUP($G49,Baseline!$G:$EN,123,FALSE))=0,"",VLOOKUP($G49,Baseline!$G:$EN,123,FALSE))</f>
        <v/>
      </c>
      <c r="DZ49" s="178" t="str">
        <f>IF(LEN(VLOOKUP($G49,Baseline!$G:$EN,124,FALSE))=0,"",VLOOKUP($G49,Baseline!$G:$EN,124,FALSE))</f>
        <v/>
      </c>
      <c r="EA49" s="178" t="str">
        <f>IF(LEN(VLOOKUP($G49,Baseline!$G:$EN,125,FALSE))=0,"",VLOOKUP($G49,Baseline!$G:$EN,125,FALSE))</f>
        <v/>
      </c>
      <c r="EB49" s="178" t="str">
        <f>IF(LEN(VLOOKUP($G49,Baseline!$G:$EN,126,FALSE))=0,"",VLOOKUP($G49,Baseline!$G:$EN,126,FALSE))</f>
        <v/>
      </c>
      <c r="EC49" s="178" t="str">
        <f>IF(LEN(VLOOKUP($G49,Baseline!$G:$EN,127,FALSE))=0,"",VLOOKUP($G49,Baseline!$G:$EN,127,FALSE))</f>
        <v/>
      </c>
      <c r="ED49" s="178" t="str">
        <f>IF(LEN(VLOOKUP($G49,Baseline!$G:$EN,128,FALSE))=0,"",VLOOKUP($G49,Baseline!$G:$EN,128,FALSE))</f>
        <v/>
      </c>
      <c r="EE49" s="178" t="str">
        <f>IF(LEN(VLOOKUP($G49,Baseline!$G:$EN,129,FALSE))=0,"",VLOOKUP($G49,Baseline!$G:$EN,129,FALSE))</f>
        <v/>
      </c>
      <c r="EF49" s="178" t="str">
        <f>IF(LEN(VLOOKUP($G49,Baseline!$G:$EN,130,FALSE))=0,"",VLOOKUP($G49,Baseline!$G:$EN,130,FALSE))</f>
        <v/>
      </c>
      <c r="EG49" s="178" t="str">
        <f>IF(LEN(VLOOKUP($G49,Baseline!$G:$EN,131,FALSE))=0,"",VLOOKUP($G49,Baseline!$G:$EN,131,FALSE))</f>
        <v/>
      </c>
      <c r="EH49" s="178" t="str">
        <f>IF(LEN(VLOOKUP($G49,Baseline!$G:$EN,132,FALSE))=0,"",VLOOKUP($G49,Baseline!$G:$EN,132,FALSE))</f>
        <v/>
      </c>
      <c r="EI49" s="178" t="str">
        <f>IF(LEN(VLOOKUP($G49,Baseline!$G:$EN,133,FALSE))=0,"",VLOOKUP($G49,Baseline!$G:$EN,133,FALSE))</f>
        <v/>
      </c>
      <c r="EJ49" s="178" t="str">
        <f>IF(LEN(VLOOKUP($G49,Baseline!$G:$EN,134,FALSE))=0,"",VLOOKUP($G49,Baseline!$G:$EN,134,FALSE))</f>
        <v/>
      </c>
      <c r="EK49" s="178" t="str">
        <f>IF(LEN(VLOOKUP($G49,Baseline!$G:$EN,135,FALSE))=0,"",VLOOKUP($G49,Baseline!$G:$EN,135,FALSE))</f>
        <v/>
      </c>
      <c r="EL49" s="178" t="str">
        <f>IF(LEN(VLOOKUP($G49,Baseline!$G:$EN,136,FALSE))=0,"",VLOOKUP($G49,Baseline!$G:$EN,136,FALSE))</f>
        <v/>
      </c>
      <c r="EM49" s="178" t="str">
        <f>IF(LEN(VLOOKUP($G49,Baseline!$G:$EN,137,FALSE))=0,"",VLOOKUP($G49,Baseline!$G:$EN,137,FALSE))</f>
        <v/>
      </c>
      <c r="EN49" s="178" t="str">
        <f>IF(LEN(VLOOKUP($G49,Baseline!$G:$EN,138,FALSE))=0,"",VLOOKUP($G49,Baseline!$G:$EN,138,FALSE))</f>
        <v/>
      </c>
      <c r="EO49" s="178"/>
      <c r="EP49" s="178"/>
      <c r="EQ49" s="178"/>
      <c r="ER49" s="178"/>
      <c r="ES49" s="178" t="str">
        <f>IF(LEN(VLOOKUP($G49,Baseline!$G:$FP,143,FALSE))=0,"",VLOOKUP($G49,Baseline!$G:$FP,143,FALSE))</f>
        <v>Sentirsi giù, triste o disperato/a</v>
      </c>
      <c r="ET49" s="178" t="str">
        <f>IF(LEN(VLOOKUP($G49,Baseline!$G:$FP,144,FALSE))=0,"",VLOOKUP($G49,Baseline!$G:$FP,144,FALSE))</f>
        <v>0 = Mai</v>
      </c>
      <c r="EU49" s="178" t="str">
        <f>IF(LEN(VLOOKUP($G49,Baseline!$G:$FP,145,FALSE))=0,"",VLOOKUP($G49,Baseline!$G:$FP,145,FALSE))</f>
        <v>1 = Alcuni giorni</v>
      </c>
      <c r="EV49" s="178" t="str">
        <f>IF(LEN(VLOOKUP($G49,Baseline!$G:$FP,146,FALSE))=0,"",VLOOKUP($G49,Baseline!$G:$FP,146,FALSE))</f>
        <v>2 = Per più della metà dei giorni</v>
      </c>
      <c r="EW49" s="178" t="str">
        <f>IF(LEN(VLOOKUP($G49,Baseline!$G:$FP,147,FALSE))=0,"",VLOOKUP($G49,Baseline!$G:$FP,147,FALSE))</f>
        <v>3 = Quasi ogni giorno</v>
      </c>
      <c r="EX49" s="178" t="str">
        <f>IF(LEN(VLOOKUP($G49,Baseline!$G:$FP,148,FALSE))=0,"",VLOOKUP($G49,Baseline!$G:$FP,148,FALSE))</f>
        <v/>
      </c>
      <c r="EY49" s="178" t="str">
        <f>IF(LEN(VLOOKUP($G49,Baseline!$G:$FP,149,FALSE))=0,"",VLOOKUP($G49,Baseline!$G:$FP,149,FALSE))</f>
        <v/>
      </c>
      <c r="EZ49" s="178" t="str">
        <f>IF(LEN(VLOOKUP($G49,Baseline!$G:$FP,150,FALSE))=0,"",VLOOKUP($G49,Baseline!$G:$FP,150,FALSE))</f>
        <v/>
      </c>
      <c r="FA49" s="178" t="str">
        <f>IF(LEN(VLOOKUP($G49,Baseline!$G:$FP,151,FALSE))=0,"",VLOOKUP($G49,Baseline!$G:$FP,151,FALSE))</f>
        <v/>
      </c>
      <c r="FB49" s="178" t="str">
        <f>IF(LEN(VLOOKUP($G49,Baseline!$G:$FP,152,FALSE))=0,"",VLOOKUP($G49,Baseline!$G:$FP,152,FALSE))</f>
        <v/>
      </c>
      <c r="FC49" s="178" t="str">
        <f>IF(LEN(VLOOKUP($G49,Baseline!$G:$FP,153,FALSE))=0,"",VLOOKUP($G49,Baseline!$G:$FP,153,FALSE))</f>
        <v/>
      </c>
      <c r="FD49" s="178" t="str">
        <f>IF(LEN(VLOOKUP($G49,Baseline!$G:$FP,154,FALSE))=0,"",VLOOKUP($G49,Baseline!$G:$FP,154,FALSE))</f>
        <v/>
      </c>
      <c r="FE49" s="178" t="str">
        <f>IF(LEN(VLOOKUP($G49,Baseline!$G:$FP,155,FALSE))=0,"",VLOOKUP($G49,Baseline!$G:$FP,155,FALSE))</f>
        <v/>
      </c>
      <c r="FF49" s="178" t="str">
        <f>IF(LEN(VLOOKUP($G49,Baseline!$G:$FP,156,FALSE))=0,"",VLOOKUP($G49,Baseline!$G:$FP,156,FALSE))</f>
        <v/>
      </c>
      <c r="FG49" s="178" t="str">
        <f>IF(LEN(VLOOKUP($G49,Baseline!$G:$FP,157,FALSE))=0,"",VLOOKUP($G49,Baseline!$G:$FP,157,FALSE))</f>
        <v/>
      </c>
      <c r="FH49" s="178" t="str">
        <f>IF(LEN(VLOOKUP($G49,Baseline!$G:$FP,158,FALSE))=0,"",VLOOKUP($G49,Baseline!$G:$FP,158,FALSE))</f>
        <v/>
      </c>
      <c r="FI49" s="178" t="str">
        <f>IF(LEN(VLOOKUP($G49,Baseline!$G:$FP,159,FALSE))=0,"",VLOOKUP($G49,Baseline!$G:$FP,159,FALSE))</f>
        <v/>
      </c>
      <c r="FJ49" s="178" t="str">
        <f>IF(LEN(VLOOKUP($G49,Baseline!$G:$FP,160,FALSE))=0,"",VLOOKUP($G49,Baseline!$G:$FP,160,FALSE))</f>
        <v/>
      </c>
      <c r="FK49" s="178" t="str">
        <f>IF(LEN(VLOOKUP($G49,Baseline!$G:$FP,161,FALSE))=0,"",VLOOKUP($G49,Baseline!$G:$FP,161,FALSE))</f>
        <v/>
      </c>
      <c r="FL49" s="178" t="str">
        <f>IF(LEN(VLOOKUP($G49,Baseline!$G:$FP,162,FALSE))=0,"",VLOOKUP($G49,Baseline!$G:$FP,162,FALSE))</f>
        <v/>
      </c>
      <c r="FM49" s="178" t="str">
        <f>IF(LEN(VLOOKUP($G49,Baseline!$G:$FP,163,FALSE))=0,"",VLOOKUP($G49,Baseline!$G:$FP,163,FALSE))</f>
        <v/>
      </c>
      <c r="FN49" s="178" t="str">
        <f>IF(LEN(VLOOKUP($G49,Baseline!$G:$FP,164,FALSE))=0,"",VLOOKUP($G49,Baseline!$G:$FP,164,FALSE))</f>
        <v/>
      </c>
      <c r="FO49" s="178" t="str">
        <f>IF(LEN(VLOOKUP($G49,Baseline!$G:$FP,165,FALSE))=0,"",VLOOKUP($G49,Baseline!$G:$FP,165,FALSE))</f>
        <v/>
      </c>
      <c r="FP49" s="178" t="str">
        <f>IF(LEN(VLOOKUP($G49,Baseline!$G:$FP,166,FALSE))=0,"",VLOOKUP($G49,Baseline!$G:$FP,166,FALSE))</f>
        <v/>
      </c>
      <c r="FQ49" s="178"/>
      <c r="FR49" s="178"/>
      <c r="FS49" s="178"/>
      <c r="FT49" s="178"/>
      <c r="FU49" s="178" t="str">
        <f>IF(LEN(VLOOKUP($G49,Baseline!$G:$GR,171,FALSE))=0,"",VLOOKUP($G49,Baseline!$G:$GR,171,FALSE))</f>
        <v>У Вас было плохое настроение, Вы были подавлены или испытывали чувство безысходности</v>
      </c>
      <c r="FV49" s="178" t="str">
        <f>IF(LEN(VLOOKUP($G49,Baseline!$G:$GR,172,FALSE))=0,"",VLOOKUP($G49,Baseline!$G:$GR,172,FALSE))</f>
        <v>0 = Ни разу</v>
      </c>
      <c r="FW49" s="178" t="str">
        <f>IF(LEN(VLOOKUP($G49,Baseline!$G:$GR,173,FALSE))=0,"",VLOOKUP($G49,Baseline!$G:$GR,173,FALSE))</f>
        <v>1 = Несколь ко дней</v>
      </c>
      <c r="FX49" s="178" t="str">
        <f>IF(LEN(VLOOKUP($G49,Baseline!$G:$GR,174,FALSE))=0,"",VLOOKUP($G49,Baseline!$G:$GR,174,FALSE))</f>
        <v>2 = Более недели</v>
      </c>
      <c r="FY49" s="178" t="str">
        <f>IF(LEN(VLOOKUP($G49,Baseline!$G:$GR,175,FALSE))=0,"",VLOOKUP($G49,Baseline!$G:$GR,175,FALSE))</f>
        <v>3 = Почти каждый день</v>
      </c>
      <c r="FZ49" s="178" t="str">
        <f>IF(LEN(VLOOKUP($G49,Baseline!$G:$GR,176,FALSE))=0,"",VLOOKUP($G49,Baseline!$G:$GR,176,FALSE))</f>
        <v/>
      </c>
      <c r="GA49" s="178" t="str">
        <f>IF(LEN(VLOOKUP($G49,Baseline!$G:$GR,177,FALSE))=0,"",VLOOKUP($G49,Baseline!$G:$GR,177,FALSE))</f>
        <v/>
      </c>
      <c r="GB49" s="178" t="str">
        <f>IF(LEN(VLOOKUP($G49,Baseline!$G:$GR,178,FALSE))=0,"",VLOOKUP($G49,Baseline!$G:$GR,178,FALSE))</f>
        <v/>
      </c>
      <c r="GC49" s="178" t="str">
        <f>IF(LEN(VLOOKUP($G49,Baseline!$G:$GR,179,FALSE))=0,"",VLOOKUP($G49,Baseline!$G:$GR,179,FALSE))</f>
        <v/>
      </c>
      <c r="GD49" s="178" t="str">
        <f>IF(LEN(VLOOKUP($G49,Baseline!$G:$GR,180,FALSE))=0,"",VLOOKUP($G49,Baseline!$G:$GR,180,FALSE))</f>
        <v/>
      </c>
      <c r="GE49" s="178" t="str">
        <f>IF(LEN(VLOOKUP($G49,Baseline!$G:$GR,181,FALSE))=0,"",VLOOKUP($G49,Baseline!$G:$GR,181,FALSE))</f>
        <v/>
      </c>
      <c r="GF49" s="178" t="str">
        <f>IF(LEN(VLOOKUP($G49,Baseline!$G:$GR,182,FALSE))=0,"",VLOOKUP($G49,Baseline!$G:$GR,182,FALSE))</f>
        <v/>
      </c>
      <c r="GG49" s="178" t="str">
        <f>IF(LEN(VLOOKUP($G49,Baseline!$G:$GR,183,FALSE))=0,"",VLOOKUP($G49,Baseline!$G:$GR,183,FALSE))</f>
        <v/>
      </c>
      <c r="GH49" s="178" t="str">
        <f>IF(LEN(VLOOKUP($G49,Baseline!$G:$GR,184,FALSE))=0,"",VLOOKUP($G49,Baseline!$G:$GR,184,FALSE))</f>
        <v/>
      </c>
      <c r="GI49" s="178" t="str">
        <f>IF(LEN(VLOOKUP($G49,Baseline!$G:$GR,185,FALSE))=0,"",VLOOKUP($G49,Baseline!$G:$GR,185,FALSE))</f>
        <v/>
      </c>
      <c r="GJ49" s="178" t="str">
        <f>IF(LEN(VLOOKUP($G49,Baseline!$G:$GR,186,FALSE))=0,"",VLOOKUP($G49,Baseline!$G:$GR,186,FALSE))</f>
        <v/>
      </c>
      <c r="GK49" s="178" t="str">
        <f>IF(LEN(VLOOKUP($G49,Baseline!$G:$GR,187,FALSE))=0,"",VLOOKUP($G49,Baseline!$G:$GR,187,FALSE))</f>
        <v/>
      </c>
      <c r="GL49" s="178" t="str">
        <f>IF(LEN(VLOOKUP($G49,Baseline!$G:$GR,188,FALSE))=0,"",VLOOKUP($G49,Baseline!$G:$GR,188,FALSE))</f>
        <v/>
      </c>
      <c r="GM49" s="178" t="str">
        <f>IF(LEN(VLOOKUP($G49,Baseline!$G:$GR,189,FALSE))=0,"",VLOOKUP($G49,Baseline!$G:$GR,189,FALSE))</f>
        <v/>
      </c>
      <c r="GN49" s="178" t="str">
        <f>IF(LEN(VLOOKUP($G49,Baseline!$G:$GR,190,FALSE))=0,"",VLOOKUP($G49,Baseline!$G:$GR,190,FALSE))</f>
        <v/>
      </c>
      <c r="GO49" s="178" t="str">
        <f>IF(LEN(VLOOKUP($G49,Baseline!$G:$GR,191,FALSE))=0,"",VLOOKUP($G49,Baseline!$G:$GR,191,FALSE))</f>
        <v/>
      </c>
      <c r="GP49" s="178" t="str">
        <f>IF(LEN(VLOOKUP($G49,Baseline!$G:$GR,192,FALSE))=0,"",VLOOKUP($G49,Baseline!$G:$GR,192,FALSE))</f>
        <v/>
      </c>
      <c r="GQ49" s="178" t="str">
        <f>IF(LEN(VLOOKUP($G49,Baseline!$G:$GR,193,FALSE))=0,"",VLOOKUP($G49,Baseline!$G:$GR,193,FALSE))</f>
        <v/>
      </c>
      <c r="GR49" s="178" t="str">
        <f>IF(LEN(VLOOKUP($G49,Baseline!$G:$GR,194,FALSE))=0,"",VLOOKUP($G49,Baseline!$G:$GR,194,FALSE))</f>
        <v/>
      </c>
      <c r="GS49" s="178"/>
      <c r="GT49" s="178"/>
      <c r="GU49" s="178"/>
      <c r="GV49" s="178"/>
      <c r="GW49" s="178" t="str">
        <f>IF(LEN(VLOOKUP($G49,Baseline!$G:$HT,199,FALSE))=0,"",VLOOKUP($G49,Baseline!$G:$HT,199,FALSE))</f>
        <v xml:space="preserve">Malodušnost, depresija ili beznadežnost </v>
      </c>
      <c r="GX49" s="178" t="str">
        <f>IF(LEN(VLOOKUP($G49,Baseline!$G:$HT,200,FALSE))=0,"",VLOOKUP($G49,Baseline!$G:$HT,200,FALSE))</f>
        <v>0 = Uopšte ne</v>
      </c>
      <c r="GY49" s="178" t="str">
        <f>IF(LEN(VLOOKUP($G49,Baseline!$G:$HT,201,FALSE))=0,"",VLOOKUP($G49,Baseline!$G:$HT,201,FALSE))</f>
        <v>1 = Nekoliko dana</v>
      </c>
      <c r="GZ49" s="178" t="str">
        <f>IF(LEN(VLOOKUP($G49,Baseline!$G:$HT,202,FALSE))=0,"",VLOOKUP($G49,Baseline!$G:$HT,202,FALSE))</f>
        <v>2 = Više od polovine dana</v>
      </c>
      <c r="HA49" s="178" t="str">
        <f>IF(LEN(VLOOKUP($G49,Baseline!$G:$HT,203,FALSE))=0,"",VLOOKUP($G49,Baseline!$G:$HT,203,FALSE))</f>
        <v>3 = Skoro svaki dan</v>
      </c>
      <c r="HB49" s="178" t="str">
        <f>IF(LEN(VLOOKUP($G49,Baseline!$G:$HT,204,FALSE))=0,"",VLOOKUP($G49,Baseline!$G:$HT,204,FALSE))</f>
        <v/>
      </c>
      <c r="HC49" s="178" t="str">
        <f>IF(LEN(VLOOKUP($G49,Baseline!$G:$HT,205,FALSE))=0,"",VLOOKUP($G49,Baseline!$G:$HT,205,FALSE))</f>
        <v/>
      </c>
      <c r="HD49" s="178" t="str">
        <f>IF(LEN(VLOOKUP($G49,Baseline!$G:$HT,206,FALSE))=0,"",VLOOKUP($G49,Baseline!$G:$HT,206,FALSE))</f>
        <v/>
      </c>
      <c r="HE49" s="178" t="str">
        <f>IF(LEN(VLOOKUP($G49,Baseline!$G:$HT,207,FALSE))=0,"",VLOOKUP($G49,Baseline!$G:$HT,207,FALSE))</f>
        <v/>
      </c>
      <c r="HF49" s="178" t="str">
        <f>IF(LEN(VLOOKUP($G49,Baseline!$G:$HT,208,FALSE))=0,"",VLOOKUP($G49,Baseline!$G:$HT,208,FALSE))</f>
        <v/>
      </c>
      <c r="HG49" s="178" t="str">
        <f>IF(LEN(VLOOKUP($G49,Baseline!$G:$HT,209,FALSE))=0,"",VLOOKUP($G49,Baseline!$G:$HT,209,FALSE))</f>
        <v/>
      </c>
      <c r="HH49" s="178" t="str">
        <f>IF(LEN(VLOOKUP($G49,Baseline!$G:$HT,210,FALSE))=0,"",VLOOKUP($G49,Baseline!$G:$HT,210,FALSE))</f>
        <v/>
      </c>
      <c r="HI49" s="178" t="str">
        <f>IF(LEN(VLOOKUP($G49,Baseline!$G:$HT,211,FALSE))=0,"",VLOOKUP($G49,Baseline!$G:$HT,211,FALSE))</f>
        <v/>
      </c>
      <c r="HJ49" s="178" t="str">
        <f>IF(LEN(VLOOKUP($G49,Baseline!$G:$HT,212,FALSE))=0,"",VLOOKUP($G49,Baseline!$G:$HT,212,FALSE))</f>
        <v/>
      </c>
      <c r="HK49" s="178" t="str">
        <f>IF(LEN(VLOOKUP($G49,Baseline!$G:$HT,213,FALSE))=0,"",VLOOKUP($G49,Baseline!$G:$HT,213,FALSE))</f>
        <v/>
      </c>
      <c r="HL49" s="178" t="str">
        <f>IF(LEN(VLOOKUP($G49,Baseline!$G:$HT,214,FALSE))=0,"",VLOOKUP($G49,Baseline!$G:$HT,214,FALSE))</f>
        <v/>
      </c>
      <c r="HM49" s="178" t="str">
        <f>IF(LEN(VLOOKUP($G49,Baseline!$G:$HT,215,FALSE))=0,"",VLOOKUP($G49,Baseline!$G:$HT,215,FALSE))</f>
        <v/>
      </c>
      <c r="HN49" s="178" t="str">
        <f>IF(LEN(VLOOKUP($G49,Baseline!$G:$HT,216,FALSE))=0,"",VLOOKUP($G49,Baseline!$G:$HT,216,FALSE))</f>
        <v/>
      </c>
      <c r="HO49" s="178" t="str">
        <f>IF(LEN(VLOOKUP($G49,Baseline!$G:$HT,217,FALSE))=0,"",VLOOKUP($G49,Baseline!$G:$HT,217,FALSE))</f>
        <v/>
      </c>
      <c r="HP49" s="178" t="str">
        <f>IF(LEN(VLOOKUP($G49,Baseline!$G:$HT,218,FALSE))=0,"",VLOOKUP($G49,Baseline!$G:$HT,218,FALSE))</f>
        <v/>
      </c>
      <c r="HQ49" s="178" t="str">
        <f>IF(LEN(VLOOKUP($G49,Baseline!$G:$HT,219,FALSE))=0,"",VLOOKUP($G49,Baseline!$G:$HT,219,FALSE))</f>
        <v/>
      </c>
      <c r="HR49" s="178" t="str">
        <f>IF(LEN(VLOOKUP($G49,Baseline!$G:$HT,220,FALSE))=0,"",VLOOKUP($G49,Baseline!$G:$HT,220,FALSE))</f>
        <v/>
      </c>
      <c r="HS49" s="178" t="str">
        <f>IF(LEN(VLOOKUP($G49,Baseline!$G:$HT,221,FALSE))=0,"",VLOOKUP($G49,Baseline!$G:$HT,221,FALSE))</f>
        <v/>
      </c>
      <c r="HT49" s="178" t="str">
        <f>IF(LEN(VLOOKUP($G49,Baseline!$G:$HT,222,FALSE))=0,"",VLOOKUP($G49,Baseline!$G:$HT,222,FALSE))</f>
        <v/>
      </c>
      <c r="HU49" s="178"/>
      <c r="HV49" s="178"/>
      <c r="HW49" s="178"/>
      <c r="HX49" s="178"/>
    </row>
    <row r="50" spans="1:232" s="41" customFormat="1" ht="16.5" hidden="1" thickBot="1">
      <c r="A50" s="180" t="s">
        <v>109</v>
      </c>
      <c r="B50" s="178" t="s">
        <v>110</v>
      </c>
      <c r="C50" s="178"/>
      <c r="D50" s="178"/>
      <c r="E50" s="178"/>
      <c r="F50" s="178" t="s">
        <v>111</v>
      </c>
      <c r="G50" s="188" t="s">
        <v>612</v>
      </c>
      <c r="H50" s="185"/>
      <c r="I50" s="182" t="str">
        <f>IF(LEN(VLOOKUP($G50,Baseline!$G:$AF,3,FALSE))=0,"",VLOOKUP($G50,Baseline!$G:$AF,3,FALSE))</f>
        <v>Wenig Interesse oder Freude an deinen Tätigkeiten</v>
      </c>
      <c r="J50" s="187" t="str">
        <f>IF(LEN(VLOOKUP($G50,Baseline!$G:$AF,4,FALSE))=0,"",VLOOKUP($G50,Baseline!$G:$AF,4,FALSE))</f>
        <v>0 = Überhaupt nicht</v>
      </c>
      <c r="K50" s="187" t="str">
        <f>IF(LEN(VLOOKUP($G50,Baseline!$G:$AF,5,FALSE))=0,"",VLOOKUP($G50,Baseline!$G:$AF,5,FALSE))</f>
        <v>1 = An einzelnen Tagen</v>
      </c>
      <c r="L50" s="187" t="str">
        <f>IF(LEN(VLOOKUP($G50,Baseline!$G:$AF,6,FALSE))=0,"",VLOOKUP($G50,Baseline!$G:$AF,6,FALSE))</f>
        <v>2 = An mehr als der Hälfte der Tage</v>
      </c>
      <c r="M50" s="187" t="str">
        <f>IF(LEN(VLOOKUP($G50,Baseline!$G:$AF,7,FALSE))=0,"",VLOOKUP($G50,Baseline!$G:$AF,7,FALSE))</f>
        <v>3 = Beinahe jeden Tag</v>
      </c>
      <c r="N50" s="187" t="str">
        <f>IF(LEN(VLOOKUP($G50,Baseline!$G:$AF,8,FALSE))=0,"",VLOOKUP($G50,Baseline!$G:$AF,8,FALSE))</f>
        <v/>
      </c>
      <c r="O50" s="187" t="str">
        <f>IF(LEN(VLOOKUP($G50,Baseline!$G:$AF,9,FALSE))=0,"",VLOOKUP($G50,Baseline!$G:$AF,9,FALSE))</f>
        <v/>
      </c>
      <c r="P50" s="187" t="str">
        <f>IF(LEN(VLOOKUP($G50,Baseline!$G:$AF,10,FALSE))=0,"",VLOOKUP($G50,Baseline!$G:$AF,10,FALSE))</f>
        <v/>
      </c>
      <c r="Q50" s="187" t="str">
        <f>IF(LEN(VLOOKUP($G50,Baseline!$G:$AF,11,FALSE))=0,"",VLOOKUP($G50,Baseline!$G:$AF,11,FALSE))</f>
        <v/>
      </c>
      <c r="R50" s="187" t="str">
        <f>IF(LEN(VLOOKUP($G50,Baseline!$G:$AF,12,FALSE))=0,"",VLOOKUP($G50,Baseline!$G:$AF,12,FALSE))</f>
        <v/>
      </c>
      <c r="S50" s="187" t="str">
        <f>IF(LEN(VLOOKUP($G50,Baseline!$G:$AF,13,FALSE))=0,"",VLOOKUP($G50,Baseline!$G:$AF,13,FALSE))</f>
        <v/>
      </c>
      <c r="T50" s="187" t="str">
        <f>IF(LEN(VLOOKUP($G50,Baseline!$G:$AF,14,FALSE))=0,"",VLOOKUP($G50,Baseline!$G:$AF,14,FALSE))</f>
        <v/>
      </c>
      <c r="U50" s="187" t="str">
        <f>IF(LEN(VLOOKUP($G50,Baseline!$G:$AF,15,FALSE))=0,"",VLOOKUP($G50,Baseline!$G:$AF,15,FALSE))</f>
        <v/>
      </c>
      <c r="V50" s="187" t="str">
        <f>IF(LEN(VLOOKUP($G50,Baseline!$G:$AF,16,FALSE))=0,"",VLOOKUP($G50,Baseline!$G:$AF,16,FALSE))</f>
        <v/>
      </c>
      <c r="W50" s="187" t="str">
        <f>IF(LEN(VLOOKUP($G50,Baseline!$G:$AF,17,FALSE))=0,"",VLOOKUP($G50,Baseline!$G:$AF,17,FALSE))</f>
        <v/>
      </c>
      <c r="X50" s="187" t="str">
        <f>IF(LEN(VLOOKUP($G50,Baseline!$G:$AF,18,FALSE))=0,"",VLOOKUP($G50,Baseline!$G:$AF,18,FALSE))</f>
        <v/>
      </c>
      <c r="Y50" s="187" t="str">
        <f>IF(LEN(VLOOKUP($G50,Baseline!$G:$AF,19,FALSE))=0,"",VLOOKUP($G50,Baseline!$G:$AF,19,FALSE))</f>
        <v/>
      </c>
      <c r="Z50" s="187" t="str">
        <f>IF(LEN(VLOOKUP($G50,Baseline!$G:$AF,20,FALSE))=0,"",VLOOKUP($G50,Baseline!$G:$AF,20,FALSE))</f>
        <v/>
      </c>
      <c r="AA50" s="187" t="str">
        <f>IF(LEN(VLOOKUP($G50,Baseline!$G:$AF,21,FALSE))=0,"",VLOOKUP($G50,Baseline!$G:$AF,21,FALSE))</f>
        <v/>
      </c>
      <c r="AB50" s="187" t="str">
        <f>IF(LEN(VLOOKUP($G50,Baseline!$G:$AF,22,FALSE))=0,"",VLOOKUP($G50,Baseline!$G:$AF,22,FALSE))</f>
        <v/>
      </c>
      <c r="AC50" s="187" t="str">
        <f>IF(LEN(VLOOKUP($G50,Baseline!$G:$AF,23,FALSE))=0,"",VLOOKUP($G50,Baseline!$G:$AF,23,FALSE))</f>
        <v/>
      </c>
      <c r="AD50" s="187" t="str">
        <f>IF(LEN(VLOOKUP($G50,Baseline!$G:$AF,24,FALSE))=0,"",VLOOKUP($G50,Baseline!$G:$AF,24,FALSE))</f>
        <v/>
      </c>
      <c r="AE50" s="187" t="str">
        <f>IF(LEN(VLOOKUP($G50,Baseline!$G:$AF,25,FALSE))=0,"",VLOOKUP($G50,Baseline!$G:$AF,25,FALSE))</f>
        <v/>
      </c>
      <c r="AF50" s="187" t="str">
        <f>IF(LEN(VLOOKUP($G50,Baseline!$G:$AF,26,FALSE))=0,"",VLOOKUP($G50,Baseline!$G:$AF,26,FALSE))</f>
        <v/>
      </c>
      <c r="AG50" s="178"/>
      <c r="AH50" s="178"/>
      <c r="AI50" s="178"/>
      <c r="AJ50" s="186"/>
      <c r="AK50" s="182" t="str">
        <f>IF(LEN(VLOOKUP($G50,Baseline!$G:$BH,31,FALSE))=0,"",VLOOKUP($G50,Baseline!$G:$BH,31,FALSE))</f>
        <v>Little interest or pleasure in doing things?</v>
      </c>
      <c r="AL50" s="187" t="str">
        <f>IF(LEN(VLOOKUP($G50,Baseline!$G:$BH,32,FALSE))=0,"",VLOOKUP($G50,Baseline!$G:$BH,32,FALSE))</f>
        <v>0 = Not at all</v>
      </c>
      <c r="AM50" s="187" t="str">
        <f>IF(LEN(VLOOKUP($G50,Baseline!$G:$BH,33,FALSE))=0,"",VLOOKUP($G50,Baseline!$G:$BH,33,FALSE))</f>
        <v>1 = Several days</v>
      </c>
      <c r="AN50" s="187" t="str">
        <f>IF(LEN(VLOOKUP($G50,Baseline!$G:$BH,34,FALSE))=0,"",VLOOKUP($G50,Baseline!$G:$BH,34,FALSE))</f>
        <v>2 = More than half the days</v>
      </c>
      <c r="AO50" s="187" t="str">
        <f>IF(LEN(VLOOKUP($G50,Baseline!$G:$BH,35,FALSE))=0,"",VLOOKUP($G50,Baseline!$G:$BH,35,FALSE))</f>
        <v>3 = Nearly every day</v>
      </c>
      <c r="AP50" s="187" t="str">
        <f>IF(LEN(VLOOKUP($G50,Baseline!$G:$BH,36,FALSE))=0,"",VLOOKUP($G50,Baseline!$G:$BH,36,FALSE))</f>
        <v/>
      </c>
      <c r="AQ50" s="187" t="str">
        <f>IF(LEN(VLOOKUP($G50,Baseline!$G:$BH,37,FALSE))=0,"",VLOOKUP($G50,Baseline!$G:$BH,37,FALSE))</f>
        <v/>
      </c>
      <c r="AR50" s="187" t="str">
        <f>IF(LEN(VLOOKUP($G50,Baseline!$G:$BH,38,FALSE))=0,"",VLOOKUP($G50,Baseline!$G:$BH,38,FALSE))</f>
        <v/>
      </c>
      <c r="AS50" s="187" t="str">
        <f>IF(LEN(VLOOKUP($G50,Baseline!$G:$BH,39,FALSE))=0,"",VLOOKUP($G50,Baseline!$G:$BH,39,FALSE))</f>
        <v/>
      </c>
      <c r="AT50" s="187" t="str">
        <f>IF(LEN(VLOOKUP($G50,Baseline!$G:$BH,40,FALSE))=0,"",VLOOKUP($G50,Baseline!$G:$BH,40,FALSE))</f>
        <v/>
      </c>
      <c r="AU50" s="187" t="str">
        <f>IF(LEN(VLOOKUP($G50,Baseline!$G:$BH,41,FALSE))=0,"",VLOOKUP($G50,Baseline!$G:$BH,41,FALSE))</f>
        <v/>
      </c>
      <c r="AV50" s="187" t="str">
        <f>IF(LEN(VLOOKUP($G50,Baseline!$G:$BH,42,FALSE))=0,"",VLOOKUP($G50,Baseline!$G:$BH,42,FALSE))</f>
        <v/>
      </c>
      <c r="AW50" s="187" t="str">
        <f>IF(LEN(VLOOKUP($G50,Baseline!$G:$BH,43,FALSE))=0,"",VLOOKUP($G50,Baseline!$G:$BH,43,FALSE))</f>
        <v/>
      </c>
      <c r="AX50" s="187" t="str">
        <f>IF(LEN(VLOOKUP($G50,Baseline!$G:$BH,44,FALSE))=0,"",VLOOKUP($G50,Baseline!$G:$BH,44,FALSE))</f>
        <v/>
      </c>
      <c r="AY50" s="187" t="str">
        <f>IF(LEN(VLOOKUP($G50,Baseline!$G:$BH,45,FALSE))=0,"",VLOOKUP($G50,Baseline!$G:$BH,45,FALSE))</f>
        <v/>
      </c>
      <c r="AZ50" s="187" t="str">
        <f>IF(LEN(VLOOKUP($G50,Baseline!$G:$BH,46,FALSE))=0,"",VLOOKUP($G50,Baseline!$G:$BH,46,FALSE))</f>
        <v/>
      </c>
      <c r="BA50" s="187" t="str">
        <f>IF(LEN(VLOOKUP($G50,Baseline!$G:$BH,47,FALSE))=0,"",VLOOKUP($G50,Baseline!$G:$BH,47,FALSE))</f>
        <v/>
      </c>
      <c r="BB50" s="187" t="str">
        <f>IF(LEN(VLOOKUP($G50,Baseline!$G:$BH,48,FALSE))=0,"",VLOOKUP($G50,Baseline!$G:$BH,48,FALSE))</f>
        <v/>
      </c>
      <c r="BC50" s="187" t="str">
        <f>IF(LEN(VLOOKUP($G50,Baseline!$G:$BH,49,FALSE))=0,"",VLOOKUP($G50,Baseline!$G:$BH,49,FALSE))</f>
        <v/>
      </c>
      <c r="BD50" s="187" t="str">
        <f>IF(LEN(VLOOKUP($G50,Baseline!$G:$BH,50,FALSE))=0,"",VLOOKUP($G50,Baseline!$G:$BH,50,FALSE))</f>
        <v/>
      </c>
      <c r="BE50" s="187" t="str">
        <f>IF(LEN(VLOOKUP($G50,Baseline!$G:$BH,51,FALSE))=0,"",VLOOKUP($G50,Baseline!$G:$BH,51,FALSE))</f>
        <v/>
      </c>
      <c r="BF50" s="187" t="str">
        <f>IF(LEN(VLOOKUP($G50,Baseline!$G:$BH,52,FALSE))=0,"",VLOOKUP($G50,Baseline!$G:$BH,52,FALSE))</f>
        <v/>
      </c>
      <c r="BG50" s="187" t="str">
        <f>IF(LEN(VLOOKUP($G50,Baseline!$G:$BH,53,FALSE))=0,"",VLOOKUP($G50,Baseline!$G:$BH,53,FALSE))</f>
        <v/>
      </c>
      <c r="BH50" s="187" t="str">
        <f>IF(LEN(VLOOKUP($G50,Baseline!$G:$BH,54,FALSE))=0,"",VLOOKUP($G50,Baseline!$G:$BH,54,FALSE))</f>
        <v/>
      </c>
      <c r="BI50" s="178"/>
      <c r="BJ50" s="178"/>
      <c r="BK50" s="178"/>
      <c r="BL50" s="186"/>
      <c r="BM50" s="182" t="str">
        <f>IF(LEN(VLOOKUP($G50,Baseline!$G:$CJ,59,FALSE))=0,"",VLOOKUP($G50,Baseline!$G:$CJ,59,FALSE))</f>
        <v>Poco interés o alegría por hacer cosas</v>
      </c>
      <c r="BN50" s="187" t="str">
        <f>IF(LEN(VLOOKUP($G50,Baseline!$G:$CJ,60,FALSE))=0,"",VLOOKUP($G50,Baseline!$G:$CJ,60,FALSE))</f>
        <v>0 = Nunca</v>
      </c>
      <c r="BO50" s="187" t="str">
        <f>IF(LEN(VLOOKUP($G50,Baseline!$G:$CJ,61,FALSE))=0,"",VLOOKUP($G50,Baseline!$G:$CJ,61,FALSE))</f>
        <v>1 = Varios días</v>
      </c>
      <c r="BP50" s="188" t="str">
        <f>IF(LEN(VLOOKUP($G50,Baseline!$G:$CJ,62,FALSE))=0,"",VLOOKUP($G50,Baseline!$G:$CJ,62,FALSE))</f>
        <v>2 = Más de la mitad de los días</v>
      </c>
      <c r="BQ50" s="178" t="str">
        <f>IF(LEN(VLOOKUP($G50,Baseline!$G:$CJ,63,FALSE))=0,"",VLOOKUP($G50,Baseline!$G:$CJ,63,FALSE))</f>
        <v>3 = Casi cada día</v>
      </c>
      <c r="BR50" s="178" t="str">
        <f>IF(LEN(VLOOKUP($G50,Baseline!$G:$CJ,64,FALSE))=0,"",VLOOKUP($G50,Baseline!$G:$CJ,64,FALSE))</f>
        <v/>
      </c>
      <c r="BS50" s="178" t="str">
        <f>IF(LEN(VLOOKUP($G50,Baseline!$G:$CJ,65,FALSE))=0,"",VLOOKUP($G50,Baseline!$G:$CJ,65,FALSE))</f>
        <v/>
      </c>
      <c r="BT50" s="178" t="str">
        <f>IF(LEN(VLOOKUP($G50,Baseline!$G:$CJ,66,FALSE))=0,"",VLOOKUP($G50,Baseline!$G:$CJ,66,FALSE))</f>
        <v/>
      </c>
      <c r="BU50" s="178" t="str">
        <f>IF(LEN(VLOOKUP($G50,Baseline!$G:$CJ,67,FALSE))=0,"",VLOOKUP($G50,Baseline!$G:$CJ,67,FALSE))</f>
        <v/>
      </c>
      <c r="BV50" s="178" t="str">
        <f>IF(LEN(VLOOKUP($G50,Baseline!$G:$CJ,68,FALSE))=0,"",VLOOKUP($G50,Baseline!$G:$CJ,68,FALSE))</f>
        <v/>
      </c>
      <c r="BW50" s="178" t="str">
        <f>IF(LEN(VLOOKUP($G50,Baseline!$G:$CJ,69,FALSE))=0,"",VLOOKUP($G50,Baseline!$G:$CJ,69,FALSE))</f>
        <v/>
      </c>
      <c r="BX50" s="178" t="str">
        <f>IF(LEN(VLOOKUP($G50,Baseline!$G:$CJ,70,FALSE))=0,"",VLOOKUP($G50,Baseline!$G:$CJ,70,FALSE))</f>
        <v/>
      </c>
      <c r="BY50" s="178" t="str">
        <f>IF(LEN(VLOOKUP($G50,Baseline!$G:$CJ,71,FALSE))=0,"",VLOOKUP($G50,Baseline!$G:$CJ,71,FALSE))</f>
        <v/>
      </c>
      <c r="BZ50" s="178" t="str">
        <f>IF(LEN(VLOOKUP($G50,Baseline!$G:$CJ,72,FALSE))=0,"",VLOOKUP($G50,Baseline!$G:$CJ,72,FALSE))</f>
        <v/>
      </c>
      <c r="CA50" s="178" t="str">
        <f>IF(LEN(VLOOKUP($G50,Baseline!$G:$CJ,73,FALSE))=0,"",VLOOKUP($G50,Baseline!$G:$CJ,73,FALSE))</f>
        <v/>
      </c>
      <c r="CB50" s="178" t="str">
        <f>IF(LEN(VLOOKUP($G50,Baseline!$G:$CJ,74,FALSE))=0,"",VLOOKUP($G50,Baseline!$G:$CJ,74,FALSE))</f>
        <v/>
      </c>
      <c r="CC50" s="178" t="str">
        <f>IF(LEN(VLOOKUP($G50,Baseline!$G:$CJ,75,FALSE))=0,"",VLOOKUP($G50,Baseline!$G:$CJ,75,FALSE))</f>
        <v/>
      </c>
      <c r="CD50" s="178" t="str">
        <f>IF(LEN(VLOOKUP($G50,Baseline!$G:$CJ,76,FALSE))=0,"",VLOOKUP($G50,Baseline!$G:$CJ,76,FALSE))</f>
        <v/>
      </c>
      <c r="CE50" s="178" t="str">
        <f>IF(LEN(VLOOKUP($G50,Baseline!$G:$CJ,77,FALSE))=0,"",VLOOKUP($G50,Baseline!$G:$CJ,77,FALSE))</f>
        <v/>
      </c>
      <c r="CF50" s="178" t="str">
        <f>IF(LEN(VLOOKUP($G50,Baseline!$G:$CJ,78,FALSE))=0,"",VLOOKUP($G50,Baseline!$G:$CJ,78,FALSE))</f>
        <v/>
      </c>
      <c r="CG50" s="178" t="str">
        <f>IF(LEN(VLOOKUP($G50,Baseline!$G:$CJ,79,FALSE))=0,"",VLOOKUP($G50,Baseline!$G:$CJ,79,FALSE))</f>
        <v/>
      </c>
      <c r="CH50" s="178" t="str">
        <f>IF(LEN(VLOOKUP($G50,Baseline!$G:$CJ,80,FALSE))=0,"",VLOOKUP($G50,Baseline!$G:$CJ,80,FALSE))</f>
        <v/>
      </c>
      <c r="CI50" s="178" t="str">
        <f>IF(LEN(VLOOKUP($G50,Baseline!$G:$CJ,81,FALSE))=0,"",VLOOKUP($G50,Baseline!$G:$CJ,81,FALSE))</f>
        <v/>
      </c>
      <c r="CJ50" s="178" t="str">
        <f>IF(LEN(VLOOKUP($G50,Baseline!$G:$CJ,82,FALSE))=0,"",VLOOKUP($G50,Baseline!$G:$CJ,82,FALSE))</f>
        <v/>
      </c>
      <c r="CK50" s="178"/>
      <c r="CL50" s="178"/>
      <c r="CM50" s="178"/>
      <c r="CN50" s="189"/>
      <c r="CO50" s="182" t="str">
        <f>IF(LEN(VLOOKUP($G50,Baseline!$G:$DL,87,FALSE))=0,"",VLOOKUP($G50,Baseline!$G:$DL,87,FALSE))</f>
        <v>Peu d’intérêt ou de plaisir à faire les choses</v>
      </c>
      <c r="CP50" s="178" t="str">
        <f>IF(LEN(VLOOKUP($G50,Baseline!$G:$DL,88,FALSE))=0,"",VLOOKUP($G50,Baseline!$G:$DL,88,FALSE))</f>
        <v>0 = Jamais</v>
      </c>
      <c r="CQ50" s="178" t="str">
        <f>IF(LEN(VLOOKUP($G50,Baseline!$G:$DL,89,FALSE))=0,"",VLOOKUP($G50,Baseline!$G:$DL,89,FALSE))</f>
        <v>1 = Plusieurs jours</v>
      </c>
      <c r="CR50" s="178" t="str">
        <f>IF(LEN(VLOOKUP($G50,Baseline!$G:$DL,90,FALSE))=0,"",VLOOKUP($G50,Baseline!$G:$DL,90,FALSE))</f>
        <v>2 = Plus de la moitié du temps</v>
      </c>
      <c r="CS50" s="178" t="str">
        <f>IF(LEN(VLOOKUP($G50,Baseline!$G:$DL,91,FALSE))=0,"",VLOOKUP($G50,Baseline!$G:$DL,91,FALSE))</f>
        <v>3 = Presque tous les jours</v>
      </c>
      <c r="CT50" s="178" t="str">
        <f>IF(LEN(VLOOKUP($G50,Baseline!$G:$DL,92,FALSE))=0,"",VLOOKUP($G50,Baseline!$G:$DL,92,FALSE))</f>
        <v/>
      </c>
      <c r="CU50" s="178" t="str">
        <f>IF(LEN(VLOOKUP($G50,Baseline!$G:$DL,93,FALSE))=0,"",VLOOKUP($G50,Baseline!$G:$DL,93,FALSE))</f>
        <v/>
      </c>
      <c r="CV50" s="178" t="str">
        <f>IF(LEN(VLOOKUP($G50,Baseline!$G:$DL,94,FALSE))=0,"",VLOOKUP($G50,Baseline!$G:$DL,94,FALSE))</f>
        <v/>
      </c>
      <c r="CW50" s="178" t="str">
        <f>IF(LEN(VLOOKUP($G50,Baseline!$G:$DL,95,FALSE))=0,"",VLOOKUP($G50,Baseline!$G:$DL,95,FALSE))</f>
        <v/>
      </c>
      <c r="CX50" s="178" t="str">
        <f>IF(LEN(VLOOKUP($G50,Baseline!$G:$DL,96,FALSE))=0,"",VLOOKUP($G50,Baseline!$G:$DL,96,FALSE))</f>
        <v/>
      </c>
      <c r="CY50" s="178" t="str">
        <f>IF(LEN(VLOOKUP($G50,Baseline!$G:$DL,97,FALSE))=0,"",VLOOKUP($G50,Baseline!$G:$DL,97,FALSE))</f>
        <v/>
      </c>
      <c r="CZ50" s="178" t="str">
        <f>IF(LEN(VLOOKUP($G50,Baseline!$G:$DL,98,FALSE))=0,"",VLOOKUP($G50,Baseline!$G:$DL,98,FALSE))</f>
        <v/>
      </c>
      <c r="DA50" s="178" t="str">
        <f>IF(LEN(VLOOKUP($G50,Baseline!$G:$DL,99,FALSE))=0,"",VLOOKUP($G50,Baseline!$G:$DL,99,FALSE))</f>
        <v/>
      </c>
      <c r="DB50" s="178" t="str">
        <f>IF(LEN(VLOOKUP($G50,Baseline!$G:$DL,100,FALSE))=0,"",VLOOKUP($G50,Baseline!$G:$DL,100,FALSE))</f>
        <v/>
      </c>
      <c r="DC50" s="178" t="str">
        <f>IF(LEN(VLOOKUP($G50,Baseline!$G:$DL,101,FALSE))=0,"",VLOOKUP($G50,Baseline!$G:$DL,101,FALSE))</f>
        <v/>
      </c>
      <c r="DD50" s="178" t="str">
        <f>IF(LEN(VLOOKUP($G50,Baseline!$G:$DL,102,FALSE))=0,"",VLOOKUP($G50,Baseline!$G:$DL,102,FALSE))</f>
        <v/>
      </c>
      <c r="DE50" s="178" t="str">
        <f>IF(LEN(VLOOKUP($G50,Baseline!$G:$DL,103,FALSE))=0,"",VLOOKUP($G50,Baseline!$G:$DL,103,FALSE))</f>
        <v/>
      </c>
      <c r="DF50" s="178" t="str">
        <f>IF(LEN(VLOOKUP($G50,Baseline!$G:$DL,104,FALSE))=0,"",VLOOKUP($G50,Baseline!$G:$DL,104,FALSE))</f>
        <v/>
      </c>
      <c r="DG50" s="178" t="str">
        <f>IF(LEN(VLOOKUP($G50,Baseline!$G:$DL,105,FALSE))=0,"",VLOOKUP($G50,Baseline!$G:$DL,105,FALSE))</f>
        <v/>
      </c>
      <c r="DH50" s="178" t="str">
        <f>IF(LEN(VLOOKUP($G50,Baseline!$G:$DL,106,FALSE))=0,"",VLOOKUP($G50,Baseline!$G:$DL,106,FALSE))</f>
        <v/>
      </c>
      <c r="DI50" s="178" t="str">
        <f>IF(LEN(VLOOKUP($G50,Baseline!$G:$DL,107,FALSE))=0,"",VLOOKUP($G50,Baseline!$G:$DL,107,FALSE))</f>
        <v/>
      </c>
      <c r="DJ50" s="178" t="str">
        <f>IF(LEN(VLOOKUP($G50,Baseline!$G:$DL,108,FALSE))=0,"",VLOOKUP($G50,Baseline!$G:$DL,108,FALSE))</f>
        <v/>
      </c>
      <c r="DK50" s="178" t="str">
        <f>IF(LEN(VLOOKUP($G50,Baseline!$G:$DL,109,FALSE))=0,"",VLOOKUP($G50,Baseline!$G:$DL,109,FALSE))</f>
        <v/>
      </c>
      <c r="DL50" s="178" t="str">
        <f>IF(LEN(VLOOKUP($G50,Baseline!$G:$DL,110,FALSE))=0,"",VLOOKUP($G50,Baseline!$G:$DL,110,FALSE))</f>
        <v/>
      </c>
      <c r="DM50" s="178"/>
      <c r="DN50" s="178"/>
      <c r="DO50" s="178"/>
      <c r="DP50" s="178"/>
      <c r="DQ50" s="178" t="str">
        <f>IF(LEN(VLOOKUP($G50,Baseline!$G:$EN,115,FALSE))=0,"",VLOOKUP($G50,Baseline!$G:$EN,115,FALSE))</f>
        <v>Kevés érdeklődés vagy örömérzés tevékenységei során</v>
      </c>
      <c r="DR50" s="178" t="str">
        <f>IF(LEN(VLOOKUP($G50,Baseline!$G:$EN,116,FALSE))=0,"",VLOOKUP($G50,Baseline!$G:$EN,116,FALSE))</f>
        <v>0 = Egyszer sem</v>
      </c>
      <c r="DS50" s="178" t="str">
        <f>IF(LEN(VLOOKUP($G50,Baseline!$G:$EN,117,FALSE))=0,"",VLOOKUP($G50,Baseline!$G:$EN,117,FALSE))</f>
        <v>1 = Néhány napig</v>
      </c>
      <c r="DT50" s="178" t="str">
        <f>IF(LEN(VLOOKUP($G50,Baseline!$G:$EN,118,FALSE))=0,"",VLOOKUP($G50,Baseline!$G:$EN,118,FALSE))</f>
        <v>2 = A napok több mint felében</v>
      </c>
      <c r="DU50" s="178" t="str">
        <f>IF(LEN(VLOOKUP($G50,Baseline!$G:$EN,119,FALSE))=0,"",VLOOKUP($G50,Baseline!$G:$EN,119,FALSE))</f>
        <v>3 = Majdnem minden nap</v>
      </c>
      <c r="DV50" s="178" t="str">
        <f>IF(LEN(VLOOKUP($G50,Baseline!$G:$EN,120,FALSE))=0,"",VLOOKUP($G50,Baseline!$G:$EN,120,FALSE))</f>
        <v/>
      </c>
      <c r="DW50" s="178" t="str">
        <f>IF(LEN(VLOOKUP($G50,Baseline!$G:$EN,121,FALSE))=0,"",VLOOKUP($G50,Baseline!$G:$EN,121,FALSE))</f>
        <v/>
      </c>
      <c r="DX50" s="178" t="str">
        <f>IF(LEN(VLOOKUP($G50,Baseline!$G:$EN,122,FALSE))=0,"",VLOOKUP($G50,Baseline!$G:$EN,122,FALSE))</f>
        <v/>
      </c>
      <c r="DY50" s="178" t="str">
        <f>IF(LEN(VLOOKUP($G50,Baseline!$G:$EN,123,FALSE))=0,"",VLOOKUP($G50,Baseline!$G:$EN,123,FALSE))</f>
        <v/>
      </c>
      <c r="DZ50" s="178" t="str">
        <f>IF(LEN(VLOOKUP($G50,Baseline!$G:$EN,124,FALSE))=0,"",VLOOKUP($G50,Baseline!$G:$EN,124,FALSE))</f>
        <v/>
      </c>
      <c r="EA50" s="178" t="str">
        <f>IF(LEN(VLOOKUP($G50,Baseline!$G:$EN,125,FALSE))=0,"",VLOOKUP($G50,Baseline!$G:$EN,125,FALSE))</f>
        <v/>
      </c>
      <c r="EB50" s="178" t="str">
        <f>IF(LEN(VLOOKUP($G50,Baseline!$G:$EN,126,FALSE))=0,"",VLOOKUP($G50,Baseline!$G:$EN,126,FALSE))</f>
        <v/>
      </c>
      <c r="EC50" s="178" t="str">
        <f>IF(LEN(VLOOKUP($G50,Baseline!$G:$EN,127,FALSE))=0,"",VLOOKUP($G50,Baseline!$G:$EN,127,FALSE))</f>
        <v/>
      </c>
      <c r="ED50" s="178" t="str">
        <f>IF(LEN(VLOOKUP($G50,Baseline!$G:$EN,128,FALSE))=0,"",VLOOKUP($G50,Baseline!$G:$EN,128,FALSE))</f>
        <v/>
      </c>
      <c r="EE50" s="178" t="str">
        <f>IF(LEN(VLOOKUP($G50,Baseline!$G:$EN,129,FALSE))=0,"",VLOOKUP($G50,Baseline!$G:$EN,129,FALSE))</f>
        <v/>
      </c>
      <c r="EF50" s="178" t="str">
        <f>IF(LEN(VLOOKUP($G50,Baseline!$G:$EN,130,FALSE))=0,"",VLOOKUP($G50,Baseline!$G:$EN,130,FALSE))</f>
        <v/>
      </c>
      <c r="EG50" s="178" t="str">
        <f>IF(LEN(VLOOKUP($G50,Baseline!$G:$EN,131,FALSE))=0,"",VLOOKUP($G50,Baseline!$G:$EN,131,FALSE))</f>
        <v/>
      </c>
      <c r="EH50" s="178" t="str">
        <f>IF(LEN(VLOOKUP($G50,Baseline!$G:$EN,132,FALSE))=0,"",VLOOKUP($G50,Baseline!$G:$EN,132,FALSE))</f>
        <v/>
      </c>
      <c r="EI50" s="178" t="str">
        <f>IF(LEN(VLOOKUP($G50,Baseline!$G:$EN,133,FALSE))=0,"",VLOOKUP($G50,Baseline!$G:$EN,133,FALSE))</f>
        <v/>
      </c>
      <c r="EJ50" s="178" t="str">
        <f>IF(LEN(VLOOKUP($G50,Baseline!$G:$EN,134,FALSE))=0,"",VLOOKUP($G50,Baseline!$G:$EN,134,FALSE))</f>
        <v/>
      </c>
      <c r="EK50" s="178" t="str">
        <f>IF(LEN(VLOOKUP($G50,Baseline!$G:$EN,135,FALSE))=0,"",VLOOKUP($G50,Baseline!$G:$EN,135,FALSE))</f>
        <v/>
      </c>
      <c r="EL50" s="178" t="str">
        <f>IF(LEN(VLOOKUP($G50,Baseline!$G:$EN,136,FALSE))=0,"",VLOOKUP($G50,Baseline!$G:$EN,136,FALSE))</f>
        <v/>
      </c>
      <c r="EM50" s="178" t="str">
        <f>IF(LEN(VLOOKUP($G50,Baseline!$G:$EN,137,FALSE))=0,"",VLOOKUP($G50,Baseline!$G:$EN,137,FALSE))</f>
        <v/>
      </c>
      <c r="EN50" s="178" t="str">
        <f>IF(LEN(VLOOKUP($G50,Baseline!$G:$EN,138,FALSE))=0,"",VLOOKUP($G50,Baseline!$G:$EN,138,FALSE))</f>
        <v/>
      </c>
      <c r="EO50" s="178"/>
      <c r="EP50" s="178"/>
      <c r="EQ50" s="178"/>
      <c r="ER50" s="178"/>
      <c r="ES50" s="178" t="str">
        <f>IF(LEN(VLOOKUP($G50,Baseline!$G:$FP,143,FALSE))=0,"",VLOOKUP($G50,Baseline!$G:$FP,143,FALSE))</f>
        <v>Scarso interesse o piacere nel fare le cose</v>
      </c>
      <c r="ET50" s="178" t="str">
        <f>IF(LEN(VLOOKUP($G50,Baseline!$G:$FP,144,FALSE))=0,"",VLOOKUP($G50,Baseline!$G:$FP,144,FALSE))</f>
        <v>0 = überhaupt nicht</v>
      </c>
      <c r="EU50" s="178" t="str">
        <f>IF(LEN(VLOOKUP($G50,Baseline!$G:$FP,145,FALSE))=0,"",VLOOKUP($G50,Baseline!$G:$FP,145,FALSE))</f>
        <v>1 = an einzelnen Tagen</v>
      </c>
      <c r="EV50" s="178" t="str">
        <f>IF(LEN(VLOOKUP($G50,Baseline!$G:$FP,146,FALSE))=0,"",VLOOKUP($G50,Baseline!$G:$FP,146,FALSE))</f>
        <v>2 = an mehr als der Hälfte der Tage</v>
      </c>
      <c r="EW50" s="178" t="str">
        <f>IF(LEN(VLOOKUP($G50,Baseline!$G:$FP,147,FALSE))=0,"",VLOOKUP($G50,Baseline!$G:$FP,147,FALSE))</f>
        <v>3 = beinahe jeden Tag</v>
      </c>
      <c r="EX50" s="178" t="str">
        <f>IF(LEN(VLOOKUP($G50,Baseline!$G:$FP,148,FALSE))=0,"",VLOOKUP($G50,Baseline!$G:$FP,148,FALSE))</f>
        <v/>
      </c>
      <c r="EY50" s="178" t="str">
        <f>IF(LEN(VLOOKUP($G50,Baseline!$G:$FP,149,FALSE))=0,"",VLOOKUP($G50,Baseline!$G:$FP,149,FALSE))</f>
        <v/>
      </c>
      <c r="EZ50" s="178" t="str">
        <f>IF(LEN(VLOOKUP($G50,Baseline!$G:$FP,150,FALSE))=0,"",VLOOKUP($G50,Baseline!$G:$FP,150,FALSE))</f>
        <v/>
      </c>
      <c r="FA50" s="178" t="str">
        <f>IF(LEN(VLOOKUP($G50,Baseline!$G:$FP,151,FALSE))=0,"",VLOOKUP($G50,Baseline!$G:$FP,151,FALSE))</f>
        <v/>
      </c>
      <c r="FB50" s="178" t="str">
        <f>IF(LEN(VLOOKUP($G50,Baseline!$G:$FP,152,FALSE))=0,"",VLOOKUP($G50,Baseline!$G:$FP,152,FALSE))</f>
        <v/>
      </c>
      <c r="FC50" s="178" t="str">
        <f>IF(LEN(VLOOKUP($G50,Baseline!$G:$FP,153,FALSE))=0,"",VLOOKUP($G50,Baseline!$G:$FP,153,FALSE))</f>
        <v/>
      </c>
      <c r="FD50" s="178" t="str">
        <f>IF(LEN(VLOOKUP($G50,Baseline!$G:$FP,154,FALSE))=0,"",VLOOKUP($G50,Baseline!$G:$FP,154,FALSE))</f>
        <v/>
      </c>
      <c r="FE50" s="178" t="str">
        <f>IF(LEN(VLOOKUP($G50,Baseline!$G:$FP,155,FALSE))=0,"",VLOOKUP($G50,Baseline!$G:$FP,155,FALSE))</f>
        <v/>
      </c>
      <c r="FF50" s="178" t="str">
        <f>IF(LEN(VLOOKUP($G50,Baseline!$G:$FP,156,FALSE))=0,"",VLOOKUP($G50,Baseline!$G:$FP,156,FALSE))</f>
        <v/>
      </c>
      <c r="FG50" s="178" t="str">
        <f>IF(LEN(VLOOKUP($G50,Baseline!$G:$FP,157,FALSE))=0,"",VLOOKUP($G50,Baseline!$G:$FP,157,FALSE))</f>
        <v/>
      </c>
      <c r="FH50" s="178" t="str">
        <f>IF(LEN(VLOOKUP($G50,Baseline!$G:$FP,158,FALSE))=0,"",VLOOKUP($G50,Baseline!$G:$FP,158,FALSE))</f>
        <v/>
      </c>
      <c r="FI50" s="178" t="str">
        <f>IF(LEN(VLOOKUP($G50,Baseline!$G:$FP,159,FALSE))=0,"",VLOOKUP($G50,Baseline!$G:$FP,159,FALSE))</f>
        <v/>
      </c>
      <c r="FJ50" s="178" t="str">
        <f>IF(LEN(VLOOKUP($G50,Baseline!$G:$FP,160,FALSE))=0,"",VLOOKUP($G50,Baseline!$G:$FP,160,FALSE))</f>
        <v/>
      </c>
      <c r="FK50" s="178" t="str">
        <f>IF(LEN(VLOOKUP($G50,Baseline!$G:$FP,161,FALSE))=0,"",VLOOKUP($G50,Baseline!$G:$FP,161,FALSE))</f>
        <v/>
      </c>
      <c r="FL50" s="178" t="str">
        <f>IF(LEN(VLOOKUP($G50,Baseline!$G:$FP,162,FALSE))=0,"",VLOOKUP($G50,Baseline!$G:$FP,162,FALSE))</f>
        <v/>
      </c>
      <c r="FM50" s="178" t="str">
        <f>IF(LEN(VLOOKUP($G50,Baseline!$G:$FP,163,FALSE))=0,"",VLOOKUP($G50,Baseline!$G:$FP,163,FALSE))</f>
        <v/>
      </c>
      <c r="FN50" s="178" t="str">
        <f>IF(LEN(VLOOKUP($G50,Baseline!$G:$FP,164,FALSE))=0,"",VLOOKUP($G50,Baseline!$G:$FP,164,FALSE))</f>
        <v/>
      </c>
      <c r="FO50" s="178" t="str">
        <f>IF(LEN(VLOOKUP($G50,Baseline!$G:$FP,165,FALSE))=0,"",VLOOKUP($G50,Baseline!$G:$FP,165,FALSE))</f>
        <v/>
      </c>
      <c r="FP50" s="178" t="str">
        <f>IF(LEN(VLOOKUP($G50,Baseline!$G:$FP,166,FALSE))=0,"",VLOOKUP($G50,Baseline!$G:$FP,166,FALSE))</f>
        <v/>
      </c>
      <c r="FQ50" s="178"/>
      <c r="FR50" s="178"/>
      <c r="FS50" s="178"/>
      <c r="FT50" s="178"/>
      <c r="FU50" s="178" t="str">
        <f>IF(LEN(VLOOKUP($G50,Baseline!$G:$GR,171,FALSE))=0,"",VLOOKUP($G50,Baseline!$G:$GR,171,FALSE))</f>
        <v>Вам не хотелось ничего делать</v>
      </c>
      <c r="FV50" s="178" t="str">
        <f>IF(LEN(VLOOKUP($G50,Baseline!$G:$GR,172,FALSE))=0,"",VLOOKUP($G50,Baseline!$G:$GR,172,FALSE))</f>
        <v>0 = Ни разу</v>
      </c>
      <c r="FW50" s="178" t="str">
        <f>IF(LEN(VLOOKUP($G50,Baseline!$G:$GR,173,FALSE))=0,"",VLOOKUP($G50,Baseline!$G:$GR,173,FALSE))</f>
        <v>1 = Несколь ко дней</v>
      </c>
      <c r="FX50" s="178" t="str">
        <f>IF(LEN(VLOOKUP($G50,Baseline!$G:$GR,174,FALSE))=0,"",VLOOKUP($G50,Baseline!$G:$GR,174,FALSE))</f>
        <v>2 = Более недели</v>
      </c>
      <c r="FY50" s="178" t="str">
        <f>IF(LEN(VLOOKUP($G50,Baseline!$G:$GR,175,FALSE))=0,"",VLOOKUP($G50,Baseline!$G:$GR,175,FALSE))</f>
        <v>3 = Почти каждый день</v>
      </c>
      <c r="FZ50" s="178" t="str">
        <f>IF(LEN(VLOOKUP($G50,Baseline!$G:$GR,176,FALSE))=0,"",VLOOKUP($G50,Baseline!$G:$GR,176,FALSE))</f>
        <v/>
      </c>
      <c r="GA50" s="178" t="str">
        <f>IF(LEN(VLOOKUP($G50,Baseline!$G:$GR,177,FALSE))=0,"",VLOOKUP($G50,Baseline!$G:$GR,177,FALSE))</f>
        <v/>
      </c>
      <c r="GB50" s="178" t="str">
        <f>IF(LEN(VLOOKUP($G50,Baseline!$G:$GR,178,FALSE))=0,"",VLOOKUP($G50,Baseline!$G:$GR,178,FALSE))</f>
        <v/>
      </c>
      <c r="GC50" s="178" t="str">
        <f>IF(LEN(VLOOKUP($G50,Baseline!$G:$GR,179,FALSE))=0,"",VLOOKUP($G50,Baseline!$G:$GR,179,FALSE))</f>
        <v/>
      </c>
      <c r="GD50" s="178" t="str">
        <f>IF(LEN(VLOOKUP($G50,Baseline!$G:$GR,180,FALSE))=0,"",VLOOKUP($G50,Baseline!$G:$GR,180,FALSE))</f>
        <v/>
      </c>
      <c r="GE50" s="178" t="str">
        <f>IF(LEN(VLOOKUP($G50,Baseline!$G:$GR,181,FALSE))=0,"",VLOOKUP($G50,Baseline!$G:$GR,181,FALSE))</f>
        <v/>
      </c>
      <c r="GF50" s="178" t="str">
        <f>IF(LEN(VLOOKUP($G50,Baseline!$G:$GR,182,FALSE))=0,"",VLOOKUP($G50,Baseline!$G:$GR,182,FALSE))</f>
        <v/>
      </c>
      <c r="GG50" s="178" t="str">
        <f>IF(LEN(VLOOKUP($G50,Baseline!$G:$GR,183,FALSE))=0,"",VLOOKUP($G50,Baseline!$G:$GR,183,FALSE))</f>
        <v/>
      </c>
      <c r="GH50" s="178" t="str">
        <f>IF(LEN(VLOOKUP($G50,Baseline!$G:$GR,184,FALSE))=0,"",VLOOKUP($G50,Baseline!$G:$GR,184,FALSE))</f>
        <v/>
      </c>
      <c r="GI50" s="178" t="str">
        <f>IF(LEN(VLOOKUP($G50,Baseline!$G:$GR,185,FALSE))=0,"",VLOOKUP($G50,Baseline!$G:$GR,185,FALSE))</f>
        <v/>
      </c>
      <c r="GJ50" s="178" t="str">
        <f>IF(LEN(VLOOKUP($G50,Baseline!$G:$GR,186,FALSE))=0,"",VLOOKUP($G50,Baseline!$G:$GR,186,FALSE))</f>
        <v/>
      </c>
      <c r="GK50" s="178" t="str">
        <f>IF(LEN(VLOOKUP($G50,Baseline!$G:$GR,187,FALSE))=0,"",VLOOKUP($G50,Baseline!$G:$GR,187,FALSE))</f>
        <v/>
      </c>
      <c r="GL50" s="178" t="str">
        <f>IF(LEN(VLOOKUP($G50,Baseline!$G:$GR,188,FALSE))=0,"",VLOOKUP($G50,Baseline!$G:$GR,188,FALSE))</f>
        <v/>
      </c>
      <c r="GM50" s="178" t="str">
        <f>IF(LEN(VLOOKUP($G50,Baseline!$G:$GR,189,FALSE))=0,"",VLOOKUP($G50,Baseline!$G:$GR,189,FALSE))</f>
        <v/>
      </c>
      <c r="GN50" s="178" t="str">
        <f>IF(LEN(VLOOKUP($G50,Baseline!$G:$GR,190,FALSE))=0,"",VLOOKUP($G50,Baseline!$G:$GR,190,FALSE))</f>
        <v/>
      </c>
      <c r="GO50" s="178" t="str">
        <f>IF(LEN(VLOOKUP($G50,Baseline!$G:$GR,191,FALSE))=0,"",VLOOKUP($G50,Baseline!$G:$GR,191,FALSE))</f>
        <v/>
      </c>
      <c r="GP50" s="178" t="str">
        <f>IF(LEN(VLOOKUP($G50,Baseline!$G:$GR,192,FALSE))=0,"",VLOOKUP($G50,Baseline!$G:$GR,192,FALSE))</f>
        <v/>
      </c>
      <c r="GQ50" s="178" t="str">
        <f>IF(LEN(VLOOKUP($G50,Baseline!$G:$GR,193,FALSE))=0,"",VLOOKUP($G50,Baseline!$G:$GR,193,FALSE))</f>
        <v/>
      </c>
      <c r="GR50" s="178" t="str">
        <f>IF(LEN(VLOOKUP($G50,Baseline!$G:$GR,194,FALSE))=0,"",VLOOKUP($G50,Baseline!$G:$GR,194,FALSE))</f>
        <v/>
      </c>
      <c r="GS50" s="178"/>
      <c r="GT50" s="178"/>
      <c r="GU50" s="178"/>
      <c r="GV50" s="178"/>
      <c r="GW50" s="178" t="str">
        <f>IF(LEN(VLOOKUP($G50,Baseline!$G:$HT,199,FALSE))=0,"",VLOOKUP($G50,Baseline!$G:$HT,199,FALSE))</f>
        <v xml:space="preserve">Slabo interesovanje ili zadovoljstvo da radite nešto </v>
      </c>
      <c r="GX50" s="178" t="str">
        <f>IF(LEN(VLOOKUP($G50,Baseline!$G:$HT,200,FALSE))=0,"",VLOOKUP($G50,Baseline!$G:$HT,200,FALSE))</f>
        <v>0 = Uopšte ne</v>
      </c>
      <c r="GY50" s="178" t="str">
        <f>IF(LEN(VLOOKUP($G50,Baseline!$G:$HT,201,FALSE))=0,"",VLOOKUP($G50,Baseline!$G:$HT,201,FALSE))</f>
        <v>1 = Nekoliko dana</v>
      </c>
      <c r="GZ50" s="178" t="str">
        <f>IF(LEN(VLOOKUP($G50,Baseline!$G:$HT,202,FALSE))=0,"",VLOOKUP($G50,Baseline!$G:$HT,202,FALSE))</f>
        <v>2 = Više od polovine dana</v>
      </c>
      <c r="HA50" s="178" t="str">
        <f>IF(LEN(VLOOKUP($G50,Baseline!$G:$HT,203,FALSE))=0,"",VLOOKUP($G50,Baseline!$G:$HT,203,FALSE))</f>
        <v>3 = Skoro svaki dan</v>
      </c>
      <c r="HB50" s="178" t="str">
        <f>IF(LEN(VLOOKUP($G50,Baseline!$G:$HT,204,FALSE))=0,"",VLOOKUP($G50,Baseline!$G:$HT,204,FALSE))</f>
        <v/>
      </c>
      <c r="HC50" s="178" t="str">
        <f>IF(LEN(VLOOKUP($G50,Baseline!$G:$HT,205,FALSE))=0,"",VLOOKUP($G50,Baseline!$G:$HT,205,FALSE))</f>
        <v/>
      </c>
      <c r="HD50" s="178" t="str">
        <f>IF(LEN(VLOOKUP($G50,Baseline!$G:$HT,206,FALSE))=0,"",VLOOKUP($G50,Baseline!$G:$HT,206,FALSE))</f>
        <v/>
      </c>
      <c r="HE50" s="178" t="str">
        <f>IF(LEN(VLOOKUP($G50,Baseline!$G:$HT,207,FALSE))=0,"",VLOOKUP($G50,Baseline!$G:$HT,207,FALSE))</f>
        <v/>
      </c>
      <c r="HF50" s="178" t="str">
        <f>IF(LEN(VLOOKUP($G50,Baseline!$G:$HT,208,FALSE))=0,"",VLOOKUP($G50,Baseline!$G:$HT,208,FALSE))</f>
        <v/>
      </c>
      <c r="HG50" s="178" t="str">
        <f>IF(LEN(VLOOKUP($G50,Baseline!$G:$HT,209,FALSE))=0,"",VLOOKUP($G50,Baseline!$G:$HT,209,FALSE))</f>
        <v/>
      </c>
      <c r="HH50" s="178" t="str">
        <f>IF(LEN(VLOOKUP($G50,Baseline!$G:$HT,210,FALSE))=0,"",VLOOKUP($G50,Baseline!$G:$HT,210,FALSE))</f>
        <v/>
      </c>
      <c r="HI50" s="178" t="str">
        <f>IF(LEN(VLOOKUP($G50,Baseline!$G:$HT,211,FALSE))=0,"",VLOOKUP($G50,Baseline!$G:$HT,211,FALSE))</f>
        <v/>
      </c>
      <c r="HJ50" s="178" t="str">
        <f>IF(LEN(VLOOKUP($G50,Baseline!$G:$HT,212,FALSE))=0,"",VLOOKUP($G50,Baseline!$G:$HT,212,FALSE))</f>
        <v/>
      </c>
      <c r="HK50" s="178" t="str">
        <f>IF(LEN(VLOOKUP($G50,Baseline!$G:$HT,213,FALSE))=0,"",VLOOKUP($G50,Baseline!$G:$HT,213,FALSE))</f>
        <v/>
      </c>
      <c r="HL50" s="178" t="str">
        <f>IF(LEN(VLOOKUP($G50,Baseline!$G:$HT,214,FALSE))=0,"",VLOOKUP($G50,Baseline!$G:$HT,214,FALSE))</f>
        <v/>
      </c>
      <c r="HM50" s="178" t="str">
        <f>IF(LEN(VLOOKUP($G50,Baseline!$G:$HT,215,FALSE))=0,"",VLOOKUP($G50,Baseline!$G:$HT,215,FALSE))</f>
        <v/>
      </c>
      <c r="HN50" s="178" t="str">
        <f>IF(LEN(VLOOKUP($G50,Baseline!$G:$HT,216,FALSE))=0,"",VLOOKUP($G50,Baseline!$G:$HT,216,FALSE))</f>
        <v/>
      </c>
      <c r="HO50" s="178" t="str">
        <f>IF(LEN(VLOOKUP($G50,Baseline!$G:$HT,217,FALSE))=0,"",VLOOKUP($G50,Baseline!$G:$HT,217,FALSE))</f>
        <v/>
      </c>
      <c r="HP50" s="178" t="str">
        <f>IF(LEN(VLOOKUP($G50,Baseline!$G:$HT,218,FALSE))=0,"",VLOOKUP($G50,Baseline!$G:$HT,218,FALSE))</f>
        <v/>
      </c>
      <c r="HQ50" s="178" t="str">
        <f>IF(LEN(VLOOKUP($G50,Baseline!$G:$HT,219,FALSE))=0,"",VLOOKUP($G50,Baseline!$G:$HT,219,FALSE))</f>
        <v/>
      </c>
      <c r="HR50" s="178" t="str">
        <f>IF(LEN(VLOOKUP($G50,Baseline!$G:$HT,220,FALSE))=0,"",VLOOKUP($G50,Baseline!$G:$HT,220,FALSE))</f>
        <v/>
      </c>
      <c r="HS50" s="178" t="str">
        <f>IF(LEN(VLOOKUP($G50,Baseline!$G:$HT,221,FALSE))=0,"",VLOOKUP($G50,Baseline!$G:$HT,221,FALSE))</f>
        <v/>
      </c>
      <c r="HT50" s="178" t="str">
        <f>IF(LEN(VLOOKUP($G50,Baseline!$G:$HT,222,FALSE))=0,"",VLOOKUP($G50,Baseline!$G:$HT,222,FALSE))</f>
        <v/>
      </c>
      <c r="HU50" s="178"/>
      <c r="HV50" s="178"/>
      <c r="HW50" s="178"/>
      <c r="HX50" s="178"/>
    </row>
    <row r="51" spans="1:232" s="41" customFormat="1" ht="16.5" hidden="1" thickBot="1">
      <c r="A51" s="180" t="s">
        <v>109</v>
      </c>
      <c r="B51" s="178" t="s">
        <v>110</v>
      </c>
      <c r="C51" s="178"/>
      <c r="D51" s="178"/>
      <c r="E51" s="178"/>
      <c r="F51" s="178" t="s">
        <v>111</v>
      </c>
      <c r="G51" s="188" t="s">
        <v>615</v>
      </c>
      <c r="H51" s="185"/>
      <c r="I51" s="182" t="str">
        <f>IF(LEN(VLOOKUP($G51,Baseline!$G:$AF,3,FALSE))=0,"",VLOOKUP($G51,Baseline!$G:$AF,3,FALSE))</f>
        <v>Schwierigkeiten, ein- oder durchzuschlafen, oder vermehrter Schlaf</v>
      </c>
      <c r="J51" s="187" t="str">
        <f>IF(LEN(VLOOKUP($G51,Baseline!$G:$AF,4,FALSE))=0,"",VLOOKUP($G51,Baseline!$G:$AF,4,FALSE))</f>
        <v>0 = Überhaupt nicht</v>
      </c>
      <c r="K51" s="187" t="str">
        <f>IF(LEN(VLOOKUP($G51,Baseline!$G:$AF,5,FALSE))=0,"",VLOOKUP($G51,Baseline!$G:$AF,5,FALSE))</f>
        <v>1 = An einzelnen Tagen</v>
      </c>
      <c r="L51" s="187" t="str">
        <f>IF(LEN(VLOOKUP($G51,Baseline!$G:$AF,6,FALSE))=0,"",VLOOKUP($G51,Baseline!$G:$AF,6,FALSE))</f>
        <v>2 = An mehr als der Hälfte der Tage</v>
      </c>
      <c r="M51" s="187" t="str">
        <f>IF(LEN(VLOOKUP($G51,Baseline!$G:$AF,7,FALSE))=0,"",VLOOKUP($G51,Baseline!$G:$AF,7,FALSE))</f>
        <v>3 = Beinahe jeden Tag</v>
      </c>
      <c r="N51" s="187" t="str">
        <f>IF(LEN(VLOOKUP($G51,Baseline!$G:$AF,8,FALSE))=0,"",VLOOKUP($G51,Baseline!$G:$AF,8,FALSE))</f>
        <v/>
      </c>
      <c r="O51" s="187" t="str">
        <f>IF(LEN(VLOOKUP($G51,Baseline!$G:$AF,9,FALSE))=0,"",VLOOKUP($G51,Baseline!$G:$AF,9,FALSE))</f>
        <v/>
      </c>
      <c r="P51" s="187" t="str">
        <f>IF(LEN(VLOOKUP($G51,Baseline!$G:$AF,10,FALSE))=0,"",VLOOKUP($G51,Baseline!$G:$AF,10,FALSE))</f>
        <v/>
      </c>
      <c r="Q51" s="187" t="str">
        <f>IF(LEN(VLOOKUP($G51,Baseline!$G:$AF,11,FALSE))=0,"",VLOOKUP($G51,Baseline!$G:$AF,11,FALSE))</f>
        <v/>
      </c>
      <c r="R51" s="187" t="str">
        <f>IF(LEN(VLOOKUP($G51,Baseline!$G:$AF,12,FALSE))=0,"",VLOOKUP($G51,Baseline!$G:$AF,12,FALSE))</f>
        <v/>
      </c>
      <c r="S51" s="187" t="str">
        <f>IF(LEN(VLOOKUP($G51,Baseline!$G:$AF,13,FALSE))=0,"",VLOOKUP($G51,Baseline!$G:$AF,13,FALSE))</f>
        <v/>
      </c>
      <c r="T51" s="187" t="str">
        <f>IF(LEN(VLOOKUP($G51,Baseline!$G:$AF,14,FALSE))=0,"",VLOOKUP($G51,Baseline!$G:$AF,14,FALSE))</f>
        <v/>
      </c>
      <c r="U51" s="187" t="str">
        <f>IF(LEN(VLOOKUP($G51,Baseline!$G:$AF,15,FALSE))=0,"",VLOOKUP($G51,Baseline!$G:$AF,15,FALSE))</f>
        <v/>
      </c>
      <c r="V51" s="187" t="str">
        <f>IF(LEN(VLOOKUP($G51,Baseline!$G:$AF,16,FALSE))=0,"",VLOOKUP($G51,Baseline!$G:$AF,16,FALSE))</f>
        <v/>
      </c>
      <c r="W51" s="187" t="str">
        <f>IF(LEN(VLOOKUP($G51,Baseline!$G:$AF,17,FALSE))=0,"",VLOOKUP($G51,Baseline!$G:$AF,17,FALSE))</f>
        <v/>
      </c>
      <c r="X51" s="187" t="str">
        <f>IF(LEN(VLOOKUP($G51,Baseline!$G:$AF,18,FALSE))=0,"",VLOOKUP($G51,Baseline!$G:$AF,18,FALSE))</f>
        <v/>
      </c>
      <c r="Y51" s="187" t="str">
        <f>IF(LEN(VLOOKUP($G51,Baseline!$G:$AF,19,FALSE))=0,"",VLOOKUP($G51,Baseline!$G:$AF,19,FALSE))</f>
        <v/>
      </c>
      <c r="Z51" s="187" t="str">
        <f>IF(LEN(VLOOKUP($G51,Baseline!$G:$AF,20,FALSE))=0,"",VLOOKUP($G51,Baseline!$G:$AF,20,FALSE))</f>
        <v/>
      </c>
      <c r="AA51" s="187" t="str">
        <f>IF(LEN(VLOOKUP($G51,Baseline!$G:$AF,21,FALSE))=0,"",VLOOKUP($G51,Baseline!$G:$AF,21,FALSE))</f>
        <v/>
      </c>
      <c r="AB51" s="187" t="str">
        <f>IF(LEN(VLOOKUP($G51,Baseline!$G:$AF,22,FALSE))=0,"",VLOOKUP($G51,Baseline!$G:$AF,22,FALSE))</f>
        <v/>
      </c>
      <c r="AC51" s="187" t="str">
        <f>IF(LEN(VLOOKUP($G51,Baseline!$G:$AF,23,FALSE))=0,"",VLOOKUP($G51,Baseline!$G:$AF,23,FALSE))</f>
        <v/>
      </c>
      <c r="AD51" s="187" t="str">
        <f>IF(LEN(VLOOKUP($G51,Baseline!$G:$AF,24,FALSE))=0,"",VLOOKUP($G51,Baseline!$G:$AF,24,FALSE))</f>
        <v/>
      </c>
      <c r="AE51" s="187" t="str">
        <f>IF(LEN(VLOOKUP($G51,Baseline!$G:$AF,25,FALSE))=0,"",VLOOKUP($G51,Baseline!$G:$AF,25,FALSE))</f>
        <v/>
      </c>
      <c r="AF51" s="187" t="str">
        <f>IF(LEN(VLOOKUP($G51,Baseline!$G:$AF,26,FALSE))=0,"",VLOOKUP($G51,Baseline!$G:$AF,26,FALSE))</f>
        <v/>
      </c>
      <c r="AG51" s="178"/>
      <c r="AH51" s="178"/>
      <c r="AI51" s="178"/>
      <c r="AJ51" s="186"/>
      <c r="AK51" s="182" t="str">
        <f>IF(LEN(VLOOKUP($G51,Baseline!$G:$BH,31,FALSE))=0,"",VLOOKUP($G51,Baseline!$G:$BH,31,FALSE))</f>
        <v>Trouble falling asleep, staying asleep, or sleeping too much?</v>
      </c>
      <c r="AL51" s="187" t="str">
        <f>IF(LEN(VLOOKUP($G51,Baseline!$G:$BH,32,FALSE))=0,"",VLOOKUP($G51,Baseline!$G:$BH,32,FALSE))</f>
        <v>0 = Not at all</v>
      </c>
      <c r="AM51" s="187" t="str">
        <f>IF(LEN(VLOOKUP($G51,Baseline!$G:$BH,33,FALSE))=0,"",VLOOKUP($G51,Baseline!$G:$BH,33,FALSE))</f>
        <v>1 = Several days</v>
      </c>
      <c r="AN51" s="187" t="str">
        <f>IF(LEN(VLOOKUP($G51,Baseline!$G:$BH,34,FALSE))=0,"",VLOOKUP($G51,Baseline!$G:$BH,34,FALSE))</f>
        <v>2 = More than half the days</v>
      </c>
      <c r="AO51" s="187" t="str">
        <f>IF(LEN(VLOOKUP($G51,Baseline!$G:$BH,35,FALSE))=0,"",VLOOKUP($G51,Baseline!$G:$BH,35,FALSE))</f>
        <v>3 = Nearly every day</v>
      </c>
      <c r="AP51" s="187" t="str">
        <f>IF(LEN(VLOOKUP($G51,Baseline!$G:$BH,36,FALSE))=0,"",VLOOKUP($G51,Baseline!$G:$BH,36,FALSE))</f>
        <v/>
      </c>
      <c r="AQ51" s="187" t="str">
        <f>IF(LEN(VLOOKUP($G51,Baseline!$G:$BH,37,FALSE))=0,"",VLOOKUP($G51,Baseline!$G:$BH,37,FALSE))</f>
        <v/>
      </c>
      <c r="AR51" s="187" t="str">
        <f>IF(LEN(VLOOKUP($G51,Baseline!$G:$BH,38,FALSE))=0,"",VLOOKUP($G51,Baseline!$G:$BH,38,FALSE))</f>
        <v/>
      </c>
      <c r="AS51" s="187" t="str">
        <f>IF(LEN(VLOOKUP($G51,Baseline!$G:$BH,39,FALSE))=0,"",VLOOKUP($G51,Baseline!$G:$BH,39,FALSE))</f>
        <v/>
      </c>
      <c r="AT51" s="187" t="str">
        <f>IF(LEN(VLOOKUP($G51,Baseline!$G:$BH,40,FALSE))=0,"",VLOOKUP($G51,Baseline!$G:$BH,40,FALSE))</f>
        <v/>
      </c>
      <c r="AU51" s="187" t="str">
        <f>IF(LEN(VLOOKUP($G51,Baseline!$G:$BH,41,FALSE))=0,"",VLOOKUP($G51,Baseline!$G:$BH,41,FALSE))</f>
        <v/>
      </c>
      <c r="AV51" s="187" t="str">
        <f>IF(LEN(VLOOKUP($G51,Baseline!$G:$BH,42,FALSE))=0,"",VLOOKUP($G51,Baseline!$G:$BH,42,FALSE))</f>
        <v/>
      </c>
      <c r="AW51" s="187" t="str">
        <f>IF(LEN(VLOOKUP($G51,Baseline!$G:$BH,43,FALSE))=0,"",VLOOKUP($G51,Baseline!$G:$BH,43,FALSE))</f>
        <v/>
      </c>
      <c r="AX51" s="187" t="str">
        <f>IF(LEN(VLOOKUP($G51,Baseline!$G:$BH,44,FALSE))=0,"",VLOOKUP($G51,Baseline!$G:$BH,44,FALSE))</f>
        <v/>
      </c>
      <c r="AY51" s="187" t="str">
        <f>IF(LEN(VLOOKUP($G51,Baseline!$G:$BH,45,FALSE))=0,"",VLOOKUP($G51,Baseline!$G:$BH,45,FALSE))</f>
        <v/>
      </c>
      <c r="AZ51" s="187" t="str">
        <f>IF(LEN(VLOOKUP($G51,Baseline!$G:$BH,46,FALSE))=0,"",VLOOKUP($G51,Baseline!$G:$BH,46,FALSE))</f>
        <v/>
      </c>
      <c r="BA51" s="187" t="str">
        <f>IF(LEN(VLOOKUP($G51,Baseline!$G:$BH,47,FALSE))=0,"",VLOOKUP($G51,Baseline!$G:$BH,47,FALSE))</f>
        <v/>
      </c>
      <c r="BB51" s="187" t="str">
        <f>IF(LEN(VLOOKUP($G51,Baseline!$G:$BH,48,FALSE))=0,"",VLOOKUP($G51,Baseline!$G:$BH,48,FALSE))</f>
        <v/>
      </c>
      <c r="BC51" s="187" t="str">
        <f>IF(LEN(VLOOKUP($G51,Baseline!$G:$BH,49,FALSE))=0,"",VLOOKUP($G51,Baseline!$G:$BH,49,FALSE))</f>
        <v/>
      </c>
      <c r="BD51" s="187" t="str">
        <f>IF(LEN(VLOOKUP($G51,Baseline!$G:$BH,50,FALSE))=0,"",VLOOKUP($G51,Baseline!$G:$BH,50,FALSE))</f>
        <v/>
      </c>
      <c r="BE51" s="187" t="str">
        <f>IF(LEN(VLOOKUP($G51,Baseline!$G:$BH,51,FALSE))=0,"",VLOOKUP($G51,Baseline!$G:$BH,51,FALSE))</f>
        <v/>
      </c>
      <c r="BF51" s="187" t="str">
        <f>IF(LEN(VLOOKUP($G51,Baseline!$G:$BH,52,FALSE))=0,"",VLOOKUP($G51,Baseline!$G:$BH,52,FALSE))</f>
        <v/>
      </c>
      <c r="BG51" s="187" t="str">
        <f>IF(LEN(VLOOKUP($G51,Baseline!$G:$BH,53,FALSE))=0,"",VLOOKUP($G51,Baseline!$G:$BH,53,FALSE))</f>
        <v/>
      </c>
      <c r="BH51" s="187" t="str">
        <f>IF(LEN(VLOOKUP($G51,Baseline!$G:$BH,54,FALSE))=0,"",VLOOKUP($G51,Baseline!$G:$BH,54,FALSE))</f>
        <v/>
      </c>
      <c r="BI51" s="178"/>
      <c r="BJ51" s="178"/>
      <c r="BK51" s="178"/>
      <c r="BL51" s="186"/>
      <c r="BM51" s="182" t="str">
        <f>IF(LEN(VLOOKUP($G51,Baseline!$G:$CJ,59,FALSE))=0,"",VLOOKUP($G51,Baseline!$G:$CJ,59,FALSE))</f>
        <v>Problemas para quedarse dormido/a, para seguir durmiendo o dormir demasiado</v>
      </c>
      <c r="BN51" s="187" t="str">
        <f>IF(LEN(VLOOKUP($G51,Baseline!$G:$CJ,60,FALSE))=0,"",VLOOKUP($G51,Baseline!$G:$CJ,60,FALSE))</f>
        <v>0 = Nunca</v>
      </c>
      <c r="BO51" s="187" t="str">
        <f>IF(LEN(VLOOKUP($G51,Baseline!$G:$CJ,61,FALSE))=0,"",VLOOKUP($G51,Baseline!$G:$CJ,61,FALSE))</f>
        <v>1 = Varios días</v>
      </c>
      <c r="BP51" s="188" t="str">
        <f>IF(LEN(VLOOKUP($G51,Baseline!$G:$CJ,62,FALSE))=0,"",VLOOKUP($G51,Baseline!$G:$CJ,62,FALSE))</f>
        <v>2 = Más de la mitad de los días</v>
      </c>
      <c r="BQ51" s="178" t="str">
        <f>IF(LEN(VLOOKUP($G51,Baseline!$G:$CJ,63,FALSE))=0,"",VLOOKUP($G51,Baseline!$G:$CJ,63,FALSE))</f>
        <v>3 = Casi cada día</v>
      </c>
      <c r="BR51" s="178" t="str">
        <f>IF(LEN(VLOOKUP($G51,Baseline!$G:$CJ,64,FALSE))=0,"",VLOOKUP($G51,Baseline!$G:$CJ,64,FALSE))</f>
        <v/>
      </c>
      <c r="BS51" s="178" t="str">
        <f>IF(LEN(VLOOKUP($G51,Baseline!$G:$CJ,65,FALSE))=0,"",VLOOKUP($G51,Baseline!$G:$CJ,65,FALSE))</f>
        <v/>
      </c>
      <c r="BT51" s="178" t="str">
        <f>IF(LEN(VLOOKUP($G51,Baseline!$G:$CJ,66,FALSE))=0,"",VLOOKUP($G51,Baseline!$G:$CJ,66,FALSE))</f>
        <v/>
      </c>
      <c r="BU51" s="178" t="str">
        <f>IF(LEN(VLOOKUP($G51,Baseline!$G:$CJ,67,FALSE))=0,"",VLOOKUP($G51,Baseline!$G:$CJ,67,FALSE))</f>
        <v/>
      </c>
      <c r="BV51" s="178" t="str">
        <f>IF(LEN(VLOOKUP($G51,Baseline!$G:$CJ,68,FALSE))=0,"",VLOOKUP($G51,Baseline!$G:$CJ,68,FALSE))</f>
        <v/>
      </c>
      <c r="BW51" s="178" t="str">
        <f>IF(LEN(VLOOKUP($G51,Baseline!$G:$CJ,69,FALSE))=0,"",VLOOKUP($G51,Baseline!$G:$CJ,69,FALSE))</f>
        <v/>
      </c>
      <c r="BX51" s="178" t="str">
        <f>IF(LEN(VLOOKUP($G51,Baseline!$G:$CJ,70,FALSE))=0,"",VLOOKUP($G51,Baseline!$G:$CJ,70,FALSE))</f>
        <v/>
      </c>
      <c r="BY51" s="178" t="str">
        <f>IF(LEN(VLOOKUP($G51,Baseline!$G:$CJ,71,FALSE))=0,"",VLOOKUP($G51,Baseline!$G:$CJ,71,FALSE))</f>
        <v/>
      </c>
      <c r="BZ51" s="178" t="str">
        <f>IF(LEN(VLOOKUP($G51,Baseline!$G:$CJ,72,FALSE))=0,"",VLOOKUP($G51,Baseline!$G:$CJ,72,FALSE))</f>
        <v/>
      </c>
      <c r="CA51" s="178" t="str">
        <f>IF(LEN(VLOOKUP($G51,Baseline!$G:$CJ,73,FALSE))=0,"",VLOOKUP($G51,Baseline!$G:$CJ,73,FALSE))</f>
        <v/>
      </c>
      <c r="CB51" s="178" t="str">
        <f>IF(LEN(VLOOKUP($G51,Baseline!$G:$CJ,74,FALSE))=0,"",VLOOKUP($G51,Baseline!$G:$CJ,74,FALSE))</f>
        <v/>
      </c>
      <c r="CC51" s="178" t="str">
        <f>IF(LEN(VLOOKUP($G51,Baseline!$G:$CJ,75,FALSE))=0,"",VLOOKUP($G51,Baseline!$G:$CJ,75,FALSE))</f>
        <v/>
      </c>
      <c r="CD51" s="178" t="str">
        <f>IF(LEN(VLOOKUP($G51,Baseline!$G:$CJ,76,FALSE))=0,"",VLOOKUP($G51,Baseline!$G:$CJ,76,FALSE))</f>
        <v/>
      </c>
      <c r="CE51" s="178" t="str">
        <f>IF(LEN(VLOOKUP($G51,Baseline!$G:$CJ,77,FALSE))=0,"",VLOOKUP($G51,Baseline!$G:$CJ,77,FALSE))</f>
        <v/>
      </c>
      <c r="CF51" s="178" t="str">
        <f>IF(LEN(VLOOKUP($G51,Baseline!$G:$CJ,78,FALSE))=0,"",VLOOKUP($G51,Baseline!$G:$CJ,78,FALSE))</f>
        <v/>
      </c>
      <c r="CG51" s="178" t="str">
        <f>IF(LEN(VLOOKUP($G51,Baseline!$G:$CJ,79,FALSE))=0,"",VLOOKUP($G51,Baseline!$G:$CJ,79,FALSE))</f>
        <v/>
      </c>
      <c r="CH51" s="178" t="str">
        <f>IF(LEN(VLOOKUP($G51,Baseline!$G:$CJ,80,FALSE))=0,"",VLOOKUP($G51,Baseline!$G:$CJ,80,FALSE))</f>
        <v/>
      </c>
      <c r="CI51" s="178" t="str">
        <f>IF(LEN(VLOOKUP($G51,Baseline!$G:$CJ,81,FALSE))=0,"",VLOOKUP($G51,Baseline!$G:$CJ,81,FALSE))</f>
        <v/>
      </c>
      <c r="CJ51" s="178" t="str">
        <f>IF(LEN(VLOOKUP($G51,Baseline!$G:$CJ,82,FALSE))=0,"",VLOOKUP($G51,Baseline!$G:$CJ,82,FALSE))</f>
        <v/>
      </c>
      <c r="CK51" s="178"/>
      <c r="CL51" s="178"/>
      <c r="CM51" s="178"/>
      <c r="CN51" s="189"/>
      <c r="CO51" s="182" t="str">
        <f>IF(LEN(VLOOKUP($G51,Baseline!$G:$DL,87,FALSE))=0,"",VLOOKUP($G51,Baseline!$G:$DL,87,FALSE))</f>
        <v>Difficultés à s’endormir ou à rester endormi(e), ou dormir trop</v>
      </c>
      <c r="CP51" s="178" t="str">
        <f>IF(LEN(VLOOKUP($G51,Baseline!$G:$DL,88,FALSE))=0,"",VLOOKUP($G51,Baseline!$G:$DL,88,FALSE))</f>
        <v>0 = Jamais</v>
      </c>
      <c r="CQ51" s="178" t="str">
        <f>IF(LEN(VLOOKUP($G51,Baseline!$G:$DL,89,FALSE))=0,"",VLOOKUP($G51,Baseline!$G:$DL,89,FALSE))</f>
        <v>1 = Plusieurs jours</v>
      </c>
      <c r="CR51" s="178" t="str">
        <f>IF(LEN(VLOOKUP($G51,Baseline!$G:$DL,90,FALSE))=0,"",VLOOKUP($G51,Baseline!$G:$DL,90,FALSE))</f>
        <v>2 = Plus de la moitié du temps</v>
      </c>
      <c r="CS51" s="178" t="str">
        <f>IF(LEN(VLOOKUP($G51,Baseline!$G:$DL,91,FALSE))=0,"",VLOOKUP($G51,Baseline!$G:$DL,91,FALSE))</f>
        <v>3 = Presque tous les jours</v>
      </c>
      <c r="CT51" s="178" t="str">
        <f>IF(LEN(VLOOKUP($G51,Baseline!$G:$DL,92,FALSE))=0,"",VLOOKUP($G51,Baseline!$G:$DL,92,FALSE))</f>
        <v/>
      </c>
      <c r="CU51" s="178" t="str">
        <f>IF(LEN(VLOOKUP($G51,Baseline!$G:$DL,93,FALSE))=0,"",VLOOKUP($G51,Baseline!$G:$DL,93,FALSE))</f>
        <v/>
      </c>
      <c r="CV51" s="178" t="str">
        <f>IF(LEN(VLOOKUP($G51,Baseline!$G:$DL,94,FALSE))=0,"",VLOOKUP($G51,Baseline!$G:$DL,94,FALSE))</f>
        <v/>
      </c>
      <c r="CW51" s="178" t="str">
        <f>IF(LEN(VLOOKUP($G51,Baseline!$G:$DL,95,FALSE))=0,"",VLOOKUP($G51,Baseline!$G:$DL,95,FALSE))</f>
        <v/>
      </c>
      <c r="CX51" s="178" t="str">
        <f>IF(LEN(VLOOKUP($G51,Baseline!$G:$DL,96,FALSE))=0,"",VLOOKUP($G51,Baseline!$G:$DL,96,FALSE))</f>
        <v/>
      </c>
      <c r="CY51" s="178" t="str">
        <f>IF(LEN(VLOOKUP($G51,Baseline!$G:$DL,97,FALSE))=0,"",VLOOKUP($G51,Baseline!$G:$DL,97,FALSE))</f>
        <v/>
      </c>
      <c r="CZ51" s="178" t="str">
        <f>IF(LEN(VLOOKUP($G51,Baseline!$G:$DL,98,FALSE))=0,"",VLOOKUP($G51,Baseline!$G:$DL,98,FALSE))</f>
        <v/>
      </c>
      <c r="DA51" s="178" t="str">
        <f>IF(LEN(VLOOKUP($G51,Baseline!$G:$DL,99,FALSE))=0,"",VLOOKUP($G51,Baseline!$G:$DL,99,FALSE))</f>
        <v/>
      </c>
      <c r="DB51" s="178" t="str">
        <f>IF(LEN(VLOOKUP($G51,Baseline!$G:$DL,100,FALSE))=0,"",VLOOKUP($G51,Baseline!$G:$DL,100,FALSE))</f>
        <v/>
      </c>
      <c r="DC51" s="178" t="str">
        <f>IF(LEN(VLOOKUP($G51,Baseline!$G:$DL,101,FALSE))=0,"",VLOOKUP($G51,Baseline!$G:$DL,101,FALSE))</f>
        <v/>
      </c>
      <c r="DD51" s="178" t="str">
        <f>IF(LEN(VLOOKUP($G51,Baseline!$G:$DL,102,FALSE))=0,"",VLOOKUP($G51,Baseline!$G:$DL,102,FALSE))</f>
        <v/>
      </c>
      <c r="DE51" s="178" t="str">
        <f>IF(LEN(VLOOKUP($G51,Baseline!$G:$DL,103,FALSE))=0,"",VLOOKUP($G51,Baseline!$G:$DL,103,FALSE))</f>
        <v/>
      </c>
      <c r="DF51" s="178" t="str">
        <f>IF(LEN(VLOOKUP($G51,Baseline!$G:$DL,104,FALSE))=0,"",VLOOKUP($G51,Baseline!$G:$DL,104,FALSE))</f>
        <v/>
      </c>
      <c r="DG51" s="178" t="str">
        <f>IF(LEN(VLOOKUP($G51,Baseline!$G:$DL,105,FALSE))=0,"",VLOOKUP($G51,Baseline!$G:$DL,105,FALSE))</f>
        <v/>
      </c>
      <c r="DH51" s="178" t="str">
        <f>IF(LEN(VLOOKUP($G51,Baseline!$G:$DL,106,FALSE))=0,"",VLOOKUP($G51,Baseline!$G:$DL,106,FALSE))</f>
        <v/>
      </c>
      <c r="DI51" s="178" t="str">
        <f>IF(LEN(VLOOKUP($G51,Baseline!$G:$DL,107,FALSE))=0,"",VLOOKUP($G51,Baseline!$G:$DL,107,FALSE))</f>
        <v/>
      </c>
      <c r="DJ51" s="178" t="str">
        <f>IF(LEN(VLOOKUP($G51,Baseline!$G:$DL,108,FALSE))=0,"",VLOOKUP($G51,Baseline!$G:$DL,108,FALSE))</f>
        <v/>
      </c>
      <c r="DK51" s="178" t="str">
        <f>IF(LEN(VLOOKUP($G51,Baseline!$G:$DL,109,FALSE))=0,"",VLOOKUP($G51,Baseline!$G:$DL,109,FALSE))</f>
        <v/>
      </c>
      <c r="DL51" s="178" t="str">
        <f>IF(LEN(VLOOKUP($G51,Baseline!$G:$DL,110,FALSE))=0,"",VLOOKUP($G51,Baseline!$G:$DL,110,FALSE))</f>
        <v/>
      </c>
      <c r="DM51" s="178"/>
      <c r="DN51" s="178"/>
      <c r="DO51" s="178"/>
      <c r="DP51" s="178"/>
      <c r="DQ51" s="178" t="str">
        <f>IF(LEN(VLOOKUP($G51,Baseline!$G:$EN,115,FALSE))=0,"",VLOOKUP($G51,Baseline!$G:$EN,115,FALSE))</f>
        <v>Nehezen tud elaludni, éjszaka könnyen felébred, vagy túl sokat alszik</v>
      </c>
      <c r="DR51" s="178" t="str">
        <f>IF(LEN(VLOOKUP($G51,Baseline!$G:$EN,116,FALSE))=0,"",VLOOKUP($G51,Baseline!$G:$EN,116,FALSE))</f>
        <v>0 = Egyszer sem</v>
      </c>
      <c r="DS51" s="178" t="str">
        <f>IF(LEN(VLOOKUP($G51,Baseline!$G:$EN,117,FALSE))=0,"",VLOOKUP($G51,Baseline!$G:$EN,117,FALSE))</f>
        <v>1 = Néhány napig</v>
      </c>
      <c r="DT51" s="178" t="str">
        <f>IF(LEN(VLOOKUP($G51,Baseline!$G:$EN,118,FALSE))=0,"",VLOOKUP($G51,Baseline!$G:$EN,118,FALSE))</f>
        <v>2 = A napok több mint felében</v>
      </c>
      <c r="DU51" s="178" t="str">
        <f>IF(LEN(VLOOKUP($G51,Baseline!$G:$EN,119,FALSE))=0,"",VLOOKUP($G51,Baseline!$G:$EN,119,FALSE))</f>
        <v>3 = Majdnem minden nap</v>
      </c>
      <c r="DV51" s="178" t="str">
        <f>IF(LEN(VLOOKUP($G51,Baseline!$G:$EN,120,FALSE))=0,"",VLOOKUP($G51,Baseline!$G:$EN,120,FALSE))</f>
        <v/>
      </c>
      <c r="DW51" s="178" t="str">
        <f>IF(LEN(VLOOKUP($G51,Baseline!$G:$EN,121,FALSE))=0,"",VLOOKUP($G51,Baseline!$G:$EN,121,FALSE))</f>
        <v/>
      </c>
      <c r="DX51" s="178" t="str">
        <f>IF(LEN(VLOOKUP($G51,Baseline!$G:$EN,122,FALSE))=0,"",VLOOKUP($G51,Baseline!$G:$EN,122,FALSE))</f>
        <v/>
      </c>
      <c r="DY51" s="178" t="str">
        <f>IF(LEN(VLOOKUP($G51,Baseline!$G:$EN,123,FALSE))=0,"",VLOOKUP($G51,Baseline!$G:$EN,123,FALSE))</f>
        <v/>
      </c>
      <c r="DZ51" s="178" t="str">
        <f>IF(LEN(VLOOKUP($G51,Baseline!$G:$EN,124,FALSE))=0,"",VLOOKUP($G51,Baseline!$G:$EN,124,FALSE))</f>
        <v/>
      </c>
      <c r="EA51" s="178" t="str">
        <f>IF(LEN(VLOOKUP($G51,Baseline!$G:$EN,125,FALSE))=0,"",VLOOKUP($G51,Baseline!$G:$EN,125,FALSE))</f>
        <v/>
      </c>
      <c r="EB51" s="178" t="str">
        <f>IF(LEN(VLOOKUP($G51,Baseline!$G:$EN,126,FALSE))=0,"",VLOOKUP($G51,Baseline!$G:$EN,126,FALSE))</f>
        <v/>
      </c>
      <c r="EC51" s="178" t="str">
        <f>IF(LEN(VLOOKUP($G51,Baseline!$G:$EN,127,FALSE))=0,"",VLOOKUP($G51,Baseline!$G:$EN,127,FALSE))</f>
        <v/>
      </c>
      <c r="ED51" s="178" t="str">
        <f>IF(LEN(VLOOKUP($G51,Baseline!$G:$EN,128,FALSE))=0,"",VLOOKUP($G51,Baseline!$G:$EN,128,FALSE))</f>
        <v/>
      </c>
      <c r="EE51" s="178" t="str">
        <f>IF(LEN(VLOOKUP($G51,Baseline!$G:$EN,129,FALSE))=0,"",VLOOKUP($G51,Baseline!$G:$EN,129,FALSE))</f>
        <v/>
      </c>
      <c r="EF51" s="178" t="str">
        <f>IF(LEN(VLOOKUP($G51,Baseline!$G:$EN,130,FALSE))=0,"",VLOOKUP($G51,Baseline!$G:$EN,130,FALSE))</f>
        <v/>
      </c>
      <c r="EG51" s="178" t="str">
        <f>IF(LEN(VLOOKUP($G51,Baseline!$G:$EN,131,FALSE))=0,"",VLOOKUP($G51,Baseline!$G:$EN,131,FALSE))</f>
        <v/>
      </c>
      <c r="EH51" s="178" t="str">
        <f>IF(LEN(VLOOKUP($G51,Baseline!$G:$EN,132,FALSE))=0,"",VLOOKUP($G51,Baseline!$G:$EN,132,FALSE))</f>
        <v/>
      </c>
      <c r="EI51" s="178" t="str">
        <f>IF(LEN(VLOOKUP($G51,Baseline!$G:$EN,133,FALSE))=0,"",VLOOKUP($G51,Baseline!$G:$EN,133,FALSE))</f>
        <v/>
      </c>
      <c r="EJ51" s="178" t="str">
        <f>IF(LEN(VLOOKUP($G51,Baseline!$G:$EN,134,FALSE))=0,"",VLOOKUP($G51,Baseline!$G:$EN,134,FALSE))</f>
        <v/>
      </c>
      <c r="EK51" s="178" t="str">
        <f>IF(LEN(VLOOKUP($G51,Baseline!$G:$EN,135,FALSE))=0,"",VLOOKUP($G51,Baseline!$G:$EN,135,FALSE))</f>
        <v/>
      </c>
      <c r="EL51" s="178" t="str">
        <f>IF(LEN(VLOOKUP($G51,Baseline!$G:$EN,136,FALSE))=0,"",VLOOKUP($G51,Baseline!$G:$EN,136,FALSE))</f>
        <v/>
      </c>
      <c r="EM51" s="178" t="str">
        <f>IF(LEN(VLOOKUP($G51,Baseline!$G:$EN,137,FALSE))=0,"",VLOOKUP($G51,Baseline!$G:$EN,137,FALSE))</f>
        <v/>
      </c>
      <c r="EN51" s="178" t="str">
        <f>IF(LEN(VLOOKUP($G51,Baseline!$G:$EN,138,FALSE))=0,"",VLOOKUP($G51,Baseline!$G:$EN,138,FALSE))</f>
        <v/>
      </c>
      <c r="EO51" s="178"/>
      <c r="EP51" s="178"/>
      <c r="EQ51" s="178"/>
      <c r="ER51" s="178"/>
      <c r="ES51" s="178" t="str">
        <f>IF(LEN(VLOOKUP($G51,Baseline!$G:$FP,143,FALSE))=0,"",VLOOKUP($G51,Baseline!$G:$FP,143,FALSE))</f>
        <v>Problemi ad addormentarsi o a dormire tutta la notte senza svegliarsi, o a dormire troppo</v>
      </c>
      <c r="ET51" s="178" t="str">
        <f>IF(LEN(VLOOKUP($G51,Baseline!$G:$FP,144,FALSE))=0,"",VLOOKUP($G51,Baseline!$G:$FP,144,FALSE))</f>
        <v>0 = überhaupt nicht</v>
      </c>
      <c r="EU51" s="178" t="str">
        <f>IF(LEN(VLOOKUP($G51,Baseline!$G:$FP,145,FALSE))=0,"",VLOOKUP($G51,Baseline!$G:$FP,145,FALSE))</f>
        <v>1 = an einzelnen Tagen</v>
      </c>
      <c r="EV51" s="178" t="str">
        <f>IF(LEN(VLOOKUP($G51,Baseline!$G:$FP,146,FALSE))=0,"",VLOOKUP($G51,Baseline!$G:$FP,146,FALSE))</f>
        <v>2 = an mehr als der Hälfte der Tage</v>
      </c>
      <c r="EW51" s="178" t="str">
        <f>IF(LEN(VLOOKUP($G51,Baseline!$G:$FP,147,FALSE))=0,"",VLOOKUP($G51,Baseline!$G:$FP,147,FALSE))</f>
        <v>3 = beinahe jeden Tag</v>
      </c>
      <c r="EX51" s="178" t="str">
        <f>IF(LEN(VLOOKUP($G51,Baseline!$G:$FP,148,FALSE))=0,"",VLOOKUP($G51,Baseline!$G:$FP,148,FALSE))</f>
        <v/>
      </c>
      <c r="EY51" s="178" t="str">
        <f>IF(LEN(VLOOKUP($G51,Baseline!$G:$FP,149,FALSE))=0,"",VLOOKUP($G51,Baseline!$G:$FP,149,FALSE))</f>
        <v/>
      </c>
      <c r="EZ51" s="178" t="str">
        <f>IF(LEN(VLOOKUP($G51,Baseline!$G:$FP,150,FALSE))=0,"",VLOOKUP($G51,Baseline!$G:$FP,150,FALSE))</f>
        <v/>
      </c>
      <c r="FA51" s="178" t="str">
        <f>IF(LEN(VLOOKUP($G51,Baseline!$G:$FP,151,FALSE))=0,"",VLOOKUP($G51,Baseline!$G:$FP,151,FALSE))</f>
        <v/>
      </c>
      <c r="FB51" s="178" t="str">
        <f>IF(LEN(VLOOKUP($G51,Baseline!$G:$FP,152,FALSE))=0,"",VLOOKUP($G51,Baseline!$G:$FP,152,FALSE))</f>
        <v/>
      </c>
      <c r="FC51" s="178" t="str">
        <f>IF(LEN(VLOOKUP($G51,Baseline!$G:$FP,153,FALSE))=0,"",VLOOKUP($G51,Baseline!$G:$FP,153,FALSE))</f>
        <v/>
      </c>
      <c r="FD51" s="178" t="str">
        <f>IF(LEN(VLOOKUP($G51,Baseline!$G:$FP,154,FALSE))=0,"",VLOOKUP($G51,Baseline!$G:$FP,154,FALSE))</f>
        <v/>
      </c>
      <c r="FE51" s="178" t="str">
        <f>IF(LEN(VLOOKUP($G51,Baseline!$G:$FP,155,FALSE))=0,"",VLOOKUP($G51,Baseline!$G:$FP,155,FALSE))</f>
        <v/>
      </c>
      <c r="FF51" s="178" t="str">
        <f>IF(LEN(VLOOKUP($G51,Baseline!$G:$FP,156,FALSE))=0,"",VLOOKUP($G51,Baseline!$G:$FP,156,FALSE))</f>
        <v/>
      </c>
      <c r="FG51" s="178" t="str">
        <f>IF(LEN(VLOOKUP($G51,Baseline!$G:$FP,157,FALSE))=0,"",VLOOKUP($G51,Baseline!$G:$FP,157,FALSE))</f>
        <v/>
      </c>
      <c r="FH51" s="178" t="str">
        <f>IF(LEN(VLOOKUP($G51,Baseline!$G:$FP,158,FALSE))=0,"",VLOOKUP($G51,Baseline!$G:$FP,158,FALSE))</f>
        <v/>
      </c>
      <c r="FI51" s="178" t="str">
        <f>IF(LEN(VLOOKUP($G51,Baseline!$G:$FP,159,FALSE))=0,"",VLOOKUP($G51,Baseline!$G:$FP,159,FALSE))</f>
        <v/>
      </c>
      <c r="FJ51" s="178" t="str">
        <f>IF(LEN(VLOOKUP($G51,Baseline!$G:$FP,160,FALSE))=0,"",VLOOKUP($G51,Baseline!$G:$FP,160,FALSE))</f>
        <v/>
      </c>
      <c r="FK51" s="178" t="str">
        <f>IF(LEN(VLOOKUP($G51,Baseline!$G:$FP,161,FALSE))=0,"",VLOOKUP($G51,Baseline!$G:$FP,161,FALSE))</f>
        <v/>
      </c>
      <c r="FL51" s="178" t="str">
        <f>IF(LEN(VLOOKUP($G51,Baseline!$G:$FP,162,FALSE))=0,"",VLOOKUP($G51,Baseline!$G:$FP,162,FALSE))</f>
        <v/>
      </c>
      <c r="FM51" s="178" t="str">
        <f>IF(LEN(VLOOKUP($G51,Baseline!$G:$FP,163,FALSE))=0,"",VLOOKUP($G51,Baseline!$G:$FP,163,FALSE))</f>
        <v/>
      </c>
      <c r="FN51" s="178" t="str">
        <f>IF(LEN(VLOOKUP($G51,Baseline!$G:$FP,164,FALSE))=0,"",VLOOKUP($G51,Baseline!$G:$FP,164,FALSE))</f>
        <v/>
      </c>
      <c r="FO51" s="178" t="str">
        <f>IF(LEN(VLOOKUP($G51,Baseline!$G:$FP,165,FALSE))=0,"",VLOOKUP($G51,Baseline!$G:$FP,165,FALSE))</f>
        <v/>
      </c>
      <c r="FP51" s="178" t="str">
        <f>IF(LEN(VLOOKUP($G51,Baseline!$G:$FP,166,FALSE))=0,"",VLOOKUP($G51,Baseline!$G:$FP,166,FALSE))</f>
        <v/>
      </c>
      <c r="FQ51" s="178"/>
      <c r="FR51" s="178"/>
      <c r="FS51" s="178"/>
      <c r="FT51" s="178"/>
      <c r="FU51" s="178" t="str">
        <f>IF(LEN(VLOOKUP($G51,Baseline!$G:$GR,171,FALSE))=0,"",VLOOKUP($G51,Baseline!$G:$GR,171,FALSE))</f>
        <v>Вам было трудно заснуть, у Вас был прерывистый сон, или Вы слишком много спали</v>
      </c>
      <c r="FV51" s="178" t="str">
        <f>IF(LEN(VLOOKUP($G51,Baseline!$G:$GR,172,FALSE))=0,"",VLOOKUP($G51,Baseline!$G:$GR,172,FALSE))</f>
        <v>0 = Ни разу</v>
      </c>
      <c r="FW51" s="178" t="str">
        <f>IF(LEN(VLOOKUP($G51,Baseline!$G:$GR,173,FALSE))=0,"",VLOOKUP($G51,Baseline!$G:$GR,173,FALSE))</f>
        <v>1 = Несколь ко дней</v>
      </c>
      <c r="FX51" s="178" t="str">
        <f>IF(LEN(VLOOKUP($G51,Baseline!$G:$GR,174,FALSE))=0,"",VLOOKUP($G51,Baseline!$G:$GR,174,FALSE))</f>
        <v>2 = Более недели</v>
      </c>
      <c r="FY51" s="178" t="str">
        <f>IF(LEN(VLOOKUP($G51,Baseline!$G:$GR,175,FALSE))=0,"",VLOOKUP($G51,Baseline!$G:$GR,175,FALSE))</f>
        <v>3 = Почти каждый день</v>
      </c>
      <c r="FZ51" s="178" t="str">
        <f>IF(LEN(VLOOKUP($G51,Baseline!$G:$GR,176,FALSE))=0,"",VLOOKUP($G51,Baseline!$G:$GR,176,FALSE))</f>
        <v/>
      </c>
      <c r="GA51" s="178" t="str">
        <f>IF(LEN(VLOOKUP($G51,Baseline!$G:$GR,177,FALSE))=0,"",VLOOKUP($G51,Baseline!$G:$GR,177,FALSE))</f>
        <v/>
      </c>
      <c r="GB51" s="178" t="str">
        <f>IF(LEN(VLOOKUP($G51,Baseline!$G:$GR,178,FALSE))=0,"",VLOOKUP($G51,Baseline!$G:$GR,178,FALSE))</f>
        <v/>
      </c>
      <c r="GC51" s="178" t="str">
        <f>IF(LEN(VLOOKUP($G51,Baseline!$G:$GR,179,FALSE))=0,"",VLOOKUP($G51,Baseline!$G:$GR,179,FALSE))</f>
        <v/>
      </c>
      <c r="GD51" s="178" t="str">
        <f>IF(LEN(VLOOKUP($G51,Baseline!$G:$GR,180,FALSE))=0,"",VLOOKUP($G51,Baseline!$G:$GR,180,FALSE))</f>
        <v/>
      </c>
      <c r="GE51" s="178" t="str">
        <f>IF(LEN(VLOOKUP($G51,Baseline!$G:$GR,181,FALSE))=0,"",VLOOKUP($G51,Baseline!$G:$GR,181,FALSE))</f>
        <v/>
      </c>
      <c r="GF51" s="178" t="str">
        <f>IF(LEN(VLOOKUP($G51,Baseline!$G:$GR,182,FALSE))=0,"",VLOOKUP($G51,Baseline!$G:$GR,182,FALSE))</f>
        <v/>
      </c>
      <c r="GG51" s="178" t="str">
        <f>IF(LEN(VLOOKUP($G51,Baseline!$G:$GR,183,FALSE))=0,"",VLOOKUP($G51,Baseline!$G:$GR,183,FALSE))</f>
        <v/>
      </c>
      <c r="GH51" s="178" t="str">
        <f>IF(LEN(VLOOKUP($G51,Baseline!$G:$GR,184,FALSE))=0,"",VLOOKUP($G51,Baseline!$G:$GR,184,FALSE))</f>
        <v/>
      </c>
      <c r="GI51" s="178" t="str">
        <f>IF(LEN(VLOOKUP($G51,Baseline!$G:$GR,185,FALSE))=0,"",VLOOKUP($G51,Baseline!$G:$GR,185,FALSE))</f>
        <v/>
      </c>
      <c r="GJ51" s="178" t="str">
        <f>IF(LEN(VLOOKUP($G51,Baseline!$G:$GR,186,FALSE))=0,"",VLOOKUP($G51,Baseline!$G:$GR,186,FALSE))</f>
        <v/>
      </c>
      <c r="GK51" s="178" t="str">
        <f>IF(LEN(VLOOKUP($G51,Baseline!$G:$GR,187,FALSE))=0,"",VLOOKUP($G51,Baseline!$G:$GR,187,FALSE))</f>
        <v/>
      </c>
      <c r="GL51" s="178" t="str">
        <f>IF(LEN(VLOOKUP($G51,Baseline!$G:$GR,188,FALSE))=0,"",VLOOKUP($G51,Baseline!$G:$GR,188,FALSE))</f>
        <v/>
      </c>
      <c r="GM51" s="178" t="str">
        <f>IF(LEN(VLOOKUP($G51,Baseline!$G:$GR,189,FALSE))=0,"",VLOOKUP($G51,Baseline!$G:$GR,189,FALSE))</f>
        <v/>
      </c>
      <c r="GN51" s="178" t="str">
        <f>IF(LEN(VLOOKUP($G51,Baseline!$G:$GR,190,FALSE))=0,"",VLOOKUP($G51,Baseline!$G:$GR,190,FALSE))</f>
        <v/>
      </c>
      <c r="GO51" s="178" t="str">
        <f>IF(LEN(VLOOKUP($G51,Baseline!$G:$GR,191,FALSE))=0,"",VLOOKUP($G51,Baseline!$G:$GR,191,FALSE))</f>
        <v/>
      </c>
      <c r="GP51" s="178" t="str">
        <f>IF(LEN(VLOOKUP($G51,Baseline!$G:$GR,192,FALSE))=0,"",VLOOKUP($G51,Baseline!$G:$GR,192,FALSE))</f>
        <v/>
      </c>
      <c r="GQ51" s="178" t="str">
        <f>IF(LEN(VLOOKUP($G51,Baseline!$G:$GR,193,FALSE))=0,"",VLOOKUP($G51,Baseline!$G:$GR,193,FALSE))</f>
        <v/>
      </c>
      <c r="GR51" s="178" t="str">
        <f>IF(LEN(VLOOKUP($G51,Baseline!$G:$GR,194,FALSE))=0,"",VLOOKUP($G51,Baseline!$G:$GR,194,FALSE))</f>
        <v/>
      </c>
      <c r="GS51" s="178"/>
      <c r="GT51" s="178"/>
      <c r="GU51" s="178"/>
      <c r="GV51" s="178"/>
      <c r="GW51" s="178" t="str">
        <f>IF(LEN(VLOOKUP($G51,Baseline!$G:$HT,199,FALSE))=0,"",VLOOKUP($G51,Baseline!$G:$HT,199,FALSE))</f>
        <v>Problemi da zaspite, spavate u kontinuitetu ili previše spavanja</v>
      </c>
      <c r="GX51" s="178" t="str">
        <f>IF(LEN(VLOOKUP($G51,Baseline!$G:$HT,200,FALSE))=0,"",VLOOKUP($G51,Baseline!$G:$HT,200,FALSE))</f>
        <v>0 = Uopšte ne</v>
      </c>
      <c r="GY51" s="178" t="str">
        <f>IF(LEN(VLOOKUP($G51,Baseline!$G:$HT,201,FALSE))=0,"",VLOOKUP($G51,Baseline!$G:$HT,201,FALSE))</f>
        <v>1 = Nekoliko dana</v>
      </c>
      <c r="GZ51" s="178" t="str">
        <f>IF(LEN(VLOOKUP($G51,Baseline!$G:$HT,202,FALSE))=0,"",VLOOKUP($G51,Baseline!$G:$HT,202,FALSE))</f>
        <v>2 = Više od polovine dana</v>
      </c>
      <c r="HA51" s="178" t="str">
        <f>IF(LEN(VLOOKUP($G51,Baseline!$G:$HT,203,FALSE))=0,"",VLOOKUP($G51,Baseline!$G:$HT,203,FALSE))</f>
        <v>3 = Skoro svaki dan</v>
      </c>
      <c r="HB51" s="178" t="str">
        <f>IF(LEN(VLOOKUP($G51,Baseline!$G:$HT,204,FALSE))=0,"",VLOOKUP($G51,Baseline!$G:$HT,204,FALSE))</f>
        <v/>
      </c>
      <c r="HC51" s="178" t="str">
        <f>IF(LEN(VLOOKUP($G51,Baseline!$G:$HT,205,FALSE))=0,"",VLOOKUP($G51,Baseline!$G:$HT,205,FALSE))</f>
        <v/>
      </c>
      <c r="HD51" s="178" t="str">
        <f>IF(LEN(VLOOKUP($G51,Baseline!$G:$HT,206,FALSE))=0,"",VLOOKUP($G51,Baseline!$G:$HT,206,FALSE))</f>
        <v/>
      </c>
      <c r="HE51" s="178" t="str">
        <f>IF(LEN(VLOOKUP($G51,Baseline!$G:$HT,207,FALSE))=0,"",VLOOKUP($G51,Baseline!$G:$HT,207,FALSE))</f>
        <v/>
      </c>
      <c r="HF51" s="178" t="str">
        <f>IF(LEN(VLOOKUP($G51,Baseline!$G:$HT,208,FALSE))=0,"",VLOOKUP($G51,Baseline!$G:$HT,208,FALSE))</f>
        <v/>
      </c>
      <c r="HG51" s="178" t="str">
        <f>IF(LEN(VLOOKUP($G51,Baseline!$G:$HT,209,FALSE))=0,"",VLOOKUP($G51,Baseline!$G:$HT,209,FALSE))</f>
        <v/>
      </c>
      <c r="HH51" s="178" t="str">
        <f>IF(LEN(VLOOKUP($G51,Baseline!$G:$HT,210,FALSE))=0,"",VLOOKUP($G51,Baseline!$G:$HT,210,FALSE))</f>
        <v/>
      </c>
      <c r="HI51" s="178" t="str">
        <f>IF(LEN(VLOOKUP($G51,Baseline!$G:$HT,211,FALSE))=0,"",VLOOKUP($G51,Baseline!$G:$HT,211,FALSE))</f>
        <v/>
      </c>
      <c r="HJ51" s="178" t="str">
        <f>IF(LEN(VLOOKUP($G51,Baseline!$G:$HT,212,FALSE))=0,"",VLOOKUP($G51,Baseline!$G:$HT,212,FALSE))</f>
        <v/>
      </c>
      <c r="HK51" s="178" t="str">
        <f>IF(LEN(VLOOKUP($G51,Baseline!$G:$HT,213,FALSE))=0,"",VLOOKUP($G51,Baseline!$G:$HT,213,FALSE))</f>
        <v/>
      </c>
      <c r="HL51" s="178" t="str">
        <f>IF(LEN(VLOOKUP($G51,Baseline!$G:$HT,214,FALSE))=0,"",VLOOKUP($G51,Baseline!$G:$HT,214,FALSE))</f>
        <v/>
      </c>
      <c r="HM51" s="178" t="str">
        <f>IF(LEN(VLOOKUP($G51,Baseline!$G:$HT,215,FALSE))=0,"",VLOOKUP($G51,Baseline!$G:$HT,215,FALSE))</f>
        <v/>
      </c>
      <c r="HN51" s="178" t="str">
        <f>IF(LEN(VLOOKUP($G51,Baseline!$G:$HT,216,FALSE))=0,"",VLOOKUP($G51,Baseline!$G:$HT,216,FALSE))</f>
        <v/>
      </c>
      <c r="HO51" s="178" t="str">
        <f>IF(LEN(VLOOKUP($G51,Baseline!$G:$HT,217,FALSE))=0,"",VLOOKUP($G51,Baseline!$G:$HT,217,FALSE))</f>
        <v/>
      </c>
      <c r="HP51" s="178" t="str">
        <f>IF(LEN(VLOOKUP($G51,Baseline!$G:$HT,218,FALSE))=0,"",VLOOKUP($G51,Baseline!$G:$HT,218,FALSE))</f>
        <v/>
      </c>
      <c r="HQ51" s="178" t="str">
        <f>IF(LEN(VLOOKUP($G51,Baseline!$G:$HT,219,FALSE))=0,"",VLOOKUP($G51,Baseline!$G:$HT,219,FALSE))</f>
        <v/>
      </c>
      <c r="HR51" s="178" t="str">
        <f>IF(LEN(VLOOKUP($G51,Baseline!$G:$HT,220,FALSE))=0,"",VLOOKUP($G51,Baseline!$G:$HT,220,FALSE))</f>
        <v/>
      </c>
      <c r="HS51" s="178" t="str">
        <f>IF(LEN(VLOOKUP($G51,Baseline!$G:$HT,221,FALSE))=0,"",VLOOKUP($G51,Baseline!$G:$HT,221,FALSE))</f>
        <v/>
      </c>
      <c r="HT51" s="178" t="str">
        <f>IF(LEN(VLOOKUP($G51,Baseline!$G:$HT,222,FALSE))=0,"",VLOOKUP($G51,Baseline!$G:$HT,222,FALSE))</f>
        <v/>
      </c>
      <c r="HU51" s="178"/>
      <c r="HV51" s="178"/>
      <c r="HW51" s="178"/>
      <c r="HX51" s="178"/>
    </row>
    <row r="52" spans="1:232" s="41" customFormat="1" ht="16.5" hidden="1" thickBot="1">
      <c r="A52" s="92" t="s">
        <v>103</v>
      </c>
      <c r="B52" s="94"/>
      <c r="C52" s="94"/>
      <c r="D52" s="94"/>
      <c r="E52" s="94"/>
      <c r="F52" s="94"/>
      <c r="G52" s="94"/>
      <c r="H52" s="193"/>
      <c r="I52" s="92"/>
      <c r="J52" s="194"/>
      <c r="K52" s="194"/>
      <c r="L52" s="195"/>
      <c r="M52" s="94"/>
      <c r="N52" s="94"/>
      <c r="O52" s="94"/>
      <c r="P52" s="94"/>
      <c r="Q52" s="94"/>
      <c r="R52" s="94"/>
      <c r="S52" s="94"/>
      <c r="T52" s="94"/>
      <c r="U52" s="94"/>
      <c r="V52" s="94"/>
      <c r="W52" s="94"/>
      <c r="X52" s="94"/>
      <c r="Y52" s="94"/>
      <c r="Z52" s="94"/>
      <c r="AA52" s="94"/>
      <c r="AB52" s="94"/>
      <c r="AC52" s="94"/>
      <c r="AD52" s="94"/>
      <c r="AE52" s="94"/>
      <c r="AF52" s="94"/>
      <c r="AG52" s="94"/>
      <c r="AH52" s="94"/>
      <c r="AI52" s="94"/>
      <c r="AJ52" s="193"/>
      <c r="AK52" s="92"/>
      <c r="AL52" s="94"/>
      <c r="AM52" s="94"/>
      <c r="AN52" s="94"/>
      <c r="AO52" s="94"/>
      <c r="AP52" s="94"/>
      <c r="AQ52" s="94"/>
      <c r="AR52" s="94"/>
      <c r="AS52" s="94"/>
      <c r="AT52" s="94"/>
      <c r="AU52" s="94"/>
      <c r="AV52" s="94"/>
      <c r="AW52" s="94"/>
      <c r="AX52" s="94"/>
      <c r="AY52" s="94"/>
      <c r="AZ52" s="94"/>
      <c r="BA52" s="94"/>
      <c r="BB52" s="94"/>
      <c r="BC52" s="94"/>
      <c r="BD52" s="94"/>
      <c r="BE52" s="94"/>
      <c r="BF52" s="94"/>
      <c r="BG52" s="94"/>
      <c r="BH52" s="94"/>
      <c r="BI52" s="94"/>
      <c r="BJ52" s="94"/>
      <c r="BK52" s="94"/>
      <c r="BL52" s="193"/>
      <c r="BM52" s="92"/>
      <c r="BN52" s="94"/>
      <c r="BO52" s="94"/>
      <c r="BP52" s="94"/>
      <c r="BQ52" s="94"/>
      <c r="BR52" s="94"/>
      <c r="BS52" s="94"/>
      <c r="BT52" s="94"/>
      <c r="BU52" s="94"/>
      <c r="BV52" s="94"/>
      <c r="BW52" s="94"/>
      <c r="BX52" s="94"/>
      <c r="BY52" s="94"/>
      <c r="BZ52" s="94"/>
      <c r="CA52" s="94"/>
      <c r="CB52" s="94"/>
      <c r="CC52" s="94"/>
      <c r="CD52" s="94"/>
      <c r="CE52" s="94"/>
      <c r="CF52" s="94"/>
      <c r="CG52" s="94"/>
      <c r="CH52" s="94"/>
      <c r="CI52" s="94"/>
      <c r="CJ52" s="94"/>
      <c r="CK52" s="94"/>
      <c r="CL52" s="94"/>
      <c r="CM52" s="94"/>
      <c r="CN52" s="193"/>
      <c r="CO52" s="92"/>
    </row>
    <row r="53" spans="1:232" s="210" customFormat="1" ht="111" thickBot="1">
      <c r="A53" s="206" t="s">
        <v>98</v>
      </c>
      <c r="B53" s="207"/>
      <c r="C53" s="207"/>
      <c r="D53" s="207"/>
      <c r="E53" s="207"/>
      <c r="F53" s="207"/>
      <c r="G53" s="207"/>
      <c r="H53" s="208" t="s">
        <v>619</v>
      </c>
      <c r="I53" s="209" t="s">
        <v>632</v>
      </c>
      <c r="J53" s="213"/>
      <c r="K53" s="213"/>
      <c r="L53" s="214"/>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8"/>
      <c r="AK53" s="209" t="s">
        <v>633</v>
      </c>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8"/>
      <c r="BM53" s="209" t="s">
        <v>952</v>
      </c>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c r="CL53" s="207"/>
      <c r="CM53" s="207"/>
      <c r="CN53" s="208"/>
      <c r="CO53" s="209" t="s">
        <v>1114</v>
      </c>
      <c r="DQ53" s="212" t="s">
        <v>1284</v>
      </c>
      <c r="ES53" s="212" t="s">
        <v>1450</v>
      </c>
      <c r="FU53" s="212" t="s">
        <v>1613</v>
      </c>
      <c r="GW53" s="212" t="s">
        <v>1776</v>
      </c>
    </row>
    <row r="54" spans="1:232">
      <c r="AP54" s="2"/>
    </row>
    <row r="55" spans="1:232">
      <c r="AP55" s="2"/>
    </row>
    <row r="56" spans="1:232">
      <c r="AP56" s="2"/>
    </row>
    <row r="57" spans="1:232">
      <c r="AP57" s="2"/>
    </row>
    <row r="58" spans="1:232">
      <c r="AP58" s="2"/>
    </row>
    <row r="59" spans="1:232">
      <c r="AP59" s="2"/>
    </row>
    <row r="60" spans="1:232">
      <c r="AP60" s="2"/>
    </row>
    <row r="61" spans="1:232">
      <c r="AP61" s="2"/>
    </row>
    <row r="62" spans="1:232">
      <c r="AP62" s="2"/>
    </row>
    <row r="63" spans="1:232">
      <c r="AP63" s="2"/>
    </row>
    <row r="64" spans="1:232">
      <c r="AP64" s="2"/>
    </row>
    <row r="65" spans="42:43">
      <c r="AP65" s="2"/>
    </row>
    <row r="66" spans="42:43">
      <c r="AP66" s="2"/>
    </row>
    <row r="67" spans="42:43">
      <c r="AP67" s="2"/>
    </row>
    <row r="68" spans="42:43">
      <c r="AQ68" s="41"/>
    </row>
    <row r="69" spans="42:43">
      <c r="AQ69" s="41"/>
    </row>
    <row r="70" spans="42:43">
      <c r="AQ70" s="41"/>
    </row>
    <row r="71" spans="42:43">
      <c r="AQ71" s="41"/>
    </row>
    <row r="72" spans="42:43">
      <c r="AQ72" s="41"/>
    </row>
    <row r="73" spans="42:43">
      <c r="AQ73" s="41"/>
    </row>
    <row r="74" spans="42:43">
      <c r="AQ74" s="41"/>
    </row>
    <row r="75" spans="42:43">
      <c r="AQ75" s="41"/>
    </row>
    <row r="76" spans="42:43">
      <c r="AQ76" s="41"/>
    </row>
    <row r="77" spans="42:43">
      <c r="AQ77" s="41"/>
    </row>
    <row r="78" spans="42:43">
      <c r="AQ78" s="41"/>
    </row>
    <row r="79" spans="42:43">
      <c r="AQ79" s="41"/>
    </row>
    <row r="80" spans="42:43">
      <c r="AQ80" s="41"/>
    </row>
    <row r="81" spans="43:43">
      <c r="AQ81" s="41"/>
    </row>
    <row r="82" spans="43:43">
      <c r="AQ82" s="41"/>
    </row>
    <row r="83" spans="43:43">
      <c r="AQ83" s="41"/>
    </row>
    <row r="84" spans="43:43">
      <c r="AQ84" s="41"/>
    </row>
    <row r="85" spans="43:43">
      <c r="AQ85" s="41"/>
    </row>
    <row r="86" spans="43:43">
      <c r="AQ86" s="41"/>
    </row>
    <row r="87" spans="43:43">
      <c r="AQ87" s="41"/>
    </row>
  </sheetData>
  <autoFilter ref="A5:HX53" xr:uid="{8ACC8931-3EC8-4AFE-BC4F-A268A579EEAA}">
    <filterColumn colId="0">
      <filters>
        <filter val="text"/>
      </filters>
    </filterColumn>
  </autoFilter>
  <phoneticPr fontId="9" type="noConversion"/>
  <conditionalFormatting sqref="A1:A3 A54:A1048576">
    <cfRule type="containsText" dxfId="423" priority="952" operator="containsText" text="headline">
      <formula>NOT(ISERROR(SEARCH("headline",A1)))</formula>
    </cfRule>
  </conditionalFormatting>
  <conditionalFormatting sqref="BN27:CM27 BM39">
    <cfRule type="expression" dxfId="422" priority="568">
      <formula>"$A6 =""text"""</formula>
    </cfRule>
  </conditionalFormatting>
  <conditionalFormatting sqref="G14:H16 G52:I53 F13:F16 A39:I39 B9:I9 A18:I19 A40:E47 G40:H47 A48:I48 R18:AK19 R52:AO53 AH14:AJ16 R39:AK39 AT18:BK19 AT39:BK39 AR52:BK53 AG9:AK9 R26:AK26 AH20:AJ25 R48:AK48 AH40:AJ47 AH49:AJ51 BI9:BK9 AT26:BK26 BJ20:BK25 AT48:BK48 BJ40:BK47 BJ49:BK51 A26:I26 A20:H25 A49:H51 BJ10:BK16">
    <cfRule type="expression" dxfId="421" priority="583">
      <formula>"$A6 =""text"""</formula>
    </cfRule>
  </conditionalFormatting>
  <conditionalFormatting sqref="A13:A16 A39:A53 A18:A26">
    <cfRule type="containsText" dxfId="420" priority="587" operator="containsText" text="question">
      <formula>NOT(ISERROR(SEARCH("question",A13)))</formula>
    </cfRule>
    <cfRule type="containsText" dxfId="419" priority="588" operator="containsText" text="text">
      <formula>NOT(ISERROR(SEARCH("text",A13)))</formula>
    </cfRule>
    <cfRule type="containsText" dxfId="418" priority="589" operator="containsText" text="pagebreak">
      <formula>NOT(ISERROR(SEARCH("pagebreak",A13)))</formula>
    </cfRule>
  </conditionalFormatting>
  <conditionalFormatting sqref="A52:F53 G13:H13 A49:E51 C10:H12 C13:E13 A13 A14:E16 AH10:AJ13">
    <cfRule type="expression" dxfId="417" priority="586">
      <formula>"$A6 =""text"""</formula>
    </cfRule>
  </conditionalFormatting>
  <conditionalFormatting sqref="A13:A16 A39:A53 A18:A26">
    <cfRule type="containsText" dxfId="416" priority="585" operator="containsText" text="headline">
      <formula>NOT(ISERROR(SEARCH("headline",A13)))</formula>
    </cfRule>
  </conditionalFormatting>
  <conditionalFormatting sqref="F49:F51">
    <cfRule type="expression" dxfId="415" priority="577">
      <formula>"$A6 =""text"""</formula>
    </cfRule>
  </conditionalFormatting>
  <conditionalFormatting sqref="A38:I38 R38:AK38 AT38:BK38">
    <cfRule type="expression" dxfId="414" priority="571">
      <formula>"$A6 =""text"""</formula>
    </cfRule>
  </conditionalFormatting>
  <conditionalFormatting sqref="A38">
    <cfRule type="containsText" dxfId="413" priority="573" operator="containsText" text="question">
      <formula>NOT(ISERROR(SEARCH("question",A38)))</formula>
    </cfRule>
    <cfRule type="containsText" dxfId="412" priority="574" operator="containsText" text="text">
      <formula>NOT(ISERROR(SEARCH("text",A38)))</formula>
    </cfRule>
    <cfRule type="containsText" dxfId="411" priority="575" operator="containsText" text="pagebreak">
      <formula>NOT(ISERROR(SEARCH("pagebreak",A38)))</formula>
    </cfRule>
  </conditionalFormatting>
  <conditionalFormatting sqref="A38">
    <cfRule type="containsText" dxfId="410" priority="572" operator="containsText" text="headline">
      <formula>NOT(ISERROR(SEARCH("headline",A38)))</formula>
    </cfRule>
  </conditionalFormatting>
  <conditionalFormatting sqref="A9:A12">
    <cfRule type="containsText" dxfId="409" priority="565" operator="containsText" text="question">
      <formula>NOT(ISERROR(SEARCH("question",A9)))</formula>
    </cfRule>
    <cfRule type="containsText" dxfId="408" priority="566" operator="containsText" text="text">
      <formula>NOT(ISERROR(SEARCH("text",A9)))</formula>
    </cfRule>
    <cfRule type="containsText" dxfId="407" priority="567" operator="containsText" text="pagebreak">
      <formula>NOT(ISERROR(SEARCH("pagebreak",A9)))</formula>
    </cfRule>
  </conditionalFormatting>
  <conditionalFormatting sqref="A9:A12">
    <cfRule type="expression" dxfId="406" priority="564">
      <formula>"$A6 =""text"""</formula>
    </cfRule>
  </conditionalFormatting>
  <conditionalFormatting sqref="A9:A12">
    <cfRule type="containsText" dxfId="405" priority="563" operator="containsText" text="headline">
      <formula>NOT(ISERROR(SEARCH("headline",A9)))</formula>
    </cfRule>
  </conditionalFormatting>
  <conditionalFormatting sqref="B10:B12">
    <cfRule type="expression" dxfId="404" priority="558">
      <formula>"$A6 =""text"""</formula>
    </cfRule>
  </conditionalFormatting>
  <conditionalFormatting sqref="B13">
    <cfRule type="expression" dxfId="403" priority="557">
      <formula>"$A6 =""text"""</formula>
    </cfRule>
  </conditionalFormatting>
  <conditionalFormatting sqref="A27:H27 R27:AK27 AT27:BK27">
    <cfRule type="expression" dxfId="402" priority="540">
      <formula>"$A6 =""text"""</formula>
    </cfRule>
  </conditionalFormatting>
  <conditionalFormatting sqref="A27:A37">
    <cfRule type="containsText" dxfId="401" priority="546" operator="containsText" text="question">
      <formula>NOT(ISERROR(SEARCH("question",A27)))</formula>
    </cfRule>
    <cfRule type="containsText" dxfId="400" priority="547" operator="containsText" text="text">
      <formula>NOT(ISERROR(SEARCH("text",A27)))</formula>
    </cfRule>
    <cfRule type="containsText" dxfId="399" priority="548" operator="containsText" text="pagebreak">
      <formula>NOT(ISERROR(SEARCH("pagebreak",A27)))</formula>
    </cfRule>
  </conditionalFormatting>
  <conditionalFormatting sqref="A28:E37 G28:H31 AH28:AJ31 BJ28:BK37">
    <cfRule type="expression" dxfId="398" priority="545">
      <formula>"$A6 =""text"""</formula>
    </cfRule>
  </conditionalFormatting>
  <conditionalFormatting sqref="A27:A37">
    <cfRule type="containsText" dxfId="397" priority="544" operator="containsText" text="headline">
      <formula>NOT(ISERROR(SEARCH("headline",A27)))</formula>
    </cfRule>
  </conditionalFormatting>
  <conditionalFormatting sqref="G32:H37 AH32:AJ37">
    <cfRule type="expression" dxfId="396" priority="542">
      <formula>"$A6 =""text"""</formula>
    </cfRule>
  </conditionalFormatting>
  <conditionalFormatting sqref="F28:F37">
    <cfRule type="expression" dxfId="395" priority="537">
      <formula>"$A6 =""text"""</formula>
    </cfRule>
  </conditionalFormatting>
  <conditionalFormatting sqref="F12 BJ12:BK12">
    <cfRule type="expression" dxfId="394" priority="528">
      <formula>"$A6 =""text"""</formula>
    </cfRule>
  </conditionalFormatting>
  <conditionalFormatting sqref="A12">
    <cfRule type="containsText" dxfId="393" priority="531" operator="containsText" text="question">
      <formula>NOT(ISERROR(SEARCH("question",A12)))</formula>
    </cfRule>
    <cfRule type="containsText" dxfId="392" priority="532" operator="containsText" text="text">
      <formula>NOT(ISERROR(SEARCH("text",A12)))</formula>
    </cfRule>
    <cfRule type="containsText" dxfId="391" priority="533" operator="containsText" text="pagebreak">
      <formula>NOT(ISERROR(SEARCH("pagebreak",A12)))</formula>
    </cfRule>
  </conditionalFormatting>
  <conditionalFormatting sqref="G12:H12 C12:E12 A12 AH12:AJ12">
    <cfRule type="expression" dxfId="390" priority="530">
      <formula>"$A6 =""text"""</formula>
    </cfRule>
  </conditionalFormatting>
  <conditionalFormatting sqref="A12">
    <cfRule type="containsText" dxfId="389" priority="529" operator="containsText" text="headline">
      <formula>NOT(ISERROR(SEARCH("headline",A12)))</formula>
    </cfRule>
  </conditionalFormatting>
  <conditionalFormatting sqref="B12">
    <cfRule type="expression" dxfId="388" priority="527">
      <formula>"$A6 =""text"""</formula>
    </cfRule>
  </conditionalFormatting>
  <conditionalFormatting sqref="F17">
    <cfRule type="expression" dxfId="387" priority="511">
      <formula>"$A6 =""text"""</formula>
    </cfRule>
  </conditionalFormatting>
  <conditionalFormatting sqref="A17">
    <cfRule type="containsText" dxfId="386" priority="514" operator="containsText" text="question">
      <formula>NOT(ISERROR(SEARCH("question",A17)))</formula>
    </cfRule>
    <cfRule type="containsText" dxfId="385" priority="515" operator="containsText" text="text">
      <formula>NOT(ISERROR(SEARCH("text",A17)))</formula>
    </cfRule>
    <cfRule type="containsText" dxfId="384" priority="516" operator="containsText" text="pagebreak">
      <formula>NOT(ISERROR(SEARCH("pagebreak",A17)))</formula>
    </cfRule>
  </conditionalFormatting>
  <conditionalFormatting sqref="A17:H17 AH17:AI17 BJ17:BK17">
    <cfRule type="expression" dxfId="383" priority="513">
      <formula>"$A6 =""text"""</formula>
    </cfRule>
  </conditionalFormatting>
  <conditionalFormatting sqref="A17">
    <cfRule type="containsText" dxfId="382" priority="512" operator="containsText" text="headline">
      <formula>NOT(ISERROR(SEARCH("headline",A17)))</formula>
    </cfRule>
  </conditionalFormatting>
  <conditionalFormatting sqref="AJ17">
    <cfRule type="expression" dxfId="381" priority="509">
      <formula>"$A6 =""text"""</formula>
    </cfRule>
  </conditionalFormatting>
  <conditionalFormatting sqref="F17">
    <cfRule type="expression" dxfId="380" priority="497">
      <formula>"$A6 =""text"""</formula>
    </cfRule>
  </conditionalFormatting>
  <conditionalFormatting sqref="A17">
    <cfRule type="containsText" dxfId="379" priority="500" operator="containsText" text="question">
      <formula>NOT(ISERROR(SEARCH("question",A17)))</formula>
    </cfRule>
    <cfRule type="containsText" dxfId="378" priority="501" operator="containsText" text="text">
      <formula>NOT(ISERROR(SEARCH("text",A17)))</formula>
    </cfRule>
    <cfRule type="containsText" dxfId="377" priority="502" operator="containsText" text="pagebreak">
      <formula>NOT(ISERROR(SEARCH("pagebreak",A17)))</formula>
    </cfRule>
  </conditionalFormatting>
  <conditionalFormatting sqref="A17 C17:H17 BJ17:BK17 AH17:AI17">
    <cfRule type="expression" dxfId="376" priority="499">
      <formula>"$A6 =""text"""</formula>
    </cfRule>
  </conditionalFormatting>
  <conditionalFormatting sqref="A17">
    <cfRule type="containsText" dxfId="375" priority="498" operator="containsText" text="headline">
      <formula>NOT(ISERROR(SEARCH("headline",A17)))</formula>
    </cfRule>
  </conditionalFormatting>
  <conditionalFormatting sqref="AJ17">
    <cfRule type="expression" dxfId="374" priority="495">
      <formula>"$A6 =""text"""</formula>
    </cfRule>
  </conditionalFormatting>
  <conditionalFormatting sqref="B17">
    <cfRule type="expression" dxfId="373" priority="493">
      <formula>"$A6 =""text"""</formula>
    </cfRule>
  </conditionalFormatting>
  <conditionalFormatting sqref="A6 AK6:BK6">
    <cfRule type="expression" dxfId="372" priority="479">
      <formula>"$A6 =""text"""</formula>
    </cfRule>
  </conditionalFormatting>
  <conditionalFormatting sqref="B6:AJ6">
    <cfRule type="expression" dxfId="371" priority="483">
      <formula>"$A6 =""text"""</formula>
    </cfRule>
  </conditionalFormatting>
  <conditionalFormatting sqref="A6">
    <cfRule type="containsText" dxfId="370" priority="480" operator="containsText" text="question">
      <formula>NOT(ISERROR(SEARCH("question",A6)))</formula>
    </cfRule>
    <cfRule type="containsText" dxfId="369" priority="481" operator="containsText" text="text">
      <formula>NOT(ISERROR(SEARCH("text",A6)))</formula>
    </cfRule>
    <cfRule type="containsText" dxfId="368" priority="482" operator="containsText" text="pagebreak">
      <formula>NOT(ISERROR(SEARCH("pagebreak",A6)))</formula>
    </cfRule>
  </conditionalFormatting>
  <conditionalFormatting sqref="A6">
    <cfRule type="containsText" dxfId="367" priority="478" operator="containsText" text="headline">
      <formula>NOT(ISERROR(SEARCH("headline",A6)))</formula>
    </cfRule>
  </conditionalFormatting>
  <conditionalFormatting sqref="F40:F47">
    <cfRule type="expression" dxfId="366" priority="473">
      <formula>"$A6 =""text"""</formula>
    </cfRule>
  </conditionalFormatting>
  <conditionalFormatting sqref="A7:BK7">
    <cfRule type="expression" dxfId="365" priority="467">
      <formula>"$A6 =""text"""</formula>
    </cfRule>
  </conditionalFormatting>
  <conditionalFormatting sqref="A7">
    <cfRule type="containsText" dxfId="364" priority="469" operator="containsText" text="question">
      <formula>NOT(ISERROR(SEARCH("question",A7)))</formula>
    </cfRule>
    <cfRule type="containsText" dxfId="363" priority="470" operator="containsText" text="text">
      <formula>NOT(ISERROR(SEARCH("text",A7)))</formula>
    </cfRule>
    <cfRule type="containsText" dxfId="362" priority="471" operator="containsText" text="pagebreak">
      <formula>NOT(ISERROR(SEARCH("pagebreak",A7)))</formula>
    </cfRule>
  </conditionalFormatting>
  <conditionalFormatting sqref="A7">
    <cfRule type="containsText" dxfId="361" priority="468" operator="containsText" text="headline">
      <formula>NOT(ISERROR(SEARCH("headline",A7)))</formula>
    </cfRule>
  </conditionalFormatting>
  <conditionalFormatting sqref="I27">
    <cfRule type="expression" dxfId="354" priority="435">
      <formula>"$A6 =""text"""</formula>
    </cfRule>
  </conditionalFormatting>
  <conditionalFormatting sqref="CN17">
    <cfRule type="expression" dxfId="353" priority="253">
      <formula>"$A6 =""text"""</formula>
    </cfRule>
  </conditionalFormatting>
  <conditionalFormatting sqref="BM39:CM39 BM9:CM9 CL40:CM47 CL10:CM16 BM18:CM26 BM48:CM53">
    <cfRule type="expression" dxfId="352" priority="372">
      <formula>"$A6 =""text"""</formula>
    </cfRule>
  </conditionalFormatting>
  <conditionalFormatting sqref="BM38:CM38">
    <cfRule type="expression" dxfId="351" priority="370">
      <formula>"$A6 =""text"""</formula>
    </cfRule>
  </conditionalFormatting>
  <conditionalFormatting sqref="CL28:CM37">
    <cfRule type="expression" dxfId="350" priority="364">
      <formula>"$A6 =""text"""</formula>
    </cfRule>
  </conditionalFormatting>
  <conditionalFormatting sqref="CL12:CM12">
    <cfRule type="expression" dxfId="349" priority="359">
      <formula>"$A6 =""text"""</formula>
    </cfRule>
  </conditionalFormatting>
  <conditionalFormatting sqref="CL17:CM17">
    <cfRule type="expression" dxfId="348" priority="357">
      <formula>"$A6 =""text"""</formula>
    </cfRule>
  </conditionalFormatting>
  <conditionalFormatting sqref="CL17:CM17">
    <cfRule type="expression" dxfId="347" priority="355">
      <formula>"$A6 =""text"""</formula>
    </cfRule>
  </conditionalFormatting>
  <conditionalFormatting sqref="BM6:CM6">
    <cfRule type="expression" dxfId="346" priority="351">
      <formula>"$A6 =""text"""</formula>
    </cfRule>
  </conditionalFormatting>
  <conditionalFormatting sqref="BM7:CM7">
    <cfRule type="expression" dxfId="345" priority="348">
      <formula>"$A6 =""text"""</formula>
    </cfRule>
  </conditionalFormatting>
  <conditionalFormatting sqref="BL14:BL16 BL9 BL18:BL26 BL39:BL53">
    <cfRule type="expression" dxfId="343" priority="306">
      <formula>"$A6 =""text"""</formula>
    </cfRule>
  </conditionalFormatting>
  <conditionalFormatting sqref="BL10:BL13">
    <cfRule type="expression" dxfId="342" priority="307">
      <formula>"$A6 =""text"""</formula>
    </cfRule>
  </conditionalFormatting>
  <conditionalFormatting sqref="BL38">
    <cfRule type="expression" dxfId="341" priority="304">
      <formula>"$A6 =""text"""</formula>
    </cfRule>
  </conditionalFormatting>
  <conditionalFormatting sqref="BL27">
    <cfRule type="expression" dxfId="340" priority="297">
      <formula>"$A6 =""text"""</formula>
    </cfRule>
  </conditionalFormatting>
  <conditionalFormatting sqref="BL28:BL31">
    <cfRule type="expression" dxfId="339" priority="299">
      <formula>"$A6 =""text"""</formula>
    </cfRule>
  </conditionalFormatting>
  <conditionalFormatting sqref="BL32:BL37">
    <cfRule type="expression" dxfId="338" priority="298">
      <formula>"$A6 =""text"""</formula>
    </cfRule>
  </conditionalFormatting>
  <conditionalFormatting sqref="BL12">
    <cfRule type="expression" dxfId="337" priority="295">
      <formula>"$A6 =""text"""</formula>
    </cfRule>
  </conditionalFormatting>
  <conditionalFormatting sqref="BL17">
    <cfRule type="expression" dxfId="336" priority="293">
      <formula>"$A6 =""text"""</formula>
    </cfRule>
  </conditionalFormatting>
  <conditionalFormatting sqref="BL17">
    <cfRule type="expression" dxfId="335" priority="291">
      <formula>"$A6 =""text"""</formula>
    </cfRule>
  </conditionalFormatting>
  <conditionalFormatting sqref="BL6">
    <cfRule type="expression" dxfId="334" priority="290">
      <formula>"$A6 =""text"""</formula>
    </cfRule>
  </conditionalFormatting>
  <conditionalFormatting sqref="BL7">
    <cfRule type="expression" dxfId="333" priority="287">
      <formula>"$A6 =""text"""</formula>
    </cfRule>
  </conditionalFormatting>
  <conditionalFormatting sqref="CN14:CN16 CN9 CN18:CN26 CN39:CN53">
    <cfRule type="expression" dxfId="331" priority="268">
      <formula>"$A6 =""text"""</formula>
    </cfRule>
  </conditionalFormatting>
  <conditionalFormatting sqref="CN10:CN13">
    <cfRule type="expression" dxfId="330" priority="269">
      <formula>"$A6 =""text"""</formula>
    </cfRule>
  </conditionalFormatting>
  <conditionalFormatting sqref="CN38">
    <cfRule type="expression" dxfId="329" priority="266">
      <formula>"$A6 =""text"""</formula>
    </cfRule>
  </conditionalFormatting>
  <conditionalFormatting sqref="CN27">
    <cfRule type="expression" dxfId="328" priority="259">
      <formula>"$A6 =""text"""</formula>
    </cfRule>
  </conditionalFormatting>
  <conditionalFormatting sqref="CN28:CN31">
    <cfRule type="expression" dxfId="327" priority="261">
      <formula>"$A6 =""text"""</formula>
    </cfRule>
  </conditionalFormatting>
  <conditionalFormatting sqref="CN32:CN37">
    <cfRule type="expression" dxfId="326" priority="260">
      <formula>"$A6 =""text"""</formula>
    </cfRule>
  </conditionalFormatting>
  <conditionalFormatting sqref="CN12">
    <cfRule type="expression" dxfId="325" priority="257">
      <formula>"$A6 =""text"""</formula>
    </cfRule>
  </conditionalFormatting>
  <conditionalFormatting sqref="CN17">
    <cfRule type="expression" dxfId="324" priority="255">
      <formula>"$A6 =""text"""</formula>
    </cfRule>
  </conditionalFormatting>
  <conditionalFormatting sqref="CN6">
    <cfRule type="expression" dxfId="323" priority="252">
      <formula>"$A6 =""text"""</formula>
    </cfRule>
  </conditionalFormatting>
  <conditionalFormatting sqref="CN7">
    <cfRule type="expression" dxfId="322" priority="249">
      <formula>"$A6 =""text"""</formula>
    </cfRule>
  </conditionalFormatting>
  <conditionalFormatting sqref="J18:Q19 J26:Q27 J38:Q39 J48:Q48 J52:Q53">
    <cfRule type="expression" dxfId="320" priority="245">
      <formula>"$A6 =""text"""</formula>
    </cfRule>
  </conditionalFormatting>
  <conditionalFormatting sqref="AL18:AP19 AR18:AS19 AL26:AO27 AR26:AS27 AR38:AS39 AL38:AO39 AL48:AO48 AR48:AS48">
    <cfRule type="expression" dxfId="319" priority="241">
      <formula>"$A6 =""text"""</formula>
    </cfRule>
  </conditionalFormatting>
  <conditionalFormatting sqref="AQ18:AQ19 AQ26:AQ27 AQ38:AQ39 AQ48 AQ52:AQ53">
    <cfRule type="expression" dxfId="318" priority="239">
      <formula>"$A6 =""text"""</formula>
    </cfRule>
  </conditionalFormatting>
  <conditionalFormatting sqref="AP26:AP27 AP38:AP39 AP48 AP52:AP53">
    <cfRule type="expression" dxfId="317" priority="237">
      <formula>"$A6 =""text"""</formula>
    </cfRule>
  </conditionalFormatting>
  <conditionalFormatting sqref="G1:G3 G6:G7 G9:G1048576">
    <cfRule type="duplicateValues" dxfId="316" priority="233"/>
  </conditionalFormatting>
  <conditionalFormatting sqref="J9">
    <cfRule type="expression" dxfId="315" priority="232">
      <formula>"$A6 =""text"""</formula>
    </cfRule>
  </conditionalFormatting>
  <conditionalFormatting sqref="K9:AF9">
    <cfRule type="expression" dxfId="314" priority="222">
      <formula>"$A6 =""text"""</formula>
    </cfRule>
  </conditionalFormatting>
  <conditionalFormatting sqref="AL9">
    <cfRule type="expression" dxfId="313" priority="212">
      <formula>"$A6 =""text"""</formula>
    </cfRule>
  </conditionalFormatting>
  <conditionalFormatting sqref="AM9:BH9">
    <cfRule type="expression" dxfId="312" priority="208">
      <formula>"$A6 =""text"""</formula>
    </cfRule>
  </conditionalFormatting>
  <conditionalFormatting sqref="A5:E5 G5:AF5 AH5:BL5">
    <cfRule type="expression" dxfId="311" priority="114">
      <formula>"$A6 =""text"""</formula>
    </cfRule>
  </conditionalFormatting>
  <conditionalFormatting sqref="A4:A5">
    <cfRule type="containsText" dxfId="310" priority="115" operator="containsText" text="question">
      <formula>NOT(ISERROR(SEARCH("question",A4)))</formula>
    </cfRule>
    <cfRule type="containsText" dxfId="309" priority="116" operator="containsText" text="text">
      <formula>NOT(ISERROR(SEARCH("text",A4)))</formula>
    </cfRule>
    <cfRule type="containsText" dxfId="308" priority="117" operator="containsText" text="pagebreak">
      <formula>NOT(ISERROR(SEARCH("pagebreak",A4)))</formula>
    </cfRule>
  </conditionalFormatting>
  <conditionalFormatting sqref="A4:A5">
    <cfRule type="containsText" dxfId="307" priority="113" operator="containsText" text="headline">
      <formula>NOT(ISERROR(SEARCH("headline",A4)))</formula>
    </cfRule>
  </conditionalFormatting>
  <conditionalFormatting sqref="AG5">
    <cfRule type="expression" dxfId="306" priority="111">
      <formula>"$A6 =""text"""</formula>
    </cfRule>
  </conditionalFormatting>
  <conditionalFormatting sqref="G4:G5">
    <cfRule type="duplicateValues" dxfId="305" priority="110"/>
  </conditionalFormatting>
  <conditionalFormatting sqref="CO5:DP5">
    <cfRule type="expression" dxfId="304" priority="107">
      <formula>"$A6 =""text"""</formula>
    </cfRule>
  </conditionalFormatting>
  <conditionalFormatting sqref="BM5">
    <cfRule type="expression" dxfId="303" priority="101">
      <formula>"$A6 =""text"""</formula>
    </cfRule>
  </conditionalFormatting>
  <conditionalFormatting sqref="BN5:CM5">
    <cfRule type="expression" dxfId="302" priority="99">
      <formula>"$A6 =""text"""</formula>
    </cfRule>
  </conditionalFormatting>
  <conditionalFormatting sqref="CN5">
    <cfRule type="expression" dxfId="301" priority="97">
      <formula>"$A6 =""text"""</formula>
    </cfRule>
  </conditionalFormatting>
  <conditionalFormatting sqref="ES5:FP5">
    <cfRule type="expression" dxfId="300" priority="95">
      <formula>"$A6 =""text"""</formula>
    </cfRule>
  </conditionalFormatting>
  <conditionalFormatting sqref="FU5:GR5">
    <cfRule type="expression" dxfId="299" priority="93">
      <formula>"$A6 =""text"""</formula>
    </cfRule>
  </conditionalFormatting>
  <conditionalFormatting sqref="GW5:HT5">
    <cfRule type="expression" dxfId="298" priority="91">
      <formula>"$A6 =""text"""</formula>
    </cfRule>
  </conditionalFormatting>
  <conditionalFormatting sqref="DS5:DT5 DV5:DW5 DY5:DZ5 EB5:EC5 EE5:EF5 EH5:EI5 EK5:EL5 EN5:EQ5">
    <cfRule type="expression" dxfId="297" priority="89">
      <formula>"$A6 =""text"""</formula>
    </cfRule>
  </conditionalFormatting>
  <conditionalFormatting sqref="ER5">
    <cfRule type="expression" dxfId="296" priority="87">
      <formula>"$A6 =""text"""</formula>
    </cfRule>
  </conditionalFormatting>
  <conditionalFormatting sqref="DQ5:DR5 DU5 DX5 EA5 ED5 EG5 EJ5 EM5">
    <cfRule type="expression" dxfId="295" priority="85">
      <formula>"$A6 =""text"""</formula>
    </cfRule>
  </conditionalFormatting>
  <conditionalFormatting sqref="DQ5:DR5 DU5 DX5 EA5 ED5 EG5 EJ5 EM5">
    <cfRule type="duplicateValues" dxfId="294" priority="83"/>
    <cfRule type="duplicateValues" dxfId="293" priority="84"/>
  </conditionalFormatting>
  <conditionalFormatting sqref="FQ5:FS5">
    <cfRule type="expression" dxfId="292" priority="81">
      <formula>"$A6 =""text"""</formula>
    </cfRule>
  </conditionalFormatting>
  <conditionalFormatting sqref="FT5">
    <cfRule type="expression" dxfId="291" priority="79">
      <formula>"$A6 =""text"""</formula>
    </cfRule>
  </conditionalFormatting>
  <conditionalFormatting sqref="GS5:GU5">
    <cfRule type="expression" dxfId="290" priority="77">
      <formula>"$A6 =""text"""</formula>
    </cfRule>
  </conditionalFormatting>
  <conditionalFormatting sqref="GV5">
    <cfRule type="expression" dxfId="289" priority="75">
      <formula>"$A6 =""text"""</formula>
    </cfRule>
  </conditionalFormatting>
  <conditionalFormatting sqref="HU5:HW5">
    <cfRule type="expression" dxfId="288" priority="73">
      <formula>"$A6 =""text"""</formula>
    </cfRule>
  </conditionalFormatting>
  <conditionalFormatting sqref="HX5">
    <cfRule type="expression" dxfId="287" priority="71">
      <formula>"$A6 =""text"""</formula>
    </cfRule>
  </conditionalFormatting>
  <conditionalFormatting sqref="I49:I51 AG49:AG51 I40:I47 AG40:AG47 I28:I37 AG28:AG37 I20:I25 AG20:AG25 I10:I17 AG10:AG17">
    <cfRule type="expression" dxfId="286" priority="69">
      <formula>"$A6 =""text"""</formula>
    </cfRule>
  </conditionalFormatting>
  <conditionalFormatting sqref="J49:J51 J40:J47 J28:J37 J20:J25 J10:J17">
    <cfRule type="expression" dxfId="285" priority="67">
      <formula>"$A6 =""text"""</formula>
    </cfRule>
  </conditionalFormatting>
  <conditionalFormatting sqref="K49:AF51 K40:AF47 K28:AF37 K20:AF25 K10:AF17">
    <cfRule type="expression" dxfId="284" priority="65">
      <formula>"$A6 =""text"""</formula>
    </cfRule>
  </conditionalFormatting>
  <conditionalFormatting sqref="AK49:AK51 BI49:BI51 AK40:AK47 BI40:BI47 AK28:AK37 BI28:BI37 AK20:AK25 BI20:BI25 AK10:AK17 BI10:BI17">
    <cfRule type="expression" dxfId="283" priority="61">
      <formula>"$A6 =""text"""</formula>
    </cfRule>
  </conditionalFormatting>
  <conditionalFormatting sqref="AL49:AL51 AL40:AL47 AL28:AL37 AL20:AL25 AL10:AL17">
    <cfRule type="expression" dxfId="282" priority="60">
      <formula>"$A6 =""text"""</formula>
    </cfRule>
  </conditionalFormatting>
  <conditionalFormatting sqref="AM49:BH51 AM40:BH47 AM28:BH37 AM20:BH25 AM10:BH17">
    <cfRule type="expression" dxfId="281" priority="58">
      <formula>"$A6 =""text"""</formula>
    </cfRule>
  </conditionalFormatting>
  <conditionalFormatting sqref="BM40:CK47 BM28:CK37 BM10:CK17">
    <cfRule type="expression" dxfId="280" priority="54">
      <formula>"$A6 =""text"""</formula>
    </cfRule>
  </conditionalFormatting>
  <conditionalFormatting sqref="BM27">
    <cfRule type="expression" dxfId="279" priority="47">
      <formula>"$A6 =""text"""</formula>
    </cfRule>
  </conditionalFormatting>
  <conditionalFormatting sqref="CO18:CO19 CO52:CO53 CO39 CO9 CO26 CO48">
    <cfRule type="expression" dxfId="278" priority="37">
      <formula>"$A6 =""text"""</formula>
    </cfRule>
  </conditionalFormatting>
  <conditionalFormatting sqref="CO38">
    <cfRule type="expression" dxfId="277" priority="36">
      <formula>"$A6 =""text"""</formula>
    </cfRule>
  </conditionalFormatting>
  <conditionalFormatting sqref="CO27">
    <cfRule type="expression" dxfId="276" priority="33">
      <formula>"$A6 =""text"""</formula>
    </cfRule>
  </conditionalFormatting>
  <conditionalFormatting sqref="CO6">
    <cfRule type="expression" dxfId="275" priority="31">
      <formula>"$A6 =""text"""</formula>
    </cfRule>
  </conditionalFormatting>
  <conditionalFormatting sqref="CO7">
    <cfRule type="expression" dxfId="274" priority="29">
      <formula>"$A6 =""text"""</formula>
    </cfRule>
  </conditionalFormatting>
  <conditionalFormatting sqref="CO49:CO51 CO40:CO47 CO28:CO37 CO20:CO25 CO10:CO17">
    <cfRule type="expression" dxfId="272" priority="25">
      <formula>"$A6 =""text"""</formula>
    </cfRule>
  </conditionalFormatting>
  <conditionalFormatting sqref="A8 AK8:BK8">
    <cfRule type="expression" dxfId="23" priority="15">
      <formula>"$A6 =""text"""</formula>
    </cfRule>
  </conditionalFormatting>
  <conditionalFormatting sqref="B8:AJ8">
    <cfRule type="expression" dxfId="22" priority="19">
      <formula>"$A6 =""text"""</formula>
    </cfRule>
  </conditionalFormatting>
  <conditionalFormatting sqref="A8">
    <cfRule type="containsText" dxfId="21" priority="16" operator="containsText" text="question">
      <formula>NOT(ISERROR(SEARCH("question",A8)))</formula>
    </cfRule>
    <cfRule type="containsText" dxfId="20" priority="17" operator="containsText" text="text">
      <formula>NOT(ISERROR(SEARCH("text",A8)))</formula>
    </cfRule>
    <cfRule type="containsText" dxfId="19" priority="18" operator="containsText" text="pagebreak">
      <formula>NOT(ISERROR(SEARCH("pagebreak",A8)))</formula>
    </cfRule>
  </conditionalFormatting>
  <conditionalFormatting sqref="A8">
    <cfRule type="containsText" dxfId="18" priority="14" operator="containsText" text="headline">
      <formula>NOT(ISERROR(SEARCH("headline",A8)))</formula>
    </cfRule>
  </conditionalFormatting>
  <conditionalFormatting sqref="BM8:CM8">
    <cfRule type="expression" dxfId="17" priority="9">
      <formula>"$A6 =""text"""</formula>
    </cfRule>
  </conditionalFormatting>
  <conditionalFormatting sqref="BL8">
    <cfRule type="expression" dxfId="16" priority="7">
      <formula>"$A6 =""text"""</formula>
    </cfRule>
  </conditionalFormatting>
  <conditionalFormatting sqref="CN8">
    <cfRule type="expression" dxfId="15" priority="5">
      <formula>"$A6 =""text"""</formula>
    </cfRule>
  </conditionalFormatting>
  <conditionalFormatting sqref="G8">
    <cfRule type="duplicateValues" dxfId="14" priority="3"/>
  </conditionalFormatting>
  <conditionalFormatting sqref="CO8">
    <cfRule type="expression" dxfId="13" priority="1">
      <formula>"$A6 =""text"""</formula>
    </cfRule>
  </conditionalFormatting>
  <dataValidations count="2">
    <dataValidation type="list" allowBlank="1" showInputMessage="1" showErrorMessage="1" sqref="B5" xr:uid="{82175510-700B-4E98-859E-D4BA51F233ED}">
      <formula1>"SingleChoice, MultipleChoice, YesNoSwitch, KNOB, TextString"</formula1>
    </dataValidation>
    <dataValidation type="list" allowBlank="1" showInputMessage="1" showErrorMessage="1" sqref="B10:B12 B17" xr:uid="{00000000-0002-0000-0100-000001000000}">
      <formula1>"SingleChoice, MultipleChoice, YesNoSwitch, Slider, Knob, TextString, TextArea"</formula1>
    </dataValidation>
  </dataValidations>
  <pageMargins left="0.7" right="0.7" top="0.78740157499999996" bottom="0.78740157499999996" header="0.3" footer="0.3"/>
  <pageSetup paperSize="9"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692" operator="containsText" id="{E3E17511-0222-4D20-BFEB-4333181821E5}">
            <xm:f>NOT(ISERROR(SEARCH($A62 ="text",AL54)))</xm:f>
            <xm:f>$A62 ="text"</xm:f>
            <x14:dxf>
              <fill>
                <patternFill>
                  <bgColor theme="7" tint="0.79998168889431442"/>
                </patternFill>
              </fill>
            </x14:dxf>
          </x14:cfRule>
          <xm:sqref>AL68:BL1048417 AL54:AO67 AR54:BL67</xm:sqref>
        </x14:conditionalFormatting>
        <x14:conditionalFormatting xmlns:xm="http://schemas.microsoft.com/office/excel/2006/main">
          <x14:cfRule type="containsText" priority="643" operator="containsText" id="{04CBF94F-4F3F-45CD-A6B8-BA73CEC6D2A9}">
            <xm:f>NOT(ISERROR(SEARCH($A61 ="text",AK54)))</xm:f>
            <xm:f>$A61 ="text"</xm:f>
            <x14:dxf>
              <fill>
                <patternFill>
                  <bgColor theme="7" tint="0.79998168889431442"/>
                </patternFill>
              </fill>
            </x14:dxf>
          </x14:cfRule>
          <xm:sqref>AK54:AK1048418</xm:sqref>
        </x14:conditionalFormatting>
        <x14:conditionalFormatting xmlns:xm="http://schemas.microsoft.com/office/excel/2006/main">
          <x14:cfRule type="containsText" priority="954" operator="containsText" id="{31D7DB07-95AB-4487-9BEA-FDD37B5BAC90}">
            <xm:f>NOT(ISERROR(SEARCH($A59 ="text",A54)))</xm:f>
            <xm:f>$A59 ="text"</xm:f>
            <x14:dxf>
              <fill>
                <patternFill>
                  <bgColor theme="7" tint="0.79998168889431442"/>
                </patternFill>
              </fill>
            </x14:dxf>
          </x14:cfRule>
          <xm:sqref>A54:G1048576 BM54:XFD1048576</xm:sqref>
        </x14:conditionalFormatting>
        <x14:conditionalFormatting xmlns:xm="http://schemas.microsoft.com/office/excel/2006/main">
          <x14:cfRule type="containsText" priority="965" operator="containsText" id="{EC9B1A0A-5797-454D-80D5-00C6EA138923}">
            <xm:f>NOT(ISERROR(SEARCH($A60 ="text",H54)))</xm:f>
            <xm:f>$A60 ="text"</xm:f>
            <x14:dxf>
              <fill>
                <patternFill>
                  <bgColor theme="7" tint="0.79998168889431442"/>
                </patternFill>
              </fill>
            </x14:dxf>
          </x14:cfRule>
          <xm:sqref>H54:AJ1048576</xm:sqref>
        </x14:conditionalFormatting>
        <x14:conditionalFormatting xmlns:xm="http://schemas.microsoft.com/office/excel/2006/main">
          <x14:cfRule type="containsText" priority="968" operator="containsText" id="{68E9CCB9-654A-4555-B6BE-E0F3D4A648BA}">
            <xm:f>NOT(ISERROR(SEARCH($A10 ="text",A3)))</xm:f>
            <xm:f>$A10 ="text"</xm:f>
            <x14:dxf>
              <fill>
                <patternFill>
                  <bgColor theme="7" tint="0.79998168889431442"/>
                </patternFill>
              </fill>
            </x14:dxf>
          </x14:cfRule>
          <xm:sqref>A3:XFD3</xm:sqref>
        </x14:conditionalFormatting>
        <x14:conditionalFormatting xmlns:xm="http://schemas.microsoft.com/office/excel/2006/main">
          <x14:cfRule type="containsText" priority="1014" operator="containsText" id="{558FA80A-5614-40E2-8A56-79140C72EF7C}">
            <xm:f>NOT(ISERROR(SEARCH($A1 ="text",AK1048419)))</xm:f>
            <xm:f>$A1 ="text"</xm:f>
            <x14:dxf>
              <fill>
                <patternFill>
                  <bgColor theme="7" tint="0.79998168889431442"/>
                </patternFill>
              </fill>
            </x14:dxf>
          </x14:cfRule>
          <xm:sqref>AK1048419:AK1048423</xm:sqref>
        </x14:conditionalFormatting>
        <x14:conditionalFormatting xmlns:xm="http://schemas.microsoft.com/office/excel/2006/main">
          <x14:cfRule type="containsText" priority="1016" operator="containsText" id="{CAE2D5AB-EFBD-4F92-B744-2DD77E6D0AF7}">
            <xm:f>NOT(ISERROR(SEARCH($A1 ="text",AL1048420)))</xm:f>
            <xm:f>$A1 ="text"</xm:f>
            <x14:dxf>
              <fill>
                <patternFill>
                  <bgColor theme="7" tint="0.79998168889431442"/>
                </patternFill>
              </fill>
            </x14:dxf>
          </x14:cfRule>
          <xm:sqref>AL1048420:BL1048420</xm:sqref>
        </x14:conditionalFormatting>
        <x14:conditionalFormatting xmlns:xm="http://schemas.microsoft.com/office/excel/2006/main">
          <x14:cfRule type="containsText" priority="1034" operator="containsText" id="{5F216F89-5EF8-40BF-97C9-DCA84FFB1E40}">
            <xm:f>NOT(ISERROR(SEARCH($A1 ="text",AL1048418)))</xm:f>
            <xm:f>$A1 ="text"</xm:f>
            <x14:dxf>
              <fill>
                <patternFill>
                  <bgColor theme="7" tint="0.79998168889431442"/>
                </patternFill>
              </fill>
            </x14:dxf>
          </x14:cfRule>
          <xm:sqref>AL1048418:BL1048419</xm:sqref>
        </x14:conditionalFormatting>
        <x14:conditionalFormatting xmlns:xm="http://schemas.microsoft.com/office/excel/2006/main">
          <x14:cfRule type="containsText" priority="579" operator="containsText" id="{49561BF2-3CE1-EA44-B096-E76532D541BC}">
            <xm:f>NOT(ISERROR(SEARCH($A57 ="text",A52)))</xm:f>
            <xm:f>$A57 ="text"</xm:f>
            <x14:dxf>
              <fill>
                <patternFill>
                  <bgColor theme="7" tint="0.79998168889431442"/>
                </patternFill>
              </fill>
            </x14:dxf>
          </x14:cfRule>
          <xm:sqref>A52</xm:sqref>
        </x14:conditionalFormatting>
        <x14:conditionalFormatting xmlns:xm="http://schemas.microsoft.com/office/excel/2006/main">
          <x14:cfRule type="containsText" priority="581" operator="containsText" id="{6E4899AB-3F1F-2245-A997-BB45FFAD0594}">
            <xm:f>NOT(ISERROR(SEARCH(#REF! ="text",H9)))</xm:f>
            <xm:f>#REF! ="text"</xm:f>
            <x14:dxf>
              <fill>
                <patternFill>
                  <bgColor theme="7" tint="0.79998168889431442"/>
                </patternFill>
              </fill>
            </x14:dxf>
          </x14:cfRule>
          <xm:sqref>H9:I9 H10:H12 BN27:CM27 BM39</xm:sqref>
        </x14:conditionalFormatting>
        <x14:conditionalFormatting xmlns:xm="http://schemas.microsoft.com/office/excel/2006/main">
          <x14:cfRule type="containsText" priority="590" operator="containsText" id="{D9E20FF7-A861-2E44-9D63-9A99EFEA5BC8}">
            <xm:f>NOT(ISERROR(SEARCH($A24 ="text",A20)))</xm:f>
            <xm:f>$A24 ="text"</xm:f>
            <x14:dxf>
              <fill>
                <patternFill>
                  <bgColor theme="7" tint="0.79998168889431442"/>
                </patternFill>
              </fill>
            </x14:dxf>
          </x14:cfRule>
          <xm:sqref>A20:H20 DN20:DP20 AH20:AJ20 BJ20:BK20 EP20:ER20 FR20:FT20 GT20:GV20 HV20:XFD20</xm:sqref>
        </x14:conditionalFormatting>
        <x14:conditionalFormatting xmlns:xm="http://schemas.microsoft.com/office/excel/2006/main">
          <x14:cfRule type="containsText" priority="591" operator="containsText" id="{A748F06B-5BF5-1548-8E28-79E603F4AB2A}">
            <xm:f>NOT(ISERROR(SEARCH(#REF! ="text",A13)))</xm:f>
            <xm:f>#REF! ="text"</xm:f>
            <x14:dxf>
              <fill>
                <patternFill>
                  <bgColor theme="7" tint="0.79998168889431442"/>
                </patternFill>
              </fill>
            </x14:dxf>
          </x14:cfRule>
          <xm:sqref>BJ13:BK13 G13:H13 C13:E13 A13 DN13:DP13 AH13:AJ13 EP13:ER13 FR13:FT13 GT13:GV13 HV13:XFD13</xm:sqref>
        </x14:conditionalFormatting>
        <x14:conditionalFormatting xmlns:xm="http://schemas.microsoft.com/office/excel/2006/main">
          <x14:cfRule type="containsText" priority="592" operator="containsText" id="{C8EFE425-BEDA-144D-A34F-578706C18D93}">
            <xm:f>NOT(ISERROR(SEARCH($A34 ="text",F28)))</xm:f>
            <xm:f>$A34 ="text"</xm:f>
            <x14:dxf>
              <fill>
                <patternFill>
                  <bgColor theme="7" tint="0.79998168889431442"/>
                </patternFill>
              </fill>
            </x14:dxf>
          </x14:cfRule>
          <xm:sqref>F28:F31</xm:sqref>
        </x14:conditionalFormatting>
        <x14:conditionalFormatting xmlns:xm="http://schemas.microsoft.com/office/excel/2006/main">
          <x14:cfRule type="containsText" priority="593" operator="containsText" id="{1E384104-7133-AD45-86C6-9ABA2C434E9F}">
            <xm:f>NOT(ISERROR(SEARCH(#REF! ="text",A18)))</xm:f>
            <xm:f>#REF! ="text"</xm:f>
            <x14:dxf>
              <fill>
                <patternFill>
                  <bgColor theme="7" tint="0.79998168889431442"/>
                </patternFill>
              </fill>
            </x14:dxf>
          </x14:cfRule>
          <xm:sqref>A18:I18 CP18:XFD18 R18:AK18 AT18:BK18</xm:sqref>
        </x14:conditionalFormatting>
        <x14:conditionalFormatting xmlns:xm="http://schemas.microsoft.com/office/excel/2006/main">
          <x14:cfRule type="containsText" priority="594" operator="containsText" id="{883A4F45-79DE-7D47-AAA7-DFFBACD1CC20}">
            <xm:f>NOT(ISERROR(SEARCH($A86 ="text",AK52)))</xm:f>
            <xm:f>$A86 ="text"</xm:f>
            <x14:dxf>
              <fill>
                <patternFill>
                  <bgColor theme="7" tint="0.79998168889431442"/>
                </patternFill>
              </fill>
            </x14:dxf>
          </x14:cfRule>
          <xm:sqref>AK52:AO53 AR52:BK53</xm:sqref>
        </x14:conditionalFormatting>
        <x14:conditionalFormatting xmlns:xm="http://schemas.microsoft.com/office/excel/2006/main">
          <x14:cfRule type="containsText" priority="595" operator="containsText" id="{FE017779-0711-1441-B604-E61D12B1DE7E}">
            <xm:f>NOT(ISERROR(SEARCH($A160 ="text",B52)))</xm:f>
            <xm:f>$A160 ="text"</xm:f>
            <x14:dxf>
              <fill>
                <patternFill>
                  <bgColor theme="7" tint="0.79998168889431442"/>
                </patternFill>
              </fill>
            </x14:dxf>
          </x14:cfRule>
          <xm:sqref>G52:I53 B52:B53 R52:AJ53</xm:sqref>
        </x14:conditionalFormatting>
        <x14:conditionalFormatting xmlns:xm="http://schemas.microsoft.com/office/excel/2006/main">
          <x14:cfRule type="containsText" priority="584" operator="containsText" id="{34AFFC48-2AC3-7949-87AB-6C69BE4C92B6}">
            <xm:f>NOT(ISERROR(SEARCH($A159 ="text",A52)))</xm:f>
            <xm:f>$A159 ="text"</xm:f>
            <x14:dxf>
              <fill>
                <patternFill>
                  <bgColor theme="7" tint="0.79998168889431442"/>
                </patternFill>
              </fill>
            </x14:dxf>
          </x14:cfRule>
          <xm:sqref>A52:F53 AK52:AO53 AR52:BK53 CP52:XFD53</xm:sqref>
        </x14:conditionalFormatting>
        <x14:conditionalFormatting xmlns:xm="http://schemas.microsoft.com/office/excel/2006/main">
          <x14:cfRule type="containsText" priority="582" operator="containsText" id="{2C24C502-528E-7A40-9493-76BE9DCC7527}">
            <xm:f>NOT(ISERROR(SEARCH(#REF! ="text",A53)))</xm:f>
            <xm:f>#REF! ="text"</xm:f>
            <x14:dxf>
              <fill>
                <patternFill>
                  <bgColor theme="7" tint="0.79998168889431442"/>
                </patternFill>
              </fill>
            </x14:dxf>
          </x14:cfRule>
          <xm:sqref>A53</xm:sqref>
        </x14:conditionalFormatting>
        <x14:conditionalFormatting xmlns:xm="http://schemas.microsoft.com/office/excel/2006/main">
          <x14:cfRule type="containsText" priority="580" operator="containsText" id="{EE66450E-B775-B04E-BC13-02EBBCAFC484}">
            <xm:f>NOT(ISERROR(SEARCH($A116 ="text",G29)))</xm:f>
            <xm:f>$A116 ="text"</xm:f>
            <x14:dxf>
              <fill>
                <patternFill>
                  <bgColor theme="7" tint="0.79998168889431442"/>
                </patternFill>
              </fill>
            </x14:dxf>
          </x14:cfRule>
          <xm:sqref>G29:H30 AH29:AJ30 DN29:DP30 BJ29:BK30 EP29:ER30 FR29:FT30 GT29:GV30 HV29:XFD30</xm:sqref>
        </x14:conditionalFormatting>
        <x14:conditionalFormatting xmlns:xm="http://schemas.microsoft.com/office/excel/2006/main">
          <x14:cfRule type="containsText" priority="578" operator="containsText" id="{9CCF8ED0-3A29-9A41-8177-668F52724011}">
            <xm:f>NOT(ISERROR(SEARCH($A57 ="text",F52)))</xm:f>
            <xm:f>$A57 ="text"</xm:f>
            <x14:dxf>
              <fill>
                <patternFill>
                  <bgColor theme="7" tint="0.79998168889431442"/>
                </patternFill>
              </fill>
            </x14:dxf>
          </x14:cfRule>
          <xm:sqref>F52:F53</xm:sqref>
        </x14:conditionalFormatting>
        <x14:conditionalFormatting xmlns:xm="http://schemas.microsoft.com/office/excel/2006/main">
          <x14:cfRule type="containsText" priority="596" operator="containsText" id="{38DF799D-ED64-4F41-BBEF-4B395E987656}">
            <xm:f>NOT(ISERROR(SEARCH($A140 ="text",BJ11)))</xm:f>
            <xm:f>$A140 ="text"</xm:f>
            <x14:dxf>
              <fill>
                <patternFill>
                  <bgColor theme="7" tint="0.79998168889431442"/>
                </patternFill>
              </fill>
            </x14:dxf>
          </x14:cfRule>
          <xm:sqref>DN11:DP12 BJ11:BK12 EP11:ER12 FR11:FT12 GT11:GV12 HV11:XFD12</xm:sqref>
        </x14:conditionalFormatting>
        <x14:conditionalFormatting xmlns:xm="http://schemas.microsoft.com/office/excel/2006/main">
          <x14:cfRule type="containsText" priority="597" operator="containsText" id="{C045D3DC-51EF-6549-B077-ED9BE6E68FDA}">
            <xm:f>NOT(ISERROR(SEARCH($A140 ="text",C11)))</xm:f>
            <xm:f>$A140 ="text"</xm:f>
            <x14:dxf>
              <fill>
                <patternFill>
                  <bgColor theme="7" tint="0.79998168889431442"/>
                </patternFill>
              </fill>
            </x14:dxf>
          </x14:cfRule>
          <xm:sqref>C11:G12</xm:sqref>
        </x14:conditionalFormatting>
        <x14:conditionalFormatting xmlns:xm="http://schemas.microsoft.com/office/excel/2006/main">
          <x14:cfRule type="containsText" priority="598" operator="containsText" id="{B12290BD-ED57-9A48-BCBC-B0D8143BAAFA}">
            <xm:f>NOT(ISERROR(SEARCH($A140 ="text",C10)))</xm:f>
            <xm:f>$A140 ="text"</xm:f>
            <x14:dxf>
              <fill>
                <patternFill>
                  <bgColor theme="7" tint="0.79998168889431442"/>
                </patternFill>
              </fill>
            </x14:dxf>
          </x14:cfRule>
          <xm:sqref>AH10:AJ10 C10:G10 BJ10:BK10 DN10:DP10 EP10:ER10 FR10:FT10 GT10:GV10 HV10:XFD10</xm:sqref>
        </x14:conditionalFormatting>
        <x14:conditionalFormatting xmlns:xm="http://schemas.microsoft.com/office/excel/2006/main">
          <x14:cfRule type="containsText" priority="599" operator="containsText" id="{D48B0749-ABF3-3648-A73D-0146D8E5EFC3}">
            <xm:f>NOT(ISERROR(SEARCH(#REF! ="text",A14)))</xm:f>
            <xm:f>#REF! ="text"</xm:f>
            <x14:dxf>
              <fill>
                <patternFill>
                  <bgColor theme="7" tint="0.79998168889431442"/>
                </patternFill>
              </fill>
            </x14:dxf>
          </x14:cfRule>
          <xm:sqref>F20:F22 F25 A14:E14 G14:H14 DN14:DP14 AH14:AJ14 BJ14:BK14 EP14:ER14 FR14:FT14 GT14:GV14 HV14:XFD14</xm:sqref>
        </x14:conditionalFormatting>
        <x14:conditionalFormatting xmlns:xm="http://schemas.microsoft.com/office/excel/2006/main">
          <x14:cfRule type="containsText" priority="600" operator="containsText" id="{92B96E7B-E329-344A-AB0A-1227BCECC4B5}">
            <xm:f>NOT(ISERROR(SEARCH(#REF! ="text",A14)))</xm:f>
            <xm:f>#REF! ="text"</xm:f>
            <x14:dxf>
              <fill>
                <patternFill>
                  <bgColor theme="7" tint="0.79998168889431442"/>
                </patternFill>
              </fill>
            </x14:dxf>
          </x14:cfRule>
          <xm:sqref>G15:H15 F14:F15 A15:E15 DN15:DP15 AH15:AJ15 BJ15:BK15 EP15:ER15 FR15:FT15 GT15:GV15 HV15:XFD15</xm:sqref>
        </x14:conditionalFormatting>
        <x14:conditionalFormatting xmlns:xm="http://schemas.microsoft.com/office/excel/2006/main">
          <x14:cfRule type="containsText" priority="601" operator="containsText" id="{6C8722A9-A2B8-0344-93DD-20BB4754217A}">
            <xm:f>NOT(ISERROR(SEARCH($A140 ="text",B9)))</xm:f>
            <xm:f>$A140 ="text"</xm:f>
            <x14:dxf>
              <fill>
                <patternFill>
                  <bgColor theme="7" tint="0.79998168889431442"/>
                </patternFill>
              </fill>
            </x14:dxf>
          </x14:cfRule>
          <xm:sqref>F10 B9:G9 BI9:BK9 AG9:AJ9 CP9:XFD9</xm:sqref>
        </x14:conditionalFormatting>
        <x14:conditionalFormatting xmlns:xm="http://schemas.microsoft.com/office/excel/2006/main">
          <x14:cfRule type="containsText" priority="602" operator="containsText" id="{E3A1FCE9-E3E5-1B41-8D13-8D4CEFB3720F}">
            <xm:f>NOT(ISERROR(SEARCH($A140 ="text",AH11)))</xm:f>
            <xm:f>$A140 ="text"</xm:f>
            <x14:dxf>
              <fill>
                <patternFill>
                  <bgColor theme="7" tint="0.79998168889431442"/>
                </patternFill>
              </fill>
            </x14:dxf>
          </x14:cfRule>
          <xm:sqref>AH11:AJ12</xm:sqref>
        </x14:conditionalFormatting>
        <x14:conditionalFormatting xmlns:xm="http://schemas.microsoft.com/office/excel/2006/main">
          <x14:cfRule type="containsText" priority="603" operator="containsText" id="{49A67D6E-365A-D847-982E-072997B14422}">
            <xm:f>NOT(ISERROR(SEARCH($A141 ="text",F11)))</xm:f>
            <xm:f>$A141 ="text"</xm:f>
            <x14:dxf>
              <fill>
                <patternFill>
                  <bgColor theme="7" tint="0.79998168889431442"/>
                </patternFill>
              </fill>
            </x14:dxf>
          </x14:cfRule>
          <xm:sqref>F11:F12</xm:sqref>
        </x14:conditionalFormatting>
        <x14:conditionalFormatting xmlns:xm="http://schemas.microsoft.com/office/excel/2006/main">
          <x14:cfRule type="containsText" priority="604" operator="containsText" id="{47CF4579-248E-444E-A8B3-583AA0E00EF6}">
            <xm:f>NOT(ISERROR(SEARCH($A122 ="text",A31)))</xm:f>
            <xm:f>$A122 ="text"</xm:f>
            <x14:dxf>
              <fill>
                <patternFill>
                  <bgColor theme="7" tint="0.79998168889431442"/>
                </patternFill>
              </fill>
            </x14:dxf>
          </x14:cfRule>
          <xm:sqref>G31:H31 A31:E32 AH31:AJ31 DN31:DP32 BJ31:BK32 EP31:ER32 FR31:FT32 GT31:GV32 HV31:XFD32</xm:sqref>
        </x14:conditionalFormatting>
        <x14:conditionalFormatting xmlns:xm="http://schemas.microsoft.com/office/excel/2006/main">
          <x14:cfRule type="containsText" priority="605" operator="containsText" id="{ADC88CFA-162A-8644-A609-870FE6361EF0}">
            <xm:f>NOT(ISERROR(SEARCH($A124 ="text",A34)))</xm:f>
            <xm:f>$A124 ="text"</xm:f>
            <x14:dxf>
              <fill>
                <patternFill>
                  <bgColor theme="7" tint="0.79998168889431442"/>
                </patternFill>
              </fill>
            </x14:dxf>
          </x14:cfRule>
          <xm:sqref>A34:E37</xm:sqref>
        </x14:conditionalFormatting>
        <x14:conditionalFormatting xmlns:xm="http://schemas.microsoft.com/office/excel/2006/main">
          <x14:cfRule type="containsText" priority="606" operator="containsText" id="{085173E1-186F-4142-A7FC-1EB3525CAD33}">
            <xm:f>NOT(ISERROR(SEARCH($A141 ="text",F9)))</xm:f>
            <xm:f>$A141 ="text"</xm:f>
            <x14:dxf>
              <fill>
                <patternFill>
                  <bgColor theme="7" tint="0.79998168889431442"/>
                </patternFill>
              </fill>
            </x14:dxf>
          </x14:cfRule>
          <xm:sqref>F9</xm:sqref>
        </x14:conditionalFormatting>
        <x14:conditionalFormatting xmlns:xm="http://schemas.microsoft.com/office/excel/2006/main">
          <x14:cfRule type="containsText" priority="607" operator="containsText" id="{F2847775-2C3B-F849-B63B-60736F106FA1}">
            <xm:f>NOT(ISERROR(SEARCH($A26 ="text",F23)))</xm:f>
            <xm:f>$A26 ="text"</xm:f>
            <x14:dxf>
              <fill>
                <patternFill>
                  <bgColor theme="7" tint="0.79998168889431442"/>
                </patternFill>
              </fill>
            </x14:dxf>
          </x14:cfRule>
          <xm:sqref>F23</xm:sqref>
        </x14:conditionalFormatting>
        <x14:conditionalFormatting xmlns:xm="http://schemas.microsoft.com/office/excel/2006/main">
          <x14:cfRule type="containsText" priority="608" operator="containsText" id="{1DB24461-3377-564F-897D-7135F4F819B6}">
            <xm:f>NOT(ISERROR(SEARCH($A25 ="text",A23)))</xm:f>
            <xm:f>$A25 ="text"</xm:f>
            <x14:dxf>
              <fill>
                <patternFill>
                  <bgColor theme="7" tint="0.79998168889431442"/>
                </patternFill>
              </fill>
            </x14:dxf>
          </x14:cfRule>
          <xm:sqref>A23:H24 AH23:AJ24 DN23:DP24 BJ23:BK24 EP23:ER24 FR23:FT24 GT23:GV24 HV23:XFD24</xm:sqref>
        </x14:conditionalFormatting>
        <x14:conditionalFormatting xmlns:xm="http://schemas.microsoft.com/office/excel/2006/main">
          <x14:cfRule type="containsText" priority="609" operator="containsText" id="{9319DBB8-A309-A645-A4CB-118183CFDD6C}">
            <xm:f>NOT(ISERROR(SEARCH(#REF! ="text",A13)))</xm:f>
            <xm:f>#REF! ="text"</xm:f>
            <x14:dxf>
              <fill>
                <patternFill>
                  <bgColor theme="7" tint="0.79998168889431442"/>
                </patternFill>
              </fill>
            </x14:dxf>
          </x14:cfRule>
          <xm:sqref>A21:H22 A26:I26 A39:I39 A16:H16 B13 A40:E47 G40:H47 A48:I48 DN16:DP16 CP39:XFD39 CP26:XFD26 DN21:DP22 AH16:AJ16 R39:AK39 R26:AK26 AH21:AJ22 AT26:BK26 BJ16:BK16 AT39:BK39 AH25:AJ25 R48:AK48 AH40:AJ47 AH49:AJ51 BJ21:BK22 BJ25:BK25 AT48:BK48 BJ40:BK47 BJ49:BK51 A25:H25 A49:H51 DN25:DP25 CP48:XFD48 DN40:DP47 DN49:DP51 EP16:ER16 EP25:ER25 EP21:ER22 EP40:ER47 EP49:ER51 FR16:FT16 FR21:FT22 FR25:FT25 FR40:FT47 FR49:FT51 GT16:GV16 GT25:GV25 GT21:GV22 GT40:GV47 GT49:GV51 HV16:XFD16 HV21:XFD22 HV25:XFD25 HV40:XFD47 HV49:XFD51</xm:sqref>
        </x14:conditionalFormatting>
        <x14:conditionalFormatting xmlns:xm="http://schemas.microsoft.com/office/excel/2006/main">
          <x14:cfRule type="containsText" priority="576" operator="containsText" id="{CF06A366-3169-154E-BC7C-88DCCB715043}">
            <xm:f>NOT(ISERROR(SEARCH(#REF! ="text",F39)))</xm:f>
            <xm:f>#REF! ="text"</xm:f>
            <x14:dxf>
              <fill>
                <patternFill>
                  <bgColor theme="7" tint="0.79998168889431442"/>
                </patternFill>
              </fill>
            </x14:dxf>
          </x14:cfRule>
          <xm:sqref>F49:F51 F39</xm:sqref>
        </x14:conditionalFormatting>
        <x14:conditionalFormatting xmlns:xm="http://schemas.microsoft.com/office/excel/2006/main">
          <x14:cfRule type="containsText" priority="570" operator="containsText" id="{FBEC02C5-CAC5-BA47-8E89-DF80110EC405}">
            <xm:f>NOT(ISERROR(SEARCH($A43 ="text",A38)))</xm:f>
            <xm:f>$A43 ="text"</xm:f>
            <x14:dxf>
              <fill>
                <patternFill>
                  <bgColor theme="7" tint="0.79998168889431442"/>
                </patternFill>
              </fill>
            </x14:dxf>
          </x14:cfRule>
          <xm:sqref>A38:I38 CP38:XFD38 R38:AK38 AT38:BK38</xm:sqref>
        </x14:conditionalFormatting>
        <x14:conditionalFormatting xmlns:xm="http://schemas.microsoft.com/office/excel/2006/main">
          <x14:cfRule type="containsText" priority="610" operator="containsText" id="{95637715-F962-9945-A47F-2142A90ACBBB}">
            <xm:f>NOT(ISERROR(SEARCH(#REF! ="text",F13)))</xm:f>
            <xm:f>#REF! ="text"</xm:f>
            <x14:dxf>
              <fill>
                <patternFill>
                  <bgColor theme="7" tint="0.79998168889431442"/>
                </patternFill>
              </fill>
            </x14:dxf>
          </x14:cfRule>
          <xm:sqref>F13</xm:sqref>
        </x14:conditionalFormatting>
        <x14:conditionalFormatting xmlns:xm="http://schemas.microsoft.com/office/excel/2006/main">
          <x14:cfRule type="containsText" priority="611" operator="containsText" id="{2BDE83C9-0787-B048-BB49-7984C0D802F3}">
            <xm:f>NOT(ISERROR(SEARCH(#REF! ="text",A36)))</xm:f>
            <xm:f>#REF! ="text"</xm:f>
            <x14:dxf>
              <fill>
                <patternFill>
                  <bgColor theme="7" tint="0.79998168889431442"/>
                </patternFill>
              </fill>
            </x14:dxf>
          </x14:cfRule>
          <xm:sqref>A36:A37</xm:sqref>
        </x14:conditionalFormatting>
        <x14:conditionalFormatting xmlns:xm="http://schemas.microsoft.com/office/excel/2006/main">
          <x14:cfRule type="containsText" priority="612" operator="containsText" id="{184479AC-7C66-6844-AB4D-356E3F413944}">
            <xm:f>NOT(ISERROR(SEARCH(#REF! ="text",G10)))</xm:f>
            <xm:f>#REF! ="text"</xm:f>
            <x14:dxf>
              <fill>
                <patternFill>
                  <bgColor theme="7" tint="0.79998168889431442"/>
                </patternFill>
              </fill>
            </x14:dxf>
          </x14:cfRule>
          <xm:sqref>G10</xm:sqref>
        </x14:conditionalFormatting>
        <x14:conditionalFormatting xmlns:xm="http://schemas.microsoft.com/office/excel/2006/main">
          <x14:cfRule type="containsText" priority="613" operator="containsText" id="{16636EEE-96A2-B447-BA5B-56633B2E2E1B}">
            <xm:f>NOT(ISERROR(SEARCH(#REF! ="text",G11)))</xm:f>
            <xm:f>#REF! ="text"</xm:f>
            <x14:dxf>
              <fill>
                <patternFill>
                  <bgColor theme="7" tint="0.79998168889431442"/>
                </patternFill>
              </fill>
            </x14:dxf>
          </x14:cfRule>
          <xm:sqref>G11:G12</xm:sqref>
        </x14:conditionalFormatting>
        <x14:conditionalFormatting xmlns:xm="http://schemas.microsoft.com/office/excel/2006/main">
          <x14:cfRule type="containsText" priority="1035" operator="containsText" id="{F006054F-8FE5-9C4E-AAF1-3C6C50D9ED03}">
            <xm:f>NOT(ISERROR(SEARCH($A143 ="text",A9)))</xm:f>
            <xm:f>$A143 ="text"</xm:f>
            <x14:dxf>
              <fill>
                <patternFill>
                  <bgColor theme="7" tint="0.79998168889431442"/>
                </patternFill>
              </fill>
            </x14:dxf>
          </x14:cfRule>
          <xm:sqref>A9:A12</xm:sqref>
        </x14:conditionalFormatting>
        <x14:conditionalFormatting xmlns:xm="http://schemas.microsoft.com/office/excel/2006/main">
          <x14:cfRule type="containsText" priority="569" operator="containsText" id="{119A3638-7F3C-D54A-8E40-22FD0CC59DEA}">
            <xm:f>NOT(ISERROR(SEARCH($A149 ="text",A9)))</xm:f>
            <xm:f>$A149 ="text"</xm:f>
            <x14:dxf>
              <fill>
                <patternFill>
                  <bgColor theme="7" tint="0.79998168889431442"/>
                </patternFill>
              </fill>
            </x14:dxf>
          </x14:cfRule>
          <xm:sqref>A9:A12</xm:sqref>
        </x14:conditionalFormatting>
        <x14:conditionalFormatting xmlns:xm="http://schemas.microsoft.com/office/excel/2006/main">
          <x14:cfRule type="containsText" priority="561" operator="containsText" id="{D6D706A6-8E54-AE48-868F-D3918BAEBB31}">
            <xm:f>NOT(ISERROR(SEARCH($A143 ="text",B9)))</xm:f>
            <xm:f>$A143 ="text"</xm:f>
            <x14:dxf>
              <fill>
                <patternFill>
                  <bgColor theme="7" tint="0.79998168889431442"/>
                </patternFill>
              </fill>
            </x14:dxf>
          </x14:cfRule>
          <xm:sqref>B9</xm:sqref>
        </x14:conditionalFormatting>
        <x14:conditionalFormatting xmlns:xm="http://schemas.microsoft.com/office/excel/2006/main">
          <x14:cfRule type="containsText" priority="562" operator="containsText" id="{1DB8C58B-19BE-D14A-9575-217F439865BB}">
            <xm:f>NOT(ISERROR(SEARCH($A149 ="text",B9)))</xm:f>
            <xm:f>$A149 ="text"</xm:f>
            <x14:dxf>
              <fill>
                <patternFill>
                  <bgColor theme="7" tint="0.79998168889431442"/>
                </patternFill>
              </fill>
            </x14:dxf>
          </x14:cfRule>
          <xm:sqref>B9</xm:sqref>
        </x14:conditionalFormatting>
        <x14:conditionalFormatting xmlns:xm="http://schemas.microsoft.com/office/excel/2006/main">
          <x14:cfRule type="containsText" priority="559" operator="containsText" id="{394A9B88-E198-B742-A47A-FB747E0EBD54}">
            <xm:f>NOT(ISERROR(SEARCH($A143 ="text",B9)))</xm:f>
            <xm:f>$A143 ="text"</xm:f>
            <x14:dxf>
              <fill>
                <patternFill>
                  <bgColor theme="7" tint="0.79998168889431442"/>
                </patternFill>
              </fill>
            </x14:dxf>
          </x14:cfRule>
          <xm:sqref>B9</xm:sqref>
        </x14:conditionalFormatting>
        <x14:conditionalFormatting xmlns:xm="http://schemas.microsoft.com/office/excel/2006/main">
          <x14:cfRule type="containsText" priority="560" operator="containsText" id="{FC08DA8C-AC61-BE43-A2FD-6DA13484C667}">
            <xm:f>NOT(ISERROR(SEARCH($A149 ="text",B9)))</xm:f>
            <xm:f>$A149 ="text"</xm:f>
            <x14:dxf>
              <fill>
                <patternFill>
                  <bgColor theme="7" tint="0.79998168889431442"/>
                </patternFill>
              </fill>
            </x14:dxf>
          </x14:cfRule>
          <xm:sqref>B9</xm:sqref>
        </x14:conditionalFormatting>
        <x14:conditionalFormatting xmlns:xm="http://schemas.microsoft.com/office/excel/2006/main">
          <x14:cfRule type="containsText" priority="556" operator="containsText" id="{5BA1C4EE-E8F9-2C4B-9C17-E59F3E5EE92F}">
            <xm:f>NOT(ISERROR(SEARCH(#REF! ="text",A16)))</xm:f>
            <xm:f>#REF! ="text"</xm:f>
            <x14:dxf>
              <fill>
                <patternFill>
                  <bgColor theme="7" tint="0.79998168889431442"/>
                </patternFill>
              </fill>
            </x14:dxf>
          </x14:cfRule>
          <xm:sqref>A16</xm:sqref>
        </x14:conditionalFormatting>
        <x14:conditionalFormatting xmlns:xm="http://schemas.microsoft.com/office/excel/2006/main">
          <x14:cfRule type="containsText" priority="555" operator="containsText" id="{FC0A9787-F4F2-2843-BEEE-3D1E059838CA}">
            <xm:f>NOT(ISERROR(SEARCH(#REF! ="text",B16)))</xm:f>
            <xm:f>#REF! ="text"</xm:f>
            <x14:dxf>
              <fill>
                <patternFill>
                  <bgColor theme="7" tint="0.79998168889431442"/>
                </patternFill>
              </fill>
            </x14:dxf>
          </x14:cfRule>
          <xm:sqref>B16</xm:sqref>
        </x14:conditionalFormatting>
        <x14:conditionalFormatting xmlns:xm="http://schemas.microsoft.com/office/excel/2006/main">
          <x14:cfRule type="containsText" priority="554" operator="containsText" id="{454BAA27-E8AD-CE40-B331-94BAE79FC6DA}">
            <xm:f>NOT(ISERROR(SEARCH(#REF! ="text",B16)))</xm:f>
            <xm:f>#REF! ="text"</xm:f>
            <x14:dxf>
              <fill>
                <patternFill>
                  <bgColor theme="7" tint="0.79998168889431442"/>
                </patternFill>
              </fill>
            </x14:dxf>
          </x14:cfRule>
          <xm:sqref>B16</xm:sqref>
        </x14:conditionalFormatting>
        <x14:conditionalFormatting xmlns:xm="http://schemas.microsoft.com/office/excel/2006/main">
          <x14:cfRule type="containsText" priority="549" operator="containsText" id="{D331DB85-D757-D54B-8489-B3DB9B8376E4}">
            <xm:f>NOT(ISERROR(SEARCH(#REF! ="text",A27)))</xm:f>
            <xm:f>#REF! ="text"</xm:f>
            <x14:dxf>
              <fill>
                <patternFill>
                  <bgColor theme="7" tint="0.79998168889431442"/>
                </patternFill>
              </fill>
            </x14:dxf>
          </x14:cfRule>
          <xm:sqref>A27:H27 R27:AK27 CP27:XFD27 AT27:BK27</xm:sqref>
        </x14:conditionalFormatting>
        <x14:conditionalFormatting xmlns:xm="http://schemas.microsoft.com/office/excel/2006/main">
          <x14:cfRule type="containsText" priority="550" operator="containsText" id="{06106BDC-071E-AC48-BBF3-E0F5E60D389C}">
            <xm:f>NOT(ISERROR(SEARCH(#REF! ="text",A33)))</xm:f>
            <xm:f>#REF! ="text"</xm:f>
            <x14:dxf>
              <fill>
                <patternFill>
                  <bgColor theme="7" tint="0.79998168889431442"/>
                </patternFill>
              </fill>
            </x14:dxf>
          </x14:cfRule>
          <xm:sqref>A33:E33 BJ33:BK33 DN33:DP33 EP33:ER33 FR33:FT33 GT33:GV33 HV33:XFD33</xm:sqref>
        </x14:conditionalFormatting>
        <x14:conditionalFormatting xmlns:xm="http://schemas.microsoft.com/office/excel/2006/main">
          <x14:cfRule type="containsText" priority="551" operator="containsText" id="{EA89BFE3-62EA-B642-AB5D-5059DE164B26}">
            <xm:f>NOT(ISERROR(SEARCH($A123 ="text",G32)))</xm:f>
            <xm:f>$A123 ="text"</xm:f>
            <x14:dxf>
              <fill>
                <patternFill>
                  <bgColor theme="7" tint="0.79998168889431442"/>
                </patternFill>
              </fill>
            </x14:dxf>
          </x14:cfRule>
          <xm:sqref>G32:H37 AH32:AJ37</xm:sqref>
        </x14:conditionalFormatting>
        <x14:conditionalFormatting xmlns:xm="http://schemas.microsoft.com/office/excel/2006/main">
          <x14:cfRule type="containsText" priority="552" operator="containsText" id="{1E175528-7998-5D43-86FF-F0009126C686}">
            <xm:f>NOT(ISERROR(SEARCH(#REF! ="text",A28)))</xm:f>
            <xm:f>#REF! ="text"</xm:f>
            <x14:dxf>
              <fill>
                <patternFill>
                  <bgColor theme="7" tint="0.79998168889431442"/>
                </patternFill>
              </fill>
            </x14:dxf>
          </x14:cfRule>
          <xm:sqref>A28:E28 G28:H28 BJ28:BK28 DN28:DP28 AH28:AJ28 EP28:ER28 FR28:FT28 GT28:GV28 HV28:XFD28</xm:sqref>
        </x14:conditionalFormatting>
        <x14:conditionalFormatting xmlns:xm="http://schemas.microsoft.com/office/excel/2006/main">
          <x14:cfRule type="containsText" priority="543" operator="containsText" id="{0065E588-A316-2A4A-A95E-2348D50A6F15}">
            <xm:f>NOT(ISERROR(SEARCH($A124 ="text",BJ34)))</xm:f>
            <xm:f>$A124 ="text"</xm:f>
            <x14:dxf>
              <fill>
                <patternFill>
                  <bgColor theme="7" tint="0.79998168889431442"/>
                </patternFill>
              </fill>
            </x14:dxf>
          </x14:cfRule>
          <xm:sqref>BJ34:BK37 DN34:DP37 EP34:ER37 FR34:FT37 GT34:GV37 HV34:XFD37</xm:sqref>
        </x14:conditionalFormatting>
        <x14:conditionalFormatting xmlns:xm="http://schemas.microsoft.com/office/excel/2006/main">
          <x14:cfRule type="containsText" priority="541" operator="containsText" id="{34F28952-135B-2A4D-9C66-31A79F00BB56}">
            <xm:f>NOT(ISERROR(SEARCH($A116 ="text",A29)))</xm:f>
            <xm:f>$A116 ="text"</xm:f>
            <x14:dxf>
              <fill>
                <patternFill>
                  <bgColor theme="7" tint="0.79998168889431442"/>
                </patternFill>
              </fill>
            </x14:dxf>
          </x14:cfRule>
          <xm:sqref>A29:E30</xm:sqref>
        </x14:conditionalFormatting>
        <x14:conditionalFormatting xmlns:xm="http://schemas.microsoft.com/office/excel/2006/main">
          <x14:cfRule type="containsText" priority="539" operator="containsText" id="{DA7FD8D2-0865-C348-B8AE-0A3A77F5F0F7}">
            <xm:f>NOT(ISERROR(SEARCH($A36 ="text",A32)))</xm:f>
            <xm:f>$A36 ="text"</xm:f>
            <x14:dxf>
              <fill>
                <patternFill>
                  <bgColor theme="7" tint="0.79998168889431442"/>
                </patternFill>
              </fill>
            </x14:dxf>
          </x14:cfRule>
          <xm:sqref>A32</xm:sqref>
        </x14:conditionalFormatting>
        <x14:conditionalFormatting xmlns:xm="http://schemas.microsoft.com/office/excel/2006/main">
          <x14:cfRule type="containsText" priority="553" operator="containsText" id="{C1C28D1A-3B4E-2049-BF06-EC7845178BB5}">
            <xm:f>NOT(ISERROR(SEARCH(#REF! ="text",BJ37)))</xm:f>
            <xm:f>#REF! ="text"</xm:f>
            <x14:dxf>
              <fill>
                <patternFill>
                  <bgColor theme="7" tint="0.79998168889431442"/>
                </patternFill>
              </fill>
            </x14:dxf>
          </x14:cfRule>
          <xm:sqref>BJ37:BK37</xm:sqref>
        </x14:conditionalFormatting>
        <x14:conditionalFormatting xmlns:xm="http://schemas.microsoft.com/office/excel/2006/main">
          <x14:cfRule type="containsText" priority="538" operator="containsText" id="{A3ABBBA6-5DF3-1E44-B8CB-FBFCED9C35EA}">
            <xm:f>NOT(ISERROR(SEARCH($A125 ="text",B34)))</xm:f>
            <xm:f>$A125 ="text"</xm:f>
            <x14:dxf>
              <fill>
                <patternFill>
                  <bgColor theme="7" tint="0.79998168889431442"/>
                </patternFill>
              </fill>
            </x14:dxf>
          </x14:cfRule>
          <xm:sqref>B34:B37</xm:sqref>
        </x14:conditionalFormatting>
        <x14:conditionalFormatting xmlns:xm="http://schemas.microsoft.com/office/excel/2006/main">
          <x14:cfRule type="containsText" priority="614" operator="containsText" id="{4EC90DAE-47FF-384A-8943-72A656AE3537}">
            <xm:f>NOT(ISERROR(SEARCH($A49 ="text",F32)))</xm:f>
            <xm:f>$A49 ="text"</xm:f>
            <x14:dxf>
              <fill>
                <patternFill>
                  <bgColor theme="7" tint="0.79998168889431442"/>
                </patternFill>
              </fill>
            </x14:dxf>
          </x14:cfRule>
          <xm:sqref>F32:F34</xm:sqref>
        </x14:conditionalFormatting>
        <x14:conditionalFormatting xmlns:xm="http://schemas.microsoft.com/office/excel/2006/main">
          <x14:cfRule type="containsText" priority="615" operator="containsText" id="{9EC25428-44E6-5649-9B07-D23EE839EF03}">
            <xm:f>NOT(ISERROR(SEARCH(#REF! ="text",BJ33)))</xm:f>
            <xm:f>#REF! ="text"</xm:f>
            <x14:dxf>
              <fill>
                <patternFill>
                  <bgColor theme="7" tint="0.79998168889431442"/>
                </patternFill>
              </fill>
            </x14:dxf>
          </x14:cfRule>
          <xm:sqref>BJ33:BK33</xm:sqref>
        </x14:conditionalFormatting>
        <x14:conditionalFormatting xmlns:xm="http://schemas.microsoft.com/office/excel/2006/main">
          <x14:cfRule type="containsText" priority="616" operator="containsText" id="{5DB2E551-F32A-424F-9BC3-8494AB77AC07}">
            <xm:f>NOT(ISERROR(SEARCH($A48 ="text",F24)))</xm:f>
            <xm:f>$A48 ="text"</xm:f>
            <x14:dxf>
              <fill>
                <patternFill>
                  <bgColor theme="7" tint="0.79998168889431442"/>
                </patternFill>
              </fill>
            </x14:dxf>
          </x14:cfRule>
          <xm:sqref>F24</xm:sqref>
        </x14:conditionalFormatting>
        <x14:conditionalFormatting xmlns:xm="http://schemas.microsoft.com/office/excel/2006/main">
          <x14:cfRule type="containsText" priority="617" operator="containsText" id="{7C63BAAC-65BC-D349-BCEA-6299B95FC70C}">
            <xm:f>NOT(ISERROR(SEARCH($A52 ="text",BJ34)))</xm:f>
            <xm:f>$A52 ="text"</xm:f>
            <x14:dxf>
              <fill>
                <patternFill>
                  <bgColor theme="7" tint="0.79998168889431442"/>
                </patternFill>
              </fill>
            </x14:dxf>
          </x14:cfRule>
          <xm:sqref>BJ34:BK36</xm:sqref>
        </x14:conditionalFormatting>
        <x14:conditionalFormatting xmlns:xm="http://schemas.microsoft.com/office/excel/2006/main">
          <x14:cfRule type="containsText" priority="534" operator="containsText" id="{B51C4801-FAD9-5647-9770-FB7C1525CBE6}">
            <xm:f>NOT(ISERROR(SEARCH(#REF! ="text",A12)))</xm:f>
            <xm:f>#REF! ="text"</xm:f>
            <x14:dxf>
              <fill>
                <patternFill>
                  <bgColor theme="7" tint="0.79998168889431442"/>
                </patternFill>
              </fill>
            </x14:dxf>
          </x14:cfRule>
          <xm:sqref>BJ12:BK12 G12:H12 C12:E12 A12 DN12:DP12 AH12:AJ12 EP12:ER12 FR12:FT12 GT12:GV12 HV12:XFD12</xm:sqref>
        </x14:conditionalFormatting>
        <x14:conditionalFormatting xmlns:xm="http://schemas.microsoft.com/office/excel/2006/main">
          <x14:cfRule type="containsText" priority="536" operator="containsText" id="{D86A3094-0489-3145-A56F-B86E92AD2975}">
            <xm:f>NOT(ISERROR(SEARCH(#REF! ="text",F12)))</xm:f>
            <xm:f>#REF! ="text"</xm:f>
            <x14:dxf>
              <fill>
                <patternFill>
                  <bgColor theme="7" tint="0.79998168889431442"/>
                </patternFill>
              </fill>
            </x14:dxf>
          </x14:cfRule>
          <xm:sqref>F12</xm:sqref>
        </x14:conditionalFormatting>
        <x14:conditionalFormatting xmlns:xm="http://schemas.microsoft.com/office/excel/2006/main">
          <x14:cfRule type="containsText" priority="526" operator="containsText" id="{8955FD3E-D6E2-4145-9AD8-F0217A46F530}">
            <xm:f>NOT(ISERROR(SEARCH($A1048567 ="text",B12)))</xm:f>
            <xm:f>$A1048567 ="text"</xm:f>
            <x14:dxf>
              <fill>
                <patternFill>
                  <bgColor theme="7" tint="0.79998168889431442"/>
                </patternFill>
              </fill>
            </x14:dxf>
          </x14:cfRule>
          <xm:sqref>B12</xm:sqref>
        </x14:conditionalFormatting>
        <x14:conditionalFormatting xmlns:xm="http://schemas.microsoft.com/office/excel/2006/main">
          <x14:cfRule type="containsText" priority="618" operator="containsText" id="{9B65F0DD-1D3E-9542-ABD9-AD10EC827281}">
            <xm:f>NOT(ISERROR(SEARCH(#REF! ="text",A19)))</xm:f>
            <xm:f>#REF! ="text"</xm:f>
            <x14:dxf>
              <fill>
                <patternFill>
                  <bgColor theme="7" tint="0.79998168889431442"/>
                </patternFill>
              </fill>
            </x14:dxf>
          </x14:cfRule>
          <xm:sqref>A19:I19 CP19:XFD19 R19:AK19 AT19:BK19</xm:sqref>
        </x14:conditionalFormatting>
        <x14:conditionalFormatting xmlns:xm="http://schemas.microsoft.com/office/excel/2006/main">
          <x14:cfRule type="containsText" priority="619" operator="containsText" id="{D617F2B1-B8BD-9A43-BD4E-9FB1B75E7E10}">
            <xm:f>NOT(ISERROR(SEARCH(#REF! ="text",F35)))</xm:f>
            <xm:f>#REF! ="text"</xm:f>
            <x14:dxf>
              <fill>
                <patternFill>
                  <bgColor theme="7" tint="0.79998168889431442"/>
                </patternFill>
              </fill>
            </x14:dxf>
          </x14:cfRule>
          <xm:sqref>F35:F37</xm:sqref>
        </x14:conditionalFormatting>
        <x14:conditionalFormatting xmlns:xm="http://schemas.microsoft.com/office/excel/2006/main">
          <x14:cfRule type="containsText" priority="620" operator="containsText" id="{4089E0B7-45F3-7B49-BF33-EBDE191A1836}">
            <xm:f>NOT(ISERROR(SEARCH($A49 ="text",A33)))</xm:f>
            <xm:f>$A49 ="text"</xm:f>
            <x14:dxf>
              <fill>
                <patternFill>
                  <bgColor theme="7" tint="0.79998168889431442"/>
                </patternFill>
              </fill>
            </x14:dxf>
          </x14:cfRule>
          <xm:sqref>A33:A35</xm:sqref>
        </x14:conditionalFormatting>
        <x14:conditionalFormatting xmlns:xm="http://schemas.microsoft.com/office/excel/2006/main">
          <x14:cfRule type="containsText" priority="510" operator="containsText" id="{F581C910-99AC-1246-863E-C5083DF95219}">
            <xm:f>NOT(ISERROR(SEARCH(#REF! ="text",H17)))</xm:f>
            <xm:f>#REF! ="text"</xm:f>
            <x14:dxf>
              <fill>
                <patternFill>
                  <bgColor theme="7" tint="0.79998168889431442"/>
                </patternFill>
              </fill>
            </x14:dxf>
          </x14:cfRule>
          <xm:sqref>H17</xm:sqref>
        </x14:conditionalFormatting>
        <x14:conditionalFormatting xmlns:xm="http://schemas.microsoft.com/office/excel/2006/main">
          <x14:cfRule type="containsText" priority="517" operator="containsText" id="{FAA8D90E-44B4-D44A-B4B8-A40674105F06}">
            <xm:f>NOT(ISERROR(SEARCH($A159 ="text",F17)))</xm:f>
            <xm:f>$A159 ="text"</xm:f>
            <x14:dxf>
              <fill>
                <patternFill>
                  <bgColor theme="7" tint="0.79998168889431442"/>
                </patternFill>
              </fill>
            </x14:dxf>
          </x14:cfRule>
          <xm:sqref>F17</xm:sqref>
        </x14:conditionalFormatting>
        <x14:conditionalFormatting xmlns:xm="http://schemas.microsoft.com/office/excel/2006/main">
          <x14:cfRule type="containsText" priority="518" operator="containsText" id="{4A0CAA42-0528-E141-BE19-B2E364388BE3}">
            <xm:f>NOT(ISERROR(SEARCH($A24 ="text",F17)))</xm:f>
            <xm:f>$A24 ="text"</xm:f>
            <x14:dxf>
              <fill>
                <patternFill>
                  <bgColor theme="7" tint="0.79998168889431442"/>
                </patternFill>
              </fill>
            </x14:dxf>
          </x14:cfRule>
          <xm:sqref>F17</xm:sqref>
        </x14:conditionalFormatting>
        <x14:conditionalFormatting xmlns:xm="http://schemas.microsoft.com/office/excel/2006/main">
          <x14:cfRule type="containsText" priority="496" operator="containsText" id="{30C3F6A4-2560-464F-82BA-E480D1359F9C}">
            <xm:f>NOT(ISERROR(SEARCH(#REF! ="text",H17)))</xm:f>
            <xm:f>#REF! ="text"</xm:f>
            <x14:dxf>
              <fill>
                <patternFill>
                  <bgColor theme="7" tint="0.79998168889431442"/>
                </patternFill>
              </fill>
            </x14:dxf>
          </x14:cfRule>
          <xm:sqref>H17</xm:sqref>
        </x14:conditionalFormatting>
        <x14:conditionalFormatting xmlns:xm="http://schemas.microsoft.com/office/excel/2006/main">
          <x14:cfRule type="containsText" priority="503" operator="containsText" id="{74E0B767-7FAC-D54F-B4E6-67BB27AD8B4C}">
            <xm:f>NOT(ISERROR(SEARCH($A171 ="text",F17)))</xm:f>
            <xm:f>$A171 ="text"</xm:f>
            <x14:dxf>
              <fill>
                <patternFill>
                  <bgColor theme="7" tint="0.79998168889431442"/>
                </patternFill>
              </fill>
            </x14:dxf>
          </x14:cfRule>
          <xm:sqref>F17 AL1048573:BL1048576</xm:sqref>
        </x14:conditionalFormatting>
        <x14:conditionalFormatting xmlns:xm="http://schemas.microsoft.com/office/excel/2006/main">
          <x14:cfRule type="containsText" priority="504" operator="containsText" id="{3938F7B1-C2AF-7C4A-8B6D-2C8F6731A64D}">
            <xm:f>NOT(ISERROR(SEARCH($A170 ="text",A17)))</xm:f>
            <xm:f>$A170 ="text"</xm:f>
            <x14:dxf>
              <fill>
                <patternFill>
                  <bgColor theme="7" tint="0.79998168889431442"/>
                </patternFill>
              </fill>
            </x14:dxf>
          </x14:cfRule>
          <xm:sqref>AH17:AI17 A17 C17:G17 BJ17:BK17 DN17:DP17 AK1048424:AK1048572 EP17:ER17 FR17:FT17 GT17:GV17 HV17:XFD17</xm:sqref>
        </x14:conditionalFormatting>
        <x14:conditionalFormatting xmlns:xm="http://schemas.microsoft.com/office/excel/2006/main">
          <x14:cfRule type="containsText" priority="505" operator="containsText" id="{634B4CB6-9661-3B4B-BFD8-C1D2ACC292D3}">
            <xm:f>NOT(ISERROR(SEARCH($A176 ="text",A17)))</xm:f>
            <xm:f>$A176 ="text"</xm:f>
            <x14:dxf>
              <fill>
                <patternFill>
                  <bgColor theme="7" tint="0.79998168889431442"/>
                </patternFill>
              </fill>
            </x14:dxf>
          </x14:cfRule>
          <xm:sqref>AH17 A17 F17</xm:sqref>
        </x14:conditionalFormatting>
        <x14:conditionalFormatting xmlns:xm="http://schemas.microsoft.com/office/excel/2006/main">
          <x14:cfRule type="containsText" priority="506" operator="containsText" id="{C40D9903-88F6-374F-B44F-66DA9B2EF6F3}">
            <xm:f>NOT(ISERROR(SEARCH($A177 ="text",F17)))</xm:f>
            <xm:f>$A177 ="text"</xm:f>
            <x14:dxf>
              <fill>
                <patternFill>
                  <bgColor theme="7" tint="0.79998168889431442"/>
                </patternFill>
              </fill>
            </x14:dxf>
          </x14:cfRule>
          <xm:sqref>F17</xm:sqref>
        </x14:conditionalFormatting>
        <x14:conditionalFormatting xmlns:xm="http://schemas.microsoft.com/office/excel/2006/main">
          <x14:cfRule type="containsText" priority="507" operator="containsText" id="{F5692D1A-357C-3249-BB0B-84D125D48B34}">
            <xm:f>NOT(ISERROR(SEARCH($A117 ="text",AJ17)))</xm:f>
            <xm:f>$A117 ="text"</xm:f>
            <x14:dxf>
              <fill>
                <patternFill>
                  <bgColor theme="7" tint="0.79998168889431442"/>
                </patternFill>
              </fill>
            </x14:dxf>
          </x14:cfRule>
          <xm:sqref>AJ17</xm:sqref>
        </x14:conditionalFormatting>
        <x14:conditionalFormatting xmlns:xm="http://schemas.microsoft.com/office/excel/2006/main">
          <x14:cfRule type="containsText" priority="508" operator="containsText" id="{DC189D4E-61AA-A04E-ACE7-1EFA4794FD08}">
            <xm:f>NOT(ISERROR(SEARCH(#REF! ="text",F17)))</xm:f>
            <xm:f>#REF! ="text"</xm:f>
            <x14:dxf>
              <fill>
                <patternFill>
                  <bgColor theme="7" tint="0.79998168889431442"/>
                </patternFill>
              </fill>
            </x14:dxf>
          </x14:cfRule>
          <xm:sqref>F17</xm:sqref>
        </x14:conditionalFormatting>
        <x14:conditionalFormatting xmlns:xm="http://schemas.microsoft.com/office/excel/2006/main">
          <x14:cfRule type="containsText" priority="494" operator="containsText" id="{C129DFC6-11D1-3342-AAA8-5827A075ADBC}">
            <xm:f>NOT(ISERROR(SEARCH($A35 ="text",B17)))</xm:f>
            <xm:f>$A35 ="text"</xm:f>
            <x14:dxf>
              <fill>
                <patternFill>
                  <bgColor theme="7" tint="0.79998168889431442"/>
                </patternFill>
              </fill>
            </x14:dxf>
          </x14:cfRule>
          <xm:sqref>B17</xm:sqref>
        </x14:conditionalFormatting>
        <x14:conditionalFormatting xmlns:xm="http://schemas.microsoft.com/office/excel/2006/main">
          <x14:cfRule type="containsText" priority="519" operator="containsText" id="{48B7F3A0-2842-7E47-992C-80C9EAB08D6D}">
            <xm:f>NOT(ISERROR(SEARCH($A158 ="text",A17)))</xm:f>
            <xm:f>$A158 ="text"</xm:f>
            <x14:dxf>
              <fill>
                <patternFill>
                  <bgColor theme="7" tint="0.79998168889431442"/>
                </patternFill>
              </fill>
            </x14:dxf>
          </x14:cfRule>
          <xm:sqref>AH17:AI17 A17:G17 DN17:DP17 BJ17:BK17 EP17:ER17 FR17:FT17 GT17:GV17 HV17:XFD17</xm:sqref>
        </x14:conditionalFormatting>
        <x14:conditionalFormatting xmlns:xm="http://schemas.microsoft.com/office/excel/2006/main">
          <x14:cfRule type="containsText" priority="520" operator="containsText" id="{C4B0DDD1-2027-AB45-BCD0-E962820DC95C}">
            <xm:f>NOT(ISERROR(SEARCH($A105 ="text",AJ17)))</xm:f>
            <xm:f>$A105 ="text"</xm:f>
            <x14:dxf>
              <fill>
                <patternFill>
                  <bgColor theme="7" tint="0.79998168889431442"/>
                </patternFill>
              </fill>
            </x14:dxf>
          </x14:cfRule>
          <xm:sqref>AJ17</xm:sqref>
        </x14:conditionalFormatting>
        <x14:conditionalFormatting xmlns:xm="http://schemas.microsoft.com/office/excel/2006/main">
          <x14:cfRule type="containsText" priority="521" operator="containsText" id="{2AA73CF6-4785-8B41-96EC-5CABE01EF536}">
            <xm:f>NOT(ISERROR(SEARCH($A33 ="text",F17)))</xm:f>
            <xm:f>$A33 ="text"</xm:f>
            <x14:dxf>
              <fill>
                <patternFill>
                  <bgColor theme="7" tint="0.79998168889431442"/>
                </patternFill>
              </fill>
            </x14:dxf>
          </x14:cfRule>
          <xm:sqref>F17</xm:sqref>
        </x14:conditionalFormatting>
        <x14:conditionalFormatting xmlns:xm="http://schemas.microsoft.com/office/excel/2006/main">
          <x14:cfRule type="containsText" priority="621" operator="containsText" id="{23FC425B-D7A4-024B-9389-57935FA53F89}">
            <xm:f>NOT(ISERROR(SEARCH(#REF! ="text",B10)))</xm:f>
            <xm:f>#REF! ="text"</xm:f>
            <x14:dxf>
              <fill>
                <patternFill>
                  <bgColor theme="7" tint="0.79998168889431442"/>
                </patternFill>
              </fill>
            </x14:dxf>
          </x14:cfRule>
          <xm:sqref>B10:B12</xm:sqref>
        </x14:conditionalFormatting>
        <x14:conditionalFormatting xmlns:xm="http://schemas.microsoft.com/office/excel/2006/main">
          <x14:cfRule type="containsText" priority="622" operator="containsText" id="{5F7CA7E2-C6DD-414C-9380-89228E265DDC}">
            <xm:f>NOT(ISERROR(SEARCH(#REF! ="text",AK9)))</xm:f>
            <xm:f>#REF! ="text"</xm:f>
            <x14:dxf>
              <fill>
                <patternFill>
                  <bgColor theme="7" tint="0.79998168889431442"/>
                </patternFill>
              </fill>
            </x14:dxf>
          </x14:cfRule>
          <xm:sqref>AK9</xm:sqref>
        </x14:conditionalFormatting>
        <x14:conditionalFormatting xmlns:xm="http://schemas.microsoft.com/office/excel/2006/main">
          <x14:cfRule type="containsText" priority="624" operator="containsText" id="{E410AED7-7C08-C041-8007-C138C25AA8EB}">
            <xm:f>NOT(ISERROR(SEARCH(#REF! ="text",G9)))</xm:f>
            <xm:f>#REF! ="text"</xm:f>
            <x14:dxf>
              <fill>
                <patternFill>
                  <bgColor theme="7" tint="0.79998168889431442"/>
                </patternFill>
              </fill>
            </x14:dxf>
          </x14:cfRule>
          <xm:sqref>G9</xm:sqref>
        </x14:conditionalFormatting>
        <x14:conditionalFormatting xmlns:xm="http://schemas.microsoft.com/office/excel/2006/main">
          <x14:cfRule type="containsText" priority="477" operator="containsText" id="{AD319D5F-FE38-EE48-A384-1744A712BFCC}">
            <xm:f>NOT(ISERROR(SEARCH(#REF! ="text",H6)))</xm:f>
            <xm:f>#REF! ="text"</xm:f>
            <x14:dxf>
              <fill>
                <patternFill>
                  <bgColor theme="7" tint="0.79998168889431442"/>
                </patternFill>
              </fill>
            </x14:dxf>
          </x14:cfRule>
          <xm:sqref>H6:J6</xm:sqref>
        </x14:conditionalFormatting>
        <x14:conditionalFormatting xmlns:xm="http://schemas.microsoft.com/office/excel/2006/main">
          <x14:cfRule type="containsText" priority="484" operator="containsText" id="{4FE57C7E-99ED-8F4D-A12C-D2F95C8E8A9F}">
            <xm:f>NOT(ISERROR(SEARCH(#REF! ="text",G6)))</xm:f>
            <xm:f>#REF! ="text"</xm:f>
            <x14:dxf>
              <fill>
                <patternFill>
                  <bgColor theme="7" tint="0.79998168889431442"/>
                </patternFill>
              </fill>
            </x14:dxf>
          </x14:cfRule>
          <xm:sqref>G6</xm:sqref>
        </x14:conditionalFormatting>
        <x14:conditionalFormatting xmlns:xm="http://schemas.microsoft.com/office/excel/2006/main">
          <x14:cfRule type="containsText" priority="485" operator="containsText" id="{D8CAF239-C547-1D47-867D-6691F0BB6DD3}">
            <xm:f>NOT(ISERROR(SEARCH(#REF! ="text",A6)))</xm:f>
            <xm:f>#REF! ="text"</xm:f>
            <x14:dxf>
              <fill>
                <patternFill>
                  <bgColor theme="7" tint="0.79998168889431442"/>
                </patternFill>
              </fill>
            </x14:dxf>
          </x14:cfRule>
          <xm:sqref>A6</xm:sqref>
        </x14:conditionalFormatting>
        <x14:conditionalFormatting xmlns:xm="http://schemas.microsoft.com/office/excel/2006/main">
          <x14:cfRule type="containsText" priority="475" operator="containsText" id="{CBF65AA5-438D-AA4B-9461-004B2CB2C5DE}">
            <xm:f>NOT(ISERROR(SEARCH($A150 ="text",F6)))</xm:f>
            <xm:f>$A150 ="text"</xm:f>
            <x14:dxf>
              <fill>
                <patternFill>
                  <bgColor theme="7" tint="0.79998168889431442"/>
                </patternFill>
              </fill>
            </x14:dxf>
          </x14:cfRule>
          <xm:sqref>F6</xm:sqref>
        </x14:conditionalFormatting>
        <x14:conditionalFormatting xmlns:xm="http://schemas.microsoft.com/office/excel/2006/main">
          <x14:cfRule type="containsText" priority="476" operator="containsText" id="{0439BDE6-E3BA-374D-81B8-C00020ECB746}">
            <xm:f>NOT(ISERROR(SEARCH($A149 ="text",K6)))</xm:f>
            <xm:f>$A149 ="text"</xm:f>
            <x14:dxf>
              <fill>
                <patternFill>
                  <bgColor theme="7" tint="0.79998168889431442"/>
                </patternFill>
              </fill>
            </x14:dxf>
          </x14:cfRule>
          <xm:sqref>K6:AJ6 AQ6:BK6 CP6:XFD6</xm:sqref>
        </x14:conditionalFormatting>
        <x14:conditionalFormatting xmlns:xm="http://schemas.microsoft.com/office/excel/2006/main">
          <x14:cfRule type="containsText" priority="486" operator="containsText" id="{5831D879-E1C7-7F49-AC8B-F46B51DE6255}">
            <xm:f>NOT(ISERROR(SEARCH($A149 ="text",B6)))</xm:f>
            <xm:f>$A149 ="text"</xm:f>
            <x14:dxf>
              <fill>
                <patternFill>
                  <bgColor theme="7" tint="0.79998168889431442"/>
                </patternFill>
              </fill>
            </x14:dxf>
          </x14:cfRule>
          <xm:sqref>B6:G6</xm:sqref>
        </x14:conditionalFormatting>
        <x14:conditionalFormatting xmlns:xm="http://schemas.microsoft.com/office/excel/2006/main">
          <x14:cfRule type="containsText" priority="487" operator="containsText" id="{61BAD2DB-7AC2-6F4C-B185-2D817E5A41CF}">
            <xm:f>NOT(ISERROR(SEARCH($A150 ="text",A6)))</xm:f>
            <xm:f>$A150 ="text"</xm:f>
            <x14:dxf>
              <fill>
                <patternFill>
                  <bgColor theme="7" tint="0.79998168889431442"/>
                </patternFill>
              </fill>
            </x14:dxf>
          </x14:cfRule>
          <xm:sqref>A6</xm:sqref>
        </x14:conditionalFormatting>
        <x14:conditionalFormatting xmlns:xm="http://schemas.microsoft.com/office/excel/2006/main">
          <x14:cfRule type="containsText" priority="488" operator="containsText" id="{6BCEE900-CEBF-1E44-B7D6-F05FDB6337B9}">
            <xm:f>NOT(ISERROR(SEARCH(#REF! ="text",AK6)))</xm:f>
            <xm:f>#REF! ="text"</xm:f>
            <x14:dxf>
              <fill>
                <patternFill>
                  <bgColor theme="7" tint="0.79998168889431442"/>
                </patternFill>
              </fill>
            </x14:dxf>
          </x14:cfRule>
          <xm:sqref>AK6:AP6</xm:sqref>
        </x14:conditionalFormatting>
        <x14:conditionalFormatting xmlns:xm="http://schemas.microsoft.com/office/excel/2006/main">
          <x14:cfRule type="containsText" priority="474" operator="containsText" id="{5F7FFC80-1125-574E-AAEB-082269A9284B}">
            <xm:f>NOT(ISERROR(SEARCH(#REF! ="text",F40)))</xm:f>
            <xm:f>#REF! ="text"</xm:f>
            <x14:dxf>
              <fill>
                <patternFill>
                  <bgColor theme="7" tint="0.79998168889431442"/>
                </patternFill>
              </fill>
            </x14:dxf>
          </x14:cfRule>
          <xm:sqref>F40:F47</xm:sqref>
        </x14:conditionalFormatting>
        <x14:conditionalFormatting xmlns:xm="http://schemas.microsoft.com/office/excel/2006/main">
          <x14:cfRule type="containsText" priority="472" operator="containsText" id="{8A8F5249-551E-5E43-8FA7-1A6F82E04D91}">
            <xm:f>NOT(ISERROR(SEARCH(#REF! ="text",A7)))</xm:f>
            <xm:f>#REF! ="text"</xm:f>
            <x14:dxf>
              <fill>
                <patternFill>
                  <bgColor theme="7" tint="0.79998168889431442"/>
                </patternFill>
              </fill>
            </x14:dxf>
          </x14:cfRule>
          <xm:sqref>A7:BK7 CP7:XFD7</xm:sqref>
        </x14:conditionalFormatting>
        <x14:conditionalFormatting xmlns:xm="http://schemas.microsoft.com/office/excel/2006/main">
          <x14:cfRule type="containsText" priority="2538" operator="containsText" id="{795830AE-D750-4576-87D9-7CE8B9579D8A}">
            <xm:f>NOT(ISERROR(SEARCH($A148 ="text",AK1048573)))</xm:f>
            <xm:f>$A148 ="text"</xm:f>
            <x14:dxf>
              <fill>
                <patternFill>
                  <bgColor theme="7" tint="0.79998168889431442"/>
                </patternFill>
              </fill>
            </x14:dxf>
          </x14:cfRule>
          <xm:sqref>AK1048573:AK1048576</xm:sqref>
        </x14:conditionalFormatting>
        <x14:conditionalFormatting xmlns:xm="http://schemas.microsoft.com/office/excel/2006/main">
          <x14:cfRule type="containsText" priority="436" operator="containsText" id="{ED640E3F-9D34-A748-AB0E-B57CB5DB48F9}">
            <xm:f>NOT(ISERROR(SEARCH(#REF! ="text",I27)))</xm:f>
            <xm:f>#REF! ="text"</xm:f>
            <x14:dxf>
              <fill>
                <patternFill>
                  <bgColor theme="7" tint="0.79998168889431442"/>
                </patternFill>
              </fill>
            </x14:dxf>
          </x14:cfRule>
          <xm:sqref>I27</xm:sqref>
        </x14:conditionalFormatting>
        <x14:conditionalFormatting xmlns:xm="http://schemas.microsoft.com/office/excel/2006/main">
          <x14:cfRule type="containsText" priority="374" operator="containsText" id="{8BD16F0A-F36D-409D-A5D6-78860315CF7C}">
            <xm:f>NOT(ISERROR(SEARCH($A24 ="text",BM20)))</xm:f>
            <xm:f>$A24 ="text"</xm:f>
            <x14:dxf>
              <fill>
                <patternFill>
                  <bgColor theme="7" tint="0.79998168889431442"/>
                </patternFill>
              </fill>
            </x14:dxf>
          </x14:cfRule>
          <xm:sqref>BM20:CM20</xm:sqref>
        </x14:conditionalFormatting>
        <x14:conditionalFormatting xmlns:xm="http://schemas.microsoft.com/office/excel/2006/main">
          <x14:cfRule type="containsText" priority="375" operator="containsText" id="{E58B59C2-FB53-4F1B-B7DA-5F4E4B8B74A8}">
            <xm:f>NOT(ISERROR(SEARCH(#REF! ="text",CL13)))</xm:f>
            <xm:f>#REF! ="text"</xm:f>
            <x14:dxf>
              <fill>
                <patternFill>
                  <bgColor theme="7" tint="0.79998168889431442"/>
                </patternFill>
              </fill>
            </x14:dxf>
          </x14:cfRule>
          <xm:sqref>CL13:CM13</xm:sqref>
        </x14:conditionalFormatting>
        <x14:conditionalFormatting xmlns:xm="http://schemas.microsoft.com/office/excel/2006/main">
          <x14:cfRule type="containsText" priority="376" operator="containsText" id="{9D2CE9EB-BEC8-4873-87E5-6FB282295963}">
            <xm:f>NOT(ISERROR(SEARCH(#REF! ="text",BM18)))</xm:f>
            <xm:f>#REF! ="text"</xm:f>
            <x14:dxf>
              <fill>
                <patternFill>
                  <bgColor theme="7" tint="0.79998168889431442"/>
                </patternFill>
              </fill>
            </x14:dxf>
          </x14:cfRule>
          <xm:sqref>BM18:CM18</xm:sqref>
        </x14:conditionalFormatting>
        <x14:conditionalFormatting xmlns:xm="http://schemas.microsoft.com/office/excel/2006/main">
          <x14:cfRule type="containsText" priority="377" operator="containsText" id="{6871ADE1-EDC7-4266-AD1B-D686B3957758}">
            <xm:f>NOT(ISERROR(SEARCH($A86 ="text",BM52)))</xm:f>
            <xm:f>$A86 ="text"</xm:f>
            <x14:dxf>
              <fill>
                <patternFill>
                  <bgColor theme="7" tint="0.79998168889431442"/>
                </patternFill>
              </fill>
            </x14:dxf>
          </x14:cfRule>
          <xm:sqref>BM52:CM53</xm:sqref>
        </x14:conditionalFormatting>
        <x14:conditionalFormatting xmlns:xm="http://schemas.microsoft.com/office/excel/2006/main">
          <x14:cfRule type="containsText" priority="373" operator="containsText" id="{8B478DAB-8678-4B3D-BCF0-617F086353DF}">
            <xm:f>NOT(ISERROR(SEARCH($A159 ="text",BM52)))</xm:f>
            <xm:f>$A159 ="text"</xm:f>
            <x14:dxf>
              <fill>
                <patternFill>
                  <bgColor theme="7" tint="0.79998168889431442"/>
                </patternFill>
              </fill>
            </x14:dxf>
          </x14:cfRule>
          <xm:sqref>BM52:CM53</xm:sqref>
        </x14:conditionalFormatting>
        <x14:conditionalFormatting xmlns:xm="http://schemas.microsoft.com/office/excel/2006/main">
          <x14:cfRule type="containsText" priority="371" operator="containsText" id="{29B7A39E-1319-4C58-AAF7-E79890E67603}">
            <xm:f>NOT(ISERROR(SEARCH($A116 ="text",CL29)))</xm:f>
            <xm:f>$A116 ="text"</xm:f>
            <x14:dxf>
              <fill>
                <patternFill>
                  <bgColor theme="7" tint="0.79998168889431442"/>
                </patternFill>
              </fill>
            </x14:dxf>
          </x14:cfRule>
          <xm:sqref>CL29:CM30</xm:sqref>
        </x14:conditionalFormatting>
        <x14:conditionalFormatting xmlns:xm="http://schemas.microsoft.com/office/excel/2006/main">
          <x14:cfRule type="containsText" priority="378" operator="containsText" id="{6233C100-4F50-4D96-AD70-96426EA8D7C4}">
            <xm:f>NOT(ISERROR(SEARCH($A140 ="text",CL11)))</xm:f>
            <xm:f>$A140 ="text"</xm:f>
            <x14:dxf>
              <fill>
                <patternFill>
                  <bgColor theme="7" tint="0.79998168889431442"/>
                </patternFill>
              </fill>
            </x14:dxf>
          </x14:cfRule>
          <xm:sqref>CL11:CM12</xm:sqref>
        </x14:conditionalFormatting>
        <x14:conditionalFormatting xmlns:xm="http://schemas.microsoft.com/office/excel/2006/main">
          <x14:cfRule type="containsText" priority="379" operator="containsText" id="{4CA3B4A1-7DD7-4BB4-A115-487ED63312F7}">
            <xm:f>NOT(ISERROR(SEARCH($A140 ="text",CL10)))</xm:f>
            <xm:f>$A140 ="text"</xm:f>
            <x14:dxf>
              <fill>
                <patternFill>
                  <bgColor theme="7" tint="0.79998168889431442"/>
                </patternFill>
              </fill>
            </x14:dxf>
          </x14:cfRule>
          <xm:sqref>CL10:CM10</xm:sqref>
        </x14:conditionalFormatting>
        <x14:conditionalFormatting xmlns:xm="http://schemas.microsoft.com/office/excel/2006/main">
          <x14:cfRule type="containsText" priority="380" operator="containsText" id="{C9C9E45B-9A2B-432F-84D3-44985E56F294}">
            <xm:f>NOT(ISERROR(SEARCH(#REF! ="text",CL14)))</xm:f>
            <xm:f>#REF! ="text"</xm:f>
            <x14:dxf>
              <fill>
                <patternFill>
                  <bgColor theme="7" tint="0.79998168889431442"/>
                </patternFill>
              </fill>
            </x14:dxf>
          </x14:cfRule>
          <xm:sqref>CL14:CM14</xm:sqref>
        </x14:conditionalFormatting>
        <x14:conditionalFormatting xmlns:xm="http://schemas.microsoft.com/office/excel/2006/main">
          <x14:cfRule type="containsText" priority="381" operator="containsText" id="{FEFE691D-18DC-458B-BEBB-9BFD1AD41DF1}">
            <xm:f>NOT(ISERROR(SEARCH(#REF! ="text",CL15)))</xm:f>
            <xm:f>#REF! ="text"</xm:f>
            <x14:dxf>
              <fill>
                <patternFill>
                  <bgColor theme="7" tint="0.79998168889431442"/>
                </patternFill>
              </fill>
            </x14:dxf>
          </x14:cfRule>
          <xm:sqref>CL15:CM15</xm:sqref>
        </x14:conditionalFormatting>
        <x14:conditionalFormatting xmlns:xm="http://schemas.microsoft.com/office/excel/2006/main">
          <x14:cfRule type="containsText" priority="382" operator="containsText" id="{8DDEA13D-75E0-4A35-A189-FA33023693CD}">
            <xm:f>NOT(ISERROR(SEARCH($A140 ="text",BS9)))</xm:f>
            <xm:f>$A140 ="text"</xm:f>
            <x14:dxf>
              <fill>
                <patternFill>
                  <bgColor theme="7" tint="0.79998168889431442"/>
                </patternFill>
              </fill>
            </x14:dxf>
          </x14:cfRule>
          <xm:sqref>BS9:CM9</xm:sqref>
        </x14:conditionalFormatting>
        <x14:conditionalFormatting xmlns:xm="http://schemas.microsoft.com/office/excel/2006/main">
          <x14:cfRule type="containsText" priority="383" operator="containsText" id="{198B344A-61CC-4AB7-AE83-92D98C03C732}">
            <xm:f>NOT(ISERROR(SEARCH($A122 ="text",CL31)))</xm:f>
            <xm:f>$A122 ="text"</xm:f>
            <x14:dxf>
              <fill>
                <patternFill>
                  <bgColor theme="7" tint="0.79998168889431442"/>
                </patternFill>
              </fill>
            </x14:dxf>
          </x14:cfRule>
          <xm:sqref>CL31:CM32</xm:sqref>
        </x14:conditionalFormatting>
        <x14:conditionalFormatting xmlns:xm="http://schemas.microsoft.com/office/excel/2006/main">
          <x14:cfRule type="containsText" priority="384" operator="containsText" id="{7F1CB90B-A81C-47EB-ACBF-543DFCD106FC}">
            <xm:f>NOT(ISERROR(SEARCH($A25 ="text",BM23)))</xm:f>
            <xm:f>$A25 ="text"</xm:f>
            <x14:dxf>
              <fill>
                <patternFill>
                  <bgColor theme="7" tint="0.79998168889431442"/>
                </patternFill>
              </fill>
            </x14:dxf>
          </x14:cfRule>
          <xm:sqref>BM23:CM24</xm:sqref>
        </x14:conditionalFormatting>
        <x14:conditionalFormatting xmlns:xm="http://schemas.microsoft.com/office/excel/2006/main">
          <x14:cfRule type="containsText" priority="385" operator="containsText" id="{8C6911B7-1EEA-4D8A-B284-E9C93FF371D1}">
            <xm:f>NOT(ISERROR(SEARCH(#REF! ="text",BM16)))</xm:f>
            <xm:f>#REF! ="text"</xm:f>
            <x14:dxf>
              <fill>
                <patternFill>
                  <bgColor theme="7" tint="0.79998168889431442"/>
                </patternFill>
              </fill>
            </x14:dxf>
          </x14:cfRule>
          <xm:sqref>BM21:CM22 BM25:CM26 BM39:CM39 CL16:CM16 CL40:CM47 BM48:CM51</xm:sqref>
        </x14:conditionalFormatting>
        <x14:conditionalFormatting xmlns:xm="http://schemas.microsoft.com/office/excel/2006/main">
          <x14:cfRule type="containsText" priority="369" operator="containsText" id="{520A6CEF-82AA-4885-A058-288F1511A898}">
            <xm:f>NOT(ISERROR(SEARCH($A43 ="text",BM38)))</xm:f>
            <xm:f>$A43 ="text"</xm:f>
            <x14:dxf>
              <fill>
                <patternFill>
                  <bgColor theme="7" tint="0.79998168889431442"/>
                </patternFill>
              </fill>
            </x14:dxf>
          </x14:cfRule>
          <xm:sqref>BM38:CM38</xm:sqref>
        </x14:conditionalFormatting>
        <x14:conditionalFormatting xmlns:xm="http://schemas.microsoft.com/office/excel/2006/main">
          <x14:cfRule type="containsText" priority="366" operator="containsText" id="{6773EAEE-899A-4784-BB61-5A9497595E3A}">
            <xm:f>NOT(ISERROR(SEARCH(#REF! ="text",CL33)))</xm:f>
            <xm:f>#REF! ="text"</xm:f>
            <x14:dxf>
              <fill>
                <patternFill>
                  <bgColor theme="7" tint="0.79998168889431442"/>
                </patternFill>
              </fill>
            </x14:dxf>
          </x14:cfRule>
          <xm:sqref>CL33:CM33</xm:sqref>
        </x14:conditionalFormatting>
        <x14:conditionalFormatting xmlns:xm="http://schemas.microsoft.com/office/excel/2006/main">
          <x14:cfRule type="containsText" priority="367" operator="containsText" id="{BB8152D2-719A-4DDD-AEA0-E65AD7C9D934}">
            <xm:f>NOT(ISERROR(SEARCH(#REF! ="text",CL28)))</xm:f>
            <xm:f>#REF! ="text"</xm:f>
            <x14:dxf>
              <fill>
                <patternFill>
                  <bgColor theme="7" tint="0.79998168889431442"/>
                </patternFill>
              </fill>
            </x14:dxf>
          </x14:cfRule>
          <xm:sqref>CL28:CM28</xm:sqref>
        </x14:conditionalFormatting>
        <x14:conditionalFormatting xmlns:xm="http://schemas.microsoft.com/office/excel/2006/main">
          <x14:cfRule type="containsText" priority="363" operator="containsText" id="{17DF372E-B865-4F42-92BE-5067B009133A}">
            <xm:f>NOT(ISERROR(SEARCH($A124 ="text",CL34)))</xm:f>
            <xm:f>$A124 ="text"</xm:f>
            <x14:dxf>
              <fill>
                <patternFill>
                  <bgColor theme="7" tint="0.79998168889431442"/>
                </patternFill>
              </fill>
            </x14:dxf>
          </x14:cfRule>
          <xm:sqref>CL34:CM37</xm:sqref>
        </x14:conditionalFormatting>
        <x14:conditionalFormatting xmlns:xm="http://schemas.microsoft.com/office/excel/2006/main">
          <x14:cfRule type="containsText" priority="368" operator="containsText" id="{D19F1069-61D3-4121-B332-A5B1E14B3FA7}">
            <xm:f>NOT(ISERROR(SEARCH(#REF! ="text",CL37)))</xm:f>
            <xm:f>#REF! ="text"</xm:f>
            <x14:dxf>
              <fill>
                <patternFill>
                  <bgColor theme="7" tint="0.79998168889431442"/>
                </patternFill>
              </fill>
            </x14:dxf>
          </x14:cfRule>
          <xm:sqref>CL37:CM37</xm:sqref>
        </x14:conditionalFormatting>
        <x14:conditionalFormatting xmlns:xm="http://schemas.microsoft.com/office/excel/2006/main">
          <x14:cfRule type="containsText" priority="386" operator="containsText" id="{E83FF4D7-B8D5-4914-B78B-314B92ED6FF0}">
            <xm:f>NOT(ISERROR(SEARCH(#REF! ="text",CL33)))</xm:f>
            <xm:f>#REF! ="text"</xm:f>
            <x14:dxf>
              <fill>
                <patternFill>
                  <bgColor theme="7" tint="0.79998168889431442"/>
                </patternFill>
              </fill>
            </x14:dxf>
          </x14:cfRule>
          <xm:sqref>CL33:CM33</xm:sqref>
        </x14:conditionalFormatting>
        <x14:conditionalFormatting xmlns:xm="http://schemas.microsoft.com/office/excel/2006/main">
          <x14:cfRule type="containsText" priority="387" operator="containsText" id="{056105F1-F34B-49F1-B08D-C7264FF6B8DC}">
            <xm:f>NOT(ISERROR(SEARCH($A52 ="text",CL34)))</xm:f>
            <xm:f>$A52 ="text"</xm:f>
            <x14:dxf>
              <fill>
                <patternFill>
                  <bgColor theme="7" tint="0.79998168889431442"/>
                </patternFill>
              </fill>
            </x14:dxf>
          </x14:cfRule>
          <xm:sqref>CL34:CM36</xm:sqref>
        </x14:conditionalFormatting>
        <x14:conditionalFormatting xmlns:xm="http://schemas.microsoft.com/office/excel/2006/main">
          <x14:cfRule type="containsText" priority="360" operator="containsText" id="{26083DA1-B3AC-4F4D-BBA6-A0E4801C0CD3}">
            <xm:f>NOT(ISERROR(SEARCH(#REF! ="text",CL12)))</xm:f>
            <xm:f>#REF! ="text"</xm:f>
            <x14:dxf>
              <fill>
                <patternFill>
                  <bgColor theme="7" tint="0.79998168889431442"/>
                </patternFill>
              </fill>
            </x14:dxf>
          </x14:cfRule>
          <xm:sqref>CL12:CM12</xm:sqref>
        </x14:conditionalFormatting>
        <x14:conditionalFormatting xmlns:xm="http://schemas.microsoft.com/office/excel/2006/main">
          <x14:cfRule type="containsText" priority="388" operator="containsText" id="{BC368D27-7CBD-4B0E-BD52-E90C59063659}">
            <xm:f>NOT(ISERROR(SEARCH(#REF! ="text",BM19)))</xm:f>
            <xm:f>#REF! ="text"</xm:f>
            <x14:dxf>
              <fill>
                <patternFill>
                  <bgColor theme="7" tint="0.79998168889431442"/>
                </patternFill>
              </fill>
            </x14:dxf>
          </x14:cfRule>
          <xm:sqref>BM19:CM19</xm:sqref>
        </x14:conditionalFormatting>
        <x14:conditionalFormatting xmlns:xm="http://schemas.microsoft.com/office/excel/2006/main">
          <x14:cfRule type="containsText" priority="356" operator="containsText" id="{A55F974E-977A-4B5F-A11D-53D992AB769E}">
            <xm:f>NOT(ISERROR(SEARCH($A170 ="text",CL17)))</xm:f>
            <xm:f>$A170 ="text"</xm:f>
            <x14:dxf>
              <fill>
                <patternFill>
                  <bgColor theme="7" tint="0.79998168889431442"/>
                </patternFill>
              </fill>
            </x14:dxf>
          </x14:cfRule>
          <xm:sqref>CL17:CM17</xm:sqref>
        </x14:conditionalFormatting>
        <x14:conditionalFormatting xmlns:xm="http://schemas.microsoft.com/office/excel/2006/main">
          <x14:cfRule type="containsText" priority="358" operator="containsText" id="{D0921B7D-BB8B-483E-A489-0003C2BE50F3}">
            <xm:f>NOT(ISERROR(SEARCH($A158 ="text",CL17)))</xm:f>
            <xm:f>$A158 ="text"</xm:f>
            <x14:dxf>
              <fill>
                <patternFill>
                  <bgColor theme="7" tint="0.79998168889431442"/>
                </patternFill>
              </fill>
            </x14:dxf>
          </x14:cfRule>
          <xm:sqref>CL17:CM17</xm:sqref>
        </x14:conditionalFormatting>
        <x14:conditionalFormatting xmlns:xm="http://schemas.microsoft.com/office/excel/2006/main">
          <x14:cfRule type="containsText" priority="390" operator="containsText" id="{D900F3D5-DB2A-47A7-904E-9E6D2AB25216}">
            <xm:f>NOT(ISERROR(SEARCH(#REF! ="text",BM9)))</xm:f>
            <xm:f>#REF! ="text"</xm:f>
            <x14:dxf>
              <fill>
                <patternFill>
                  <bgColor theme="7" tint="0.79998168889431442"/>
                </patternFill>
              </fill>
            </x14:dxf>
          </x14:cfRule>
          <xm:sqref>BM9:BR9</xm:sqref>
        </x14:conditionalFormatting>
        <x14:conditionalFormatting xmlns:xm="http://schemas.microsoft.com/office/excel/2006/main">
          <x14:cfRule type="containsText" priority="350" operator="containsText" id="{280D5C95-A473-4A79-B276-37B34E011E1A}">
            <xm:f>NOT(ISERROR(SEARCH($A149 ="text",BS6)))</xm:f>
            <xm:f>$A149 ="text"</xm:f>
            <x14:dxf>
              <fill>
                <patternFill>
                  <bgColor theme="7" tint="0.79998168889431442"/>
                </patternFill>
              </fill>
            </x14:dxf>
          </x14:cfRule>
          <xm:sqref>BS6:CM6</xm:sqref>
        </x14:conditionalFormatting>
        <x14:conditionalFormatting xmlns:xm="http://schemas.microsoft.com/office/excel/2006/main">
          <x14:cfRule type="containsText" priority="352" operator="containsText" id="{692B187A-83D9-405F-81C3-52189B9A4BDF}">
            <xm:f>NOT(ISERROR(SEARCH(#REF! ="text",BM6)))</xm:f>
            <xm:f>#REF! ="text"</xm:f>
            <x14:dxf>
              <fill>
                <patternFill>
                  <bgColor theme="7" tint="0.79998168889431442"/>
                </patternFill>
              </fill>
            </x14:dxf>
          </x14:cfRule>
          <xm:sqref>BM6:BR6</xm:sqref>
        </x14:conditionalFormatting>
        <x14:conditionalFormatting xmlns:xm="http://schemas.microsoft.com/office/excel/2006/main">
          <x14:cfRule type="containsText" priority="349" operator="containsText" id="{FD5ACDFB-46F3-43FF-A709-B9725CB127C3}">
            <xm:f>NOT(ISERROR(SEARCH(#REF! ="text",BM7)))</xm:f>
            <xm:f>#REF! ="text"</xm:f>
            <x14:dxf>
              <fill>
                <patternFill>
                  <bgColor theme="7" tint="0.79998168889431442"/>
                </patternFill>
              </fill>
            </x14:dxf>
          </x14:cfRule>
          <xm:sqref>BM7:CM7</xm:sqref>
        </x14:conditionalFormatting>
        <x14:conditionalFormatting xmlns:xm="http://schemas.microsoft.com/office/excel/2006/main">
          <x14:cfRule type="containsText" priority="2600" operator="containsText" id="{31D7DB07-95AB-4487-9BEA-FDD37B5BAC90}">
            <xm:f>NOT(ISERROR(SEARCH(#REF! ="text",A1)))</xm:f>
            <xm:f>#REF! ="text"</xm:f>
            <x14:dxf>
              <fill>
                <patternFill>
                  <bgColor theme="7" tint="0.79998168889431442"/>
                </patternFill>
              </fill>
            </x14:dxf>
          </x14:cfRule>
          <xm:sqref>A1:XFD2</xm:sqref>
        </x14:conditionalFormatting>
        <x14:conditionalFormatting xmlns:xm="http://schemas.microsoft.com/office/excel/2006/main">
          <x14:cfRule type="containsText" priority="2605" operator="containsText" id="{74E0B767-7FAC-D54F-B4E6-67BB27AD8B4C}">
            <xm:f>NOT(ISERROR(SEARCH($A1 ="text",AL1048421)))</xm:f>
            <xm:f>$A1 ="text"</xm:f>
            <x14:dxf>
              <fill>
                <patternFill>
                  <bgColor theme="7" tint="0.79998168889431442"/>
                </patternFill>
              </fill>
            </x14:dxf>
          </x14:cfRule>
          <xm:sqref>AL1048421:BL1048572</xm:sqref>
        </x14:conditionalFormatting>
        <x14:conditionalFormatting xmlns:xm="http://schemas.microsoft.com/office/excel/2006/main">
          <x14:cfRule type="containsText" priority="308" operator="containsText" id="{52A43565-C720-4110-9640-C6DBA8DEBC42}">
            <xm:f>NOT(ISERROR(SEARCH($A24 ="text",BL20)))</xm:f>
            <xm:f>$A24 ="text"</xm:f>
            <x14:dxf>
              <fill>
                <patternFill>
                  <bgColor theme="7" tint="0.79998168889431442"/>
                </patternFill>
              </fill>
            </x14:dxf>
          </x14:cfRule>
          <xm:sqref>BL20</xm:sqref>
        </x14:conditionalFormatting>
        <x14:conditionalFormatting xmlns:xm="http://schemas.microsoft.com/office/excel/2006/main">
          <x14:cfRule type="containsText" priority="309" operator="containsText" id="{765981E6-31F5-459A-B5C9-DEA5730E3A7D}">
            <xm:f>NOT(ISERROR(SEARCH(#REF! ="text",BL13)))</xm:f>
            <xm:f>#REF! ="text"</xm:f>
            <x14:dxf>
              <fill>
                <patternFill>
                  <bgColor theme="7" tint="0.79998168889431442"/>
                </patternFill>
              </fill>
            </x14:dxf>
          </x14:cfRule>
          <xm:sqref>BL13</xm:sqref>
        </x14:conditionalFormatting>
        <x14:conditionalFormatting xmlns:xm="http://schemas.microsoft.com/office/excel/2006/main">
          <x14:cfRule type="containsText" priority="310" operator="containsText" id="{26513384-7920-41F0-B700-09E5F5DCCD75}">
            <xm:f>NOT(ISERROR(SEARCH(#REF! ="text",BL18)))</xm:f>
            <xm:f>#REF! ="text"</xm:f>
            <x14:dxf>
              <fill>
                <patternFill>
                  <bgColor theme="7" tint="0.79998168889431442"/>
                </patternFill>
              </fill>
            </x14:dxf>
          </x14:cfRule>
          <xm:sqref>BL18</xm:sqref>
        </x14:conditionalFormatting>
        <x14:conditionalFormatting xmlns:xm="http://schemas.microsoft.com/office/excel/2006/main">
          <x14:cfRule type="containsText" priority="311" operator="containsText" id="{F49A5410-77C7-4B99-B883-870BBCC0CC92}">
            <xm:f>NOT(ISERROR(SEARCH($A160 ="text",BL52)))</xm:f>
            <xm:f>$A160 ="text"</xm:f>
            <x14:dxf>
              <fill>
                <patternFill>
                  <bgColor theme="7" tint="0.79998168889431442"/>
                </patternFill>
              </fill>
            </x14:dxf>
          </x14:cfRule>
          <xm:sqref>BL52:BL53</xm:sqref>
        </x14:conditionalFormatting>
        <x14:conditionalFormatting xmlns:xm="http://schemas.microsoft.com/office/excel/2006/main">
          <x14:cfRule type="containsText" priority="305" operator="containsText" id="{0F9A4ED0-66C1-4FC6-B8F5-5AE1156BA936}">
            <xm:f>NOT(ISERROR(SEARCH($A116 ="text",BL29)))</xm:f>
            <xm:f>$A116 ="text"</xm:f>
            <x14:dxf>
              <fill>
                <patternFill>
                  <bgColor theme="7" tint="0.79998168889431442"/>
                </patternFill>
              </fill>
            </x14:dxf>
          </x14:cfRule>
          <xm:sqref>BL29:BL30</xm:sqref>
        </x14:conditionalFormatting>
        <x14:conditionalFormatting xmlns:xm="http://schemas.microsoft.com/office/excel/2006/main">
          <x14:cfRule type="containsText" priority="312" operator="containsText" id="{34968D35-BC28-490D-B39A-E0BF338113C8}">
            <xm:f>NOT(ISERROR(SEARCH($A140 ="text",BL10)))</xm:f>
            <xm:f>$A140 ="text"</xm:f>
            <x14:dxf>
              <fill>
                <patternFill>
                  <bgColor theme="7" tint="0.79998168889431442"/>
                </patternFill>
              </fill>
            </x14:dxf>
          </x14:cfRule>
          <xm:sqref>BL10</xm:sqref>
        </x14:conditionalFormatting>
        <x14:conditionalFormatting xmlns:xm="http://schemas.microsoft.com/office/excel/2006/main">
          <x14:cfRule type="containsText" priority="313" operator="containsText" id="{CE52D7F4-C466-4185-BC12-161CD2E08A56}">
            <xm:f>NOT(ISERROR(SEARCH(#REF! ="text",BL14)))</xm:f>
            <xm:f>#REF! ="text"</xm:f>
            <x14:dxf>
              <fill>
                <patternFill>
                  <bgColor theme="7" tint="0.79998168889431442"/>
                </patternFill>
              </fill>
            </x14:dxf>
          </x14:cfRule>
          <xm:sqref>BL14</xm:sqref>
        </x14:conditionalFormatting>
        <x14:conditionalFormatting xmlns:xm="http://schemas.microsoft.com/office/excel/2006/main">
          <x14:cfRule type="containsText" priority="314" operator="containsText" id="{25766919-D78F-4FF3-BE04-DE7C5C1CA8E6}">
            <xm:f>NOT(ISERROR(SEARCH(#REF! ="text",BL15)))</xm:f>
            <xm:f>#REF! ="text"</xm:f>
            <x14:dxf>
              <fill>
                <patternFill>
                  <bgColor theme="7" tint="0.79998168889431442"/>
                </patternFill>
              </fill>
            </x14:dxf>
          </x14:cfRule>
          <xm:sqref>BL15</xm:sqref>
        </x14:conditionalFormatting>
        <x14:conditionalFormatting xmlns:xm="http://schemas.microsoft.com/office/excel/2006/main">
          <x14:cfRule type="containsText" priority="315" operator="containsText" id="{86E9197B-1A35-4415-B60E-9021DCE1F230}">
            <xm:f>NOT(ISERROR(SEARCH($A140 ="text",BL9)))</xm:f>
            <xm:f>$A140 ="text"</xm:f>
            <x14:dxf>
              <fill>
                <patternFill>
                  <bgColor theme="7" tint="0.79998168889431442"/>
                </patternFill>
              </fill>
            </x14:dxf>
          </x14:cfRule>
          <xm:sqref>BL9</xm:sqref>
        </x14:conditionalFormatting>
        <x14:conditionalFormatting xmlns:xm="http://schemas.microsoft.com/office/excel/2006/main">
          <x14:cfRule type="containsText" priority="316" operator="containsText" id="{84493708-4C12-4E9A-A789-5CD70BEDDC34}">
            <xm:f>NOT(ISERROR(SEARCH($A140 ="text",BL11)))</xm:f>
            <xm:f>$A140 ="text"</xm:f>
            <x14:dxf>
              <fill>
                <patternFill>
                  <bgColor theme="7" tint="0.79998168889431442"/>
                </patternFill>
              </fill>
            </x14:dxf>
          </x14:cfRule>
          <xm:sqref>BL11:BL12</xm:sqref>
        </x14:conditionalFormatting>
        <x14:conditionalFormatting xmlns:xm="http://schemas.microsoft.com/office/excel/2006/main">
          <x14:cfRule type="containsText" priority="317" operator="containsText" id="{5A7955C5-3BE4-445D-A46B-3167E67A2487}">
            <xm:f>NOT(ISERROR(SEARCH($A122 ="text",BL31)))</xm:f>
            <xm:f>$A122 ="text"</xm:f>
            <x14:dxf>
              <fill>
                <patternFill>
                  <bgColor theme="7" tint="0.79998168889431442"/>
                </patternFill>
              </fill>
            </x14:dxf>
          </x14:cfRule>
          <xm:sqref>BL31</xm:sqref>
        </x14:conditionalFormatting>
        <x14:conditionalFormatting xmlns:xm="http://schemas.microsoft.com/office/excel/2006/main">
          <x14:cfRule type="containsText" priority="318" operator="containsText" id="{2C295BCB-79DF-4861-93ED-4936C4075192}">
            <xm:f>NOT(ISERROR(SEARCH($A25 ="text",BL23)))</xm:f>
            <xm:f>$A25 ="text"</xm:f>
            <x14:dxf>
              <fill>
                <patternFill>
                  <bgColor theme="7" tint="0.79998168889431442"/>
                </patternFill>
              </fill>
            </x14:dxf>
          </x14:cfRule>
          <xm:sqref>BL23:BL24</xm:sqref>
        </x14:conditionalFormatting>
        <x14:conditionalFormatting xmlns:xm="http://schemas.microsoft.com/office/excel/2006/main">
          <x14:cfRule type="containsText" priority="319" operator="containsText" id="{55BA259E-6919-4417-AEF6-29FF507E3208}">
            <xm:f>NOT(ISERROR(SEARCH(#REF! ="text",BL16)))</xm:f>
            <xm:f>#REF! ="text"</xm:f>
            <x14:dxf>
              <fill>
                <patternFill>
                  <bgColor theme="7" tint="0.79998168889431442"/>
                </patternFill>
              </fill>
            </x14:dxf>
          </x14:cfRule>
          <xm:sqref>BL21:BL22 BL25:BL26 BL16 BL39:BL51</xm:sqref>
        </x14:conditionalFormatting>
        <x14:conditionalFormatting xmlns:xm="http://schemas.microsoft.com/office/excel/2006/main">
          <x14:cfRule type="containsText" priority="303" operator="containsText" id="{67F84446-5D9E-4138-91CC-3D18FDFAB285}">
            <xm:f>NOT(ISERROR(SEARCH($A43 ="text",BL38)))</xm:f>
            <xm:f>$A43 ="text"</xm:f>
            <x14:dxf>
              <fill>
                <patternFill>
                  <bgColor theme="7" tint="0.79998168889431442"/>
                </patternFill>
              </fill>
            </x14:dxf>
          </x14:cfRule>
          <xm:sqref>BL38</xm:sqref>
        </x14:conditionalFormatting>
        <x14:conditionalFormatting xmlns:xm="http://schemas.microsoft.com/office/excel/2006/main">
          <x14:cfRule type="containsText" priority="300" operator="containsText" id="{76AFBDF1-B8E6-4DAA-B9EC-898184175A47}">
            <xm:f>NOT(ISERROR(SEARCH(#REF! ="text",BL27)))</xm:f>
            <xm:f>#REF! ="text"</xm:f>
            <x14:dxf>
              <fill>
                <patternFill>
                  <bgColor theme="7" tint="0.79998168889431442"/>
                </patternFill>
              </fill>
            </x14:dxf>
          </x14:cfRule>
          <xm:sqref>BL27</xm:sqref>
        </x14:conditionalFormatting>
        <x14:conditionalFormatting xmlns:xm="http://schemas.microsoft.com/office/excel/2006/main">
          <x14:cfRule type="containsText" priority="301" operator="containsText" id="{5D6BD794-9EE0-460E-B15A-4D54AC1CF2F1}">
            <xm:f>NOT(ISERROR(SEARCH($A123 ="text",BL32)))</xm:f>
            <xm:f>$A123 ="text"</xm:f>
            <x14:dxf>
              <fill>
                <patternFill>
                  <bgColor theme="7" tint="0.79998168889431442"/>
                </patternFill>
              </fill>
            </x14:dxf>
          </x14:cfRule>
          <xm:sqref>BL32:BL37</xm:sqref>
        </x14:conditionalFormatting>
        <x14:conditionalFormatting xmlns:xm="http://schemas.microsoft.com/office/excel/2006/main">
          <x14:cfRule type="containsText" priority="302" operator="containsText" id="{DBF03FCD-E232-4399-AF55-8A165CA5F786}">
            <xm:f>NOT(ISERROR(SEARCH(#REF! ="text",BL28)))</xm:f>
            <xm:f>#REF! ="text"</xm:f>
            <x14:dxf>
              <fill>
                <patternFill>
                  <bgColor theme="7" tint="0.79998168889431442"/>
                </patternFill>
              </fill>
            </x14:dxf>
          </x14:cfRule>
          <xm:sqref>BL28</xm:sqref>
        </x14:conditionalFormatting>
        <x14:conditionalFormatting xmlns:xm="http://schemas.microsoft.com/office/excel/2006/main">
          <x14:cfRule type="containsText" priority="296" operator="containsText" id="{0D48FFC9-82C4-42BD-8B7A-F957781CBBEA}">
            <xm:f>NOT(ISERROR(SEARCH(#REF! ="text",BL12)))</xm:f>
            <xm:f>#REF! ="text"</xm:f>
            <x14:dxf>
              <fill>
                <patternFill>
                  <bgColor theme="7" tint="0.79998168889431442"/>
                </patternFill>
              </fill>
            </x14:dxf>
          </x14:cfRule>
          <xm:sqref>BL12</xm:sqref>
        </x14:conditionalFormatting>
        <x14:conditionalFormatting xmlns:xm="http://schemas.microsoft.com/office/excel/2006/main">
          <x14:cfRule type="containsText" priority="320" operator="containsText" id="{7E3C7E65-2BC9-4769-B0C9-EEF2C542A440}">
            <xm:f>NOT(ISERROR(SEARCH(#REF! ="text",BL19)))</xm:f>
            <xm:f>#REF! ="text"</xm:f>
            <x14:dxf>
              <fill>
                <patternFill>
                  <bgColor theme="7" tint="0.79998168889431442"/>
                </patternFill>
              </fill>
            </x14:dxf>
          </x14:cfRule>
          <xm:sqref>BL19</xm:sqref>
        </x14:conditionalFormatting>
        <x14:conditionalFormatting xmlns:xm="http://schemas.microsoft.com/office/excel/2006/main">
          <x14:cfRule type="containsText" priority="292" operator="containsText" id="{F3D0B794-3CD3-4B51-A510-0CEE102BC6A8}">
            <xm:f>NOT(ISERROR(SEARCH($A117 ="text",BL17)))</xm:f>
            <xm:f>$A117 ="text"</xm:f>
            <x14:dxf>
              <fill>
                <patternFill>
                  <bgColor theme="7" tint="0.79998168889431442"/>
                </patternFill>
              </fill>
            </x14:dxf>
          </x14:cfRule>
          <xm:sqref>BL17</xm:sqref>
        </x14:conditionalFormatting>
        <x14:conditionalFormatting xmlns:xm="http://schemas.microsoft.com/office/excel/2006/main">
          <x14:cfRule type="containsText" priority="294" operator="containsText" id="{D4DF1535-CB8B-4C01-AA1B-04F4A9779D67}">
            <xm:f>NOT(ISERROR(SEARCH($A105 ="text",BL17)))</xm:f>
            <xm:f>$A105 ="text"</xm:f>
            <x14:dxf>
              <fill>
                <patternFill>
                  <bgColor theme="7" tint="0.79998168889431442"/>
                </patternFill>
              </fill>
            </x14:dxf>
          </x14:cfRule>
          <xm:sqref>BL17</xm:sqref>
        </x14:conditionalFormatting>
        <x14:conditionalFormatting xmlns:xm="http://schemas.microsoft.com/office/excel/2006/main">
          <x14:cfRule type="containsText" priority="289" operator="containsText" id="{054EC99A-7D3E-4566-9573-D74976F838C3}">
            <xm:f>NOT(ISERROR(SEARCH($A149 ="text",BL6)))</xm:f>
            <xm:f>$A149 ="text"</xm:f>
            <x14:dxf>
              <fill>
                <patternFill>
                  <bgColor theme="7" tint="0.79998168889431442"/>
                </patternFill>
              </fill>
            </x14:dxf>
          </x14:cfRule>
          <xm:sqref>BL6</xm:sqref>
        </x14:conditionalFormatting>
        <x14:conditionalFormatting xmlns:xm="http://schemas.microsoft.com/office/excel/2006/main">
          <x14:cfRule type="containsText" priority="288" operator="containsText" id="{11056844-14A0-487D-988C-73EE93215C19}">
            <xm:f>NOT(ISERROR(SEARCH(#REF! ="text",BL7)))</xm:f>
            <xm:f>#REF! ="text"</xm:f>
            <x14:dxf>
              <fill>
                <patternFill>
                  <bgColor theme="7" tint="0.79998168889431442"/>
                </patternFill>
              </fill>
            </x14:dxf>
          </x14:cfRule>
          <xm:sqref>BL7</xm:sqref>
        </x14:conditionalFormatting>
        <x14:conditionalFormatting xmlns:xm="http://schemas.microsoft.com/office/excel/2006/main">
          <x14:cfRule type="containsText" priority="270" operator="containsText" id="{C24EFD91-230A-4CC0-B965-809E4DFF73E6}">
            <xm:f>NOT(ISERROR(SEARCH($A24 ="text",CN20)))</xm:f>
            <xm:f>$A24 ="text"</xm:f>
            <x14:dxf>
              <fill>
                <patternFill>
                  <bgColor theme="7" tint="0.79998168889431442"/>
                </patternFill>
              </fill>
            </x14:dxf>
          </x14:cfRule>
          <xm:sqref>CN20</xm:sqref>
        </x14:conditionalFormatting>
        <x14:conditionalFormatting xmlns:xm="http://schemas.microsoft.com/office/excel/2006/main">
          <x14:cfRule type="containsText" priority="271" operator="containsText" id="{0893A307-77BA-4DE5-90A7-3828834CAFBB}">
            <xm:f>NOT(ISERROR(SEARCH(#REF! ="text",CN13)))</xm:f>
            <xm:f>#REF! ="text"</xm:f>
            <x14:dxf>
              <fill>
                <patternFill>
                  <bgColor theme="7" tint="0.79998168889431442"/>
                </patternFill>
              </fill>
            </x14:dxf>
          </x14:cfRule>
          <xm:sqref>CN13</xm:sqref>
        </x14:conditionalFormatting>
        <x14:conditionalFormatting xmlns:xm="http://schemas.microsoft.com/office/excel/2006/main">
          <x14:cfRule type="containsText" priority="272" operator="containsText" id="{00E1BC2B-BF56-49B7-B968-207A9EF0F3F5}">
            <xm:f>NOT(ISERROR(SEARCH(#REF! ="text",CN18)))</xm:f>
            <xm:f>#REF! ="text"</xm:f>
            <x14:dxf>
              <fill>
                <patternFill>
                  <bgColor theme="7" tint="0.79998168889431442"/>
                </patternFill>
              </fill>
            </x14:dxf>
          </x14:cfRule>
          <xm:sqref>CN18</xm:sqref>
        </x14:conditionalFormatting>
        <x14:conditionalFormatting xmlns:xm="http://schemas.microsoft.com/office/excel/2006/main">
          <x14:cfRule type="containsText" priority="273" operator="containsText" id="{05E9FAA0-092F-4FC5-876C-BEBCD0CD0C75}">
            <xm:f>NOT(ISERROR(SEARCH($A160 ="text",CN52)))</xm:f>
            <xm:f>$A160 ="text"</xm:f>
            <x14:dxf>
              <fill>
                <patternFill>
                  <bgColor theme="7" tint="0.79998168889431442"/>
                </patternFill>
              </fill>
            </x14:dxf>
          </x14:cfRule>
          <xm:sqref>CN52:CN53</xm:sqref>
        </x14:conditionalFormatting>
        <x14:conditionalFormatting xmlns:xm="http://schemas.microsoft.com/office/excel/2006/main">
          <x14:cfRule type="containsText" priority="267" operator="containsText" id="{EC4D0075-1FC9-4A38-84BF-AB19FE36A406}">
            <xm:f>NOT(ISERROR(SEARCH($A116 ="text",CN29)))</xm:f>
            <xm:f>$A116 ="text"</xm:f>
            <x14:dxf>
              <fill>
                <patternFill>
                  <bgColor theme="7" tint="0.79998168889431442"/>
                </patternFill>
              </fill>
            </x14:dxf>
          </x14:cfRule>
          <xm:sqref>CN29:CN30</xm:sqref>
        </x14:conditionalFormatting>
        <x14:conditionalFormatting xmlns:xm="http://schemas.microsoft.com/office/excel/2006/main">
          <x14:cfRule type="containsText" priority="274" operator="containsText" id="{1E92B748-C97E-491E-8D81-53796FA37A27}">
            <xm:f>NOT(ISERROR(SEARCH($A140 ="text",CN10)))</xm:f>
            <xm:f>$A140 ="text"</xm:f>
            <x14:dxf>
              <fill>
                <patternFill>
                  <bgColor theme="7" tint="0.79998168889431442"/>
                </patternFill>
              </fill>
            </x14:dxf>
          </x14:cfRule>
          <xm:sqref>CN10</xm:sqref>
        </x14:conditionalFormatting>
        <x14:conditionalFormatting xmlns:xm="http://schemas.microsoft.com/office/excel/2006/main">
          <x14:cfRule type="containsText" priority="275" operator="containsText" id="{20AE1F7D-D6D5-4F79-B289-D93AD4EA4058}">
            <xm:f>NOT(ISERROR(SEARCH(#REF! ="text",CN14)))</xm:f>
            <xm:f>#REF! ="text"</xm:f>
            <x14:dxf>
              <fill>
                <patternFill>
                  <bgColor theme="7" tint="0.79998168889431442"/>
                </patternFill>
              </fill>
            </x14:dxf>
          </x14:cfRule>
          <xm:sqref>CN14</xm:sqref>
        </x14:conditionalFormatting>
        <x14:conditionalFormatting xmlns:xm="http://schemas.microsoft.com/office/excel/2006/main">
          <x14:cfRule type="containsText" priority="276" operator="containsText" id="{D6CBAC82-A29A-43B9-8237-0EBFCF226678}">
            <xm:f>NOT(ISERROR(SEARCH(#REF! ="text",CN15)))</xm:f>
            <xm:f>#REF! ="text"</xm:f>
            <x14:dxf>
              <fill>
                <patternFill>
                  <bgColor theme="7" tint="0.79998168889431442"/>
                </patternFill>
              </fill>
            </x14:dxf>
          </x14:cfRule>
          <xm:sqref>CN15</xm:sqref>
        </x14:conditionalFormatting>
        <x14:conditionalFormatting xmlns:xm="http://schemas.microsoft.com/office/excel/2006/main">
          <x14:cfRule type="containsText" priority="277" operator="containsText" id="{84199B27-E5BA-44A4-8F05-1B0A8CEE0810}">
            <xm:f>NOT(ISERROR(SEARCH($A140 ="text",CN9)))</xm:f>
            <xm:f>$A140 ="text"</xm:f>
            <x14:dxf>
              <fill>
                <patternFill>
                  <bgColor theme="7" tint="0.79998168889431442"/>
                </patternFill>
              </fill>
            </x14:dxf>
          </x14:cfRule>
          <xm:sqref>CN9</xm:sqref>
        </x14:conditionalFormatting>
        <x14:conditionalFormatting xmlns:xm="http://schemas.microsoft.com/office/excel/2006/main">
          <x14:cfRule type="containsText" priority="278" operator="containsText" id="{0719F8AD-6BE2-4A4F-ADAF-6254E52040E6}">
            <xm:f>NOT(ISERROR(SEARCH($A140 ="text",CN11)))</xm:f>
            <xm:f>$A140 ="text"</xm:f>
            <x14:dxf>
              <fill>
                <patternFill>
                  <bgColor theme="7" tint="0.79998168889431442"/>
                </patternFill>
              </fill>
            </x14:dxf>
          </x14:cfRule>
          <xm:sqref>CN11:CN12</xm:sqref>
        </x14:conditionalFormatting>
        <x14:conditionalFormatting xmlns:xm="http://schemas.microsoft.com/office/excel/2006/main">
          <x14:cfRule type="containsText" priority="279" operator="containsText" id="{A5EA6F2B-C63E-4A45-80F3-35C1B77C1A84}">
            <xm:f>NOT(ISERROR(SEARCH($A122 ="text",CN31)))</xm:f>
            <xm:f>$A122 ="text"</xm:f>
            <x14:dxf>
              <fill>
                <patternFill>
                  <bgColor theme="7" tint="0.79998168889431442"/>
                </patternFill>
              </fill>
            </x14:dxf>
          </x14:cfRule>
          <xm:sqref>CN31</xm:sqref>
        </x14:conditionalFormatting>
        <x14:conditionalFormatting xmlns:xm="http://schemas.microsoft.com/office/excel/2006/main">
          <x14:cfRule type="containsText" priority="280" operator="containsText" id="{509F51A6-AD5F-44F7-A6A9-29418ADA9C1D}">
            <xm:f>NOT(ISERROR(SEARCH($A25 ="text",CN23)))</xm:f>
            <xm:f>$A25 ="text"</xm:f>
            <x14:dxf>
              <fill>
                <patternFill>
                  <bgColor theme="7" tint="0.79998168889431442"/>
                </patternFill>
              </fill>
            </x14:dxf>
          </x14:cfRule>
          <xm:sqref>CN23:CN24</xm:sqref>
        </x14:conditionalFormatting>
        <x14:conditionalFormatting xmlns:xm="http://schemas.microsoft.com/office/excel/2006/main">
          <x14:cfRule type="containsText" priority="281" operator="containsText" id="{4937C199-635E-4865-9ECC-9BD327BD34F4}">
            <xm:f>NOT(ISERROR(SEARCH(#REF! ="text",CN16)))</xm:f>
            <xm:f>#REF! ="text"</xm:f>
            <x14:dxf>
              <fill>
                <patternFill>
                  <bgColor theme="7" tint="0.79998168889431442"/>
                </patternFill>
              </fill>
            </x14:dxf>
          </x14:cfRule>
          <xm:sqref>CN21:CN22 CN25:CN26 CN16 CN39:CN51</xm:sqref>
        </x14:conditionalFormatting>
        <x14:conditionalFormatting xmlns:xm="http://schemas.microsoft.com/office/excel/2006/main">
          <x14:cfRule type="containsText" priority="265" operator="containsText" id="{2511A24B-F984-4B61-9037-513086734FD2}">
            <xm:f>NOT(ISERROR(SEARCH($A43 ="text",CN38)))</xm:f>
            <xm:f>$A43 ="text"</xm:f>
            <x14:dxf>
              <fill>
                <patternFill>
                  <bgColor theme="7" tint="0.79998168889431442"/>
                </patternFill>
              </fill>
            </x14:dxf>
          </x14:cfRule>
          <xm:sqref>CN38</xm:sqref>
        </x14:conditionalFormatting>
        <x14:conditionalFormatting xmlns:xm="http://schemas.microsoft.com/office/excel/2006/main">
          <x14:cfRule type="containsText" priority="262" operator="containsText" id="{3EDBBD6C-A2D6-49BF-AB46-A9A5D33B204C}">
            <xm:f>NOT(ISERROR(SEARCH(#REF! ="text",CN27)))</xm:f>
            <xm:f>#REF! ="text"</xm:f>
            <x14:dxf>
              <fill>
                <patternFill>
                  <bgColor theme="7" tint="0.79998168889431442"/>
                </patternFill>
              </fill>
            </x14:dxf>
          </x14:cfRule>
          <xm:sqref>CN27</xm:sqref>
        </x14:conditionalFormatting>
        <x14:conditionalFormatting xmlns:xm="http://schemas.microsoft.com/office/excel/2006/main">
          <x14:cfRule type="containsText" priority="263" operator="containsText" id="{AD634FE2-9C14-48FC-8EAE-D1DFB9659517}">
            <xm:f>NOT(ISERROR(SEARCH($A123 ="text",CN32)))</xm:f>
            <xm:f>$A123 ="text"</xm:f>
            <x14:dxf>
              <fill>
                <patternFill>
                  <bgColor theme="7" tint="0.79998168889431442"/>
                </patternFill>
              </fill>
            </x14:dxf>
          </x14:cfRule>
          <xm:sqref>CN32:CN37</xm:sqref>
        </x14:conditionalFormatting>
        <x14:conditionalFormatting xmlns:xm="http://schemas.microsoft.com/office/excel/2006/main">
          <x14:cfRule type="containsText" priority="264" operator="containsText" id="{055452C0-B29C-41D2-A80A-2AFC6DCD7F8E}">
            <xm:f>NOT(ISERROR(SEARCH(#REF! ="text",CN28)))</xm:f>
            <xm:f>#REF! ="text"</xm:f>
            <x14:dxf>
              <fill>
                <patternFill>
                  <bgColor theme="7" tint="0.79998168889431442"/>
                </patternFill>
              </fill>
            </x14:dxf>
          </x14:cfRule>
          <xm:sqref>CN28</xm:sqref>
        </x14:conditionalFormatting>
        <x14:conditionalFormatting xmlns:xm="http://schemas.microsoft.com/office/excel/2006/main">
          <x14:cfRule type="containsText" priority="258" operator="containsText" id="{B6E79E22-B93F-4E8B-9806-947065567B2F}">
            <xm:f>NOT(ISERROR(SEARCH(#REF! ="text",CN12)))</xm:f>
            <xm:f>#REF! ="text"</xm:f>
            <x14:dxf>
              <fill>
                <patternFill>
                  <bgColor theme="7" tint="0.79998168889431442"/>
                </patternFill>
              </fill>
            </x14:dxf>
          </x14:cfRule>
          <xm:sqref>CN12</xm:sqref>
        </x14:conditionalFormatting>
        <x14:conditionalFormatting xmlns:xm="http://schemas.microsoft.com/office/excel/2006/main">
          <x14:cfRule type="containsText" priority="282" operator="containsText" id="{D11E98C9-70FF-4048-A45B-5F9A47E11FF3}">
            <xm:f>NOT(ISERROR(SEARCH(#REF! ="text",CN19)))</xm:f>
            <xm:f>#REF! ="text"</xm:f>
            <x14:dxf>
              <fill>
                <patternFill>
                  <bgColor theme="7" tint="0.79998168889431442"/>
                </patternFill>
              </fill>
            </x14:dxf>
          </x14:cfRule>
          <xm:sqref>CN19</xm:sqref>
        </x14:conditionalFormatting>
        <x14:conditionalFormatting xmlns:xm="http://schemas.microsoft.com/office/excel/2006/main">
          <x14:cfRule type="containsText" priority="254" operator="containsText" id="{5A49EA6D-DE41-401B-BD5C-3806598C3BC7}">
            <xm:f>NOT(ISERROR(SEARCH($A117 ="text",CN17)))</xm:f>
            <xm:f>$A117 ="text"</xm:f>
            <x14:dxf>
              <fill>
                <patternFill>
                  <bgColor theme="7" tint="0.79998168889431442"/>
                </patternFill>
              </fill>
            </x14:dxf>
          </x14:cfRule>
          <xm:sqref>CN17</xm:sqref>
        </x14:conditionalFormatting>
        <x14:conditionalFormatting xmlns:xm="http://schemas.microsoft.com/office/excel/2006/main">
          <x14:cfRule type="containsText" priority="256" operator="containsText" id="{75976005-2EF8-4E0A-92DD-77D5A3A54225}">
            <xm:f>NOT(ISERROR(SEARCH($A105 ="text",CN17)))</xm:f>
            <xm:f>$A105 ="text"</xm:f>
            <x14:dxf>
              <fill>
                <patternFill>
                  <bgColor theme="7" tint="0.79998168889431442"/>
                </patternFill>
              </fill>
            </x14:dxf>
          </x14:cfRule>
          <xm:sqref>CN17</xm:sqref>
        </x14:conditionalFormatting>
        <x14:conditionalFormatting xmlns:xm="http://schemas.microsoft.com/office/excel/2006/main">
          <x14:cfRule type="containsText" priority="251" operator="containsText" id="{28DA2D22-2FEB-4F95-96F8-FB5EB5E7268A}">
            <xm:f>NOT(ISERROR(SEARCH($A149 ="text",CN6)))</xm:f>
            <xm:f>$A149 ="text"</xm:f>
            <x14:dxf>
              <fill>
                <patternFill>
                  <bgColor theme="7" tint="0.79998168889431442"/>
                </patternFill>
              </fill>
            </x14:dxf>
          </x14:cfRule>
          <xm:sqref>CN6</xm:sqref>
        </x14:conditionalFormatting>
        <x14:conditionalFormatting xmlns:xm="http://schemas.microsoft.com/office/excel/2006/main">
          <x14:cfRule type="containsText" priority="250" operator="containsText" id="{61981672-C810-421E-AAD8-E2B30426B66D}">
            <xm:f>NOT(ISERROR(SEARCH(#REF! ="text",CN7)))</xm:f>
            <xm:f>#REF! ="text"</xm:f>
            <x14:dxf>
              <fill>
                <patternFill>
                  <bgColor theme="7" tint="0.79998168889431442"/>
                </patternFill>
              </fill>
            </x14:dxf>
          </x14:cfRule>
          <xm:sqref>CN7</xm:sqref>
        </x14:conditionalFormatting>
        <x14:conditionalFormatting xmlns:xm="http://schemas.microsoft.com/office/excel/2006/main">
          <x14:cfRule type="containsText" priority="244" operator="containsText" id="{5695E173-8E3B-43AE-8287-A90698B35153}">
            <xm:f>NOT(ISERROR(SEARCH(#REF! ="text",J18)))</xm:f>
            <xm:f>#REF! ="text"</xm:f>
            <x14:dxf>
              <fill>
                <patternFill>
                  <bgColor theme="7" tint="0.79998168889431442"/>
                </patternFill>
              </fill>
            </x14:dxf>
          </x14:cfRule>
          <xm:sqref>J18:J19 J26:J27 J38:J39 J48 J52:J53</xm:sqref>
        </x14:conditionalFormatting>
        <x14:conditionalFormatting xmlns:xm="http://schemas.microsoft.com/office/excel/2006/main">
          <x14:cfRule type="containsText" priority="246" operator="containsText" id="{D8ADFF2D-27C5-4216-8017-061D450DD8F0}">
            <xm:f>NOT(ISERROR(SEARCH($A149 ="text",K18)))</xm:f>
            <xm:f>$A149 ="text"</xm:f>
            <x14:dxf>
              <fill>
                <patternFill>
                  <bgColor theme="7" tint="0.79998168889431442"/>
                </patternFill>
              </fill>
            </x14:dxf>
          </x14:cfRule>
          <xm:sqref>K18:Q19 K26:Q27 K38:Q39 K48:Q48 K52:Q53</xm:sqref>
        </x14:conditionalFormatting>
        <x14:conditionalFormatting xmlns:xm="http://schemas.microsoft.com/office/excel/2006/main">
          <x14:cfRule type="containsText" priority="242" operator="containsText" id="{09DD30C1-A120-4FD9-A8B7-B51C3FF26767}">
            <xm:f>NOT(ISERROR(SEARCH($A149 ="text",AR18)))</xm:f>
            <xm:f>$A149 ="text"</xm:f>
            <x14:dxf>
              <fill>
                <patternFill>
                  <bgColor theme="7" tint="0.79998168889431442"/>
                </patternFill>
              </fill>
            </x14:dxf>
          </x14:cfRule>
          <xm:sqref>AR18:AS19 AR26:AS27 AR38:AS39 AR48:AS48</xm:sqref>
        </x14:conditionalFormatting>
        <x14:conditionalFormatting xmlns:xm="http://schemas.microsoft.com/office/excel/2006/main">
          <x14:cfRule type="containsText" priority="243" operator="containsText" id="{8266CF11-F39D-426C-8839-296C6612E26D}">
            <xm:f>NOT(ISERROR(SEARCH(#REF! ="text",AL18)))</xm:f>
            <xm:f>#REF! ="text"</xm:f>
            <x14:dxf>
              <fill>
                <patternFill>
                  <bgColor theme="7" tint="0.79998168889431442"/>
                </patternFill>
              </fill>
            </x14:dxf>
          </x14:cfRule>
          <xm:sqref>AL18:AP19 AL26:AO27 AL38:AO39 AL48:AO48</xm:sqref>
        </x14:conditionalFormatting>
        <x14:conditionalFormatting xmlns:xm="http://schemas.microsoft.com/office/excel/2006/main">
          <x14:cfRule type="containsText" priority="240" operator="containsText" id="{FD1AB1A2-F68E-4A5D-BB53-ED9EDD672831}">
            <xm:f>NOT(ISERROR(SEARCH($A149 ="text",AQ18)))</xm:f>
            <xm:f>$A149 ="text"</xm:f>
            <x14:dxf>
              <fill>
                <patternFill>
                  <bgColor theme="7" tint="0.79998168889431442"/>
                </patternFill>
              </fill>
            </x14:dxf>
          </x14:cfRule>
          <xm:sqref>AQ18:AQ19 AQ26:AQ27 AQ38:AQ39 AQ48 AQ52:AQ53</xm:sqref>
        </x14:conditionalFormatting>
        <x14:conditionalFormatting xmlns:xm="http://schemas.microsoft.com/office/excel/2006/main">
          <x14:cfRule type="containsText" priority="238" operator="containsText" id="{7458774A-3B12-4CE0-8A08-0FCA4353D806}">
            <xm:f>NOT(ISERROR(SEARCH(#REF! ="text",AP26)))</xm:f>
            <xm:f>#REF! ="text"</xm:f>
            <x14:dxf>
              <fill>
                <patternFill>
                  <bgColor theme="7" tint="0.79998168889431442"/>
                </patternFill>
              </fill>
            </x14:dxf>
          </x14:cfRule>
          <xm:sqref>AP26:AP27 AP38:AP39 AP48 AP52:AP53</xm:sqref>
        </x14:conditionalFormatting>
        <x14:conditionalFormatting xmlns:xm="http://schemas.microsoft.com/office/excel/2006/main">
          <x14:cfRule type="containsText" priority="234" operator="containsText" id="{4981280F-E39B-4689-A355-33F51D91F93F}">
            <xm:f>NOT(ISERROR(SEARCH($A62 ="text",AP54)))</xm:f>
            <xm:f>$A62 ="text"</xm:f>
            <x14:dxf>
              <fill>
                <patternFill>
                  <bgColor theme="7" tint="0.79998168889431442"/>
                </patternFill>
              </fill>
            </x14:dxf>
          </x14:cfRule>
          <xm:sqref>AP54:AQ67</xm:sqref>
        </x14:conditionalFormatting>
        <x14:conditionalFormatting xmlns:xm="http://schemas.microsoft.com/office/excel/2006/main">
          <x14:cfRule type="containsText" priority="231" operator="containsText" id="{249E342E-86D4-4E51-B4D1-4B7CD2277082}">
            <xm:f>NOT(ISERROR(SEARCH(#REF! ="text",J9)))</xm:f>
            <xm:f>#REF! ="text"</xm:f>
            <x14:dxf>
              <fill>
                <patternFill>
                  <bgColor theme="7" tint="0.79998168889431442"/>
                </patternFill>
              </fill>
            </x14:dxf>
          </x14:cfRule>
          <xm:sqref>J9</xm:sqref>
        </x14:conditionalFormatting>
        <x14:conditionalFormatting xmlns:xm="http://schemas.microsoft.com/office/excel/2006/main">
          <x14:cfRule type="containsText" priority="221" operator="containsText" id="{AB1E4EA7-4F84-47AB-93A8-9BA6DD80BD47}">
            <xm:f>NOT(ISERROR(SEARCH(#REF! ="text",K9)))</xm:f>
            <xm:f>#REF! ="text"</xm:f>
            <x14:dxf>
              <fill>
                <patternFill>
                  <bgColor theme="7" tint="0.79998168889431442"/>
                </patternFill>
              </fill>
            </x14:dxf>
          </x14:cfRule>
          <xm:sqref>K9:AF9</xm:sqref>
        </x14:conditionalFormatting>
        <x14:conditionalFormatting xmlns:xm="http://schemas.microsoft.com/office/excel/2006/main">
          <x14:cfRule type="containsText" priority="211" operator="containsText" id="{13BAE298-08BE-479F-A15A-D1DE90043489}">
            <xm:f>NOT(ISERROR(SEARCH(#REF! ="text",AL9)))</xm:f>
            <xm:f>#REF! ="text"</xm:f>
            <x14:dxf>
              <fill>
                <patternFill>
                  <bgColor theme="7" tint="0.79998168889431442"/>
                </patternFill>
              </fill>
            </x14:dxf>
          </x14:cfRule>
          <xm:sqref>AL9</xm:sqref>
        </x14:conditionalFormatting>
        <x14:conditionalFormatting xmlns:xm="http://schemas.microsoft.com/office/excel/2006/main">
          <x14:cfRule type="containsText" priority="207" operator="containsText" id="{A05FEE69-5A7B-4B4A-A285-00B3919CDE4E}">
            <xm:f>NOT(ISERROR(SEARCH(#REF! ="text",AM9)))</xm:f>
            <xm:f>#REF! ="text"</xm:f>
            <x14:dxf>
              <fill>
                <patternFill>
                  <bgColor theme="7" tint="0.79998168889431442"/>
                </patternFill>
              </fill>
            </x14:dxf>
          </x14:cfRule>
          <xm:sqref>AM9:BH9</xm:sqref>
        </x14:conditionalFormatting>
        <x14:conditionalFormatting xmlns:xm="http://schemas.microsoft.com/office/excel/2006/main">
          <x14:cfRule type="containsText" priority="118" operator="containsText" id="{AE5B1961-9A67-4888-BD9C-B580BA003F29}">
            <xm:f>NOT(ISERROR(SEARCH($A11 ="text",A4)))</xm:f>
            <xm:f>$A11 ="text"</xm:f>
            <x14:dxf>
              <fill>
                <patternFill>
                  <bgColor theme="7" tint="0.79998168889431442"/>
                </patternFill>
              </fill>
            </x14:dxf>
          </x14:cfRule>
          <xm:sqref>AH5:AK5 A4:E5 G4:AK4 G5:AF5 HY4:XFD5 AL4:BL5</xm:sqref>
        </x14:conditionalFormatting>
        <x14:conditionalFormatting xmlns:xm="http://schemas.microsoft.com/office/excel/2006/main">
          <x14:cfRule type="containsText" priority="112" operator="containsText" id="{84758421-7F38-4BA9-B4AB-8BF29C9D5DFF}">
            <xm:f>NOT(ISERROR(SEARCH($A12 ="text",AG5)))</xm:f>
            <xm:f>$A12 ="text"</xm:f>
            <x14:dxf>
              <fill>
                <patternFill>
                  <bgColor theme="7" tint="0.79998168889431442"/>
                </patternFill>
              </fill>
            </x14:dxf>
          </x14:cfRule>
          <xm:sqref>AG5</xm:sqref>
        </x14:conditionalFormatting>
        <x14:conditionalFormatting xmlns:xm="http://schemas.microsoft.com/office/excel/2006/main">
          <x14:cfRule type="containsText" priority="109" operator="containsText" id="{635F6E10-30C7-420D-945F-B79507E34B62}">
            <xm:f>NOT(ISERROR(SEARCH($A11 ="text",BM4)))</xm:f>
            <xm:f>$A11 ="text"</xm:f>
            <x14:dxf>
              <fill>
                <patternFill>
                  <bgColor theme="7" tint="0.79998168889431442"/>
                </patternFill>
              </fill>
            </x14:dxf>
          </x14:cfRule>
          <xm:sqref>BM4:CN4</xm:sqref>
        </x14:conditionalFormatting>
        <x14:conditionalFormatting xmlns:xm="http://schemas.microsoft.com/office/excel/2006/main">
          <x14:cfRule type="containsText" priority="108" operator="containsText" id="{5228FB1C-CE31-463A-B28A-7FED7BBE547C}">
            <xm:f>NOT(ISERROR(SEARCH($A11 ="text",CO4)))</xm:f>
            <xm:f>$A11 ="text"</xm:f>
            <x14:dxf>
              <fill>
                <patternFill>
                  <bgColor theme="7" tint="0.79998168889431442"/>
                </patternFill>
              </fill>
            </x14:dxf>
          </x14:cfRule>
          <xm:sqref>CO4:DP5</xm:sqref>
        </x14:conditionalFormatting>
        <x14:conditionalFormatting xmlns:xm="http://schemas.microsoft.com/office/excel/2006/main">
          <x14:cfRule type="containsText" priority="106" operator="containsText" id="{90432555-5238-470E-885B-5ADFB5C2BC35}">
            <xm:f>NOT(ISERROR(SEARCH($A11 ="text",DQ4)))</xm:f>
            <xm:f>$A11 ="text"</xm:f>
            <x14:dxf>
              <fill>
                <patternFill>
                  <bgColor theme="7" tint="0.79998168889431442"/>
                </patternFill>
              </fill>
            </x14:dxf>
          </x14:cfRule>
          <xm:sqref>DQ4:ER4</xm:sqref>
        </x14:conditionalFormatting>
        <x14:conditionalFormatting xmlns:xm="http://schemas.microsoft.com/office/excel/2006/main">
          <x14:cfRule type="containsText" priority="105" operator="containsText" id="{D7D2C228-8082-42BC-B6D2-7B2D71CB37F7}">
            <xm:f>NOT(ISERROR(SEARCH($A11 ="text",ES4)))</xm:f>
            <xm:f>$A11 ="text"</xm:f>
            <x14:dxf>
              <fill>
                <patternFill>
                  <bgColor theme="7" tint="0.79998168889431442"/>
                </patternFill>
              </fill>
            </x14:dxf>
          </x14:cfRule>
          <xm:sqref>ES4:FT4</xm:sqref>
        </x14:conditionalFormatting>
        <x14:conditionalFormatting xmlns:xm="http://schemas.microsoft.com/office/excel/2006/main">
          <x14:cfRule type="containsText" priority="104" operator="containsText" id="{368064F5-34F4-4A3A-9E08-9090AD8DBFE7}">
            <xm:f>NOT(ISERROR(SEARCH($A11 ="text",FU4)))</xm:f>
            <xm:f>$A11 ="text"</xm:f>
            <x14:dxf>
              <fill>
                <patternFill>
                  <bgColor theme="7" tint="0.79998168889431442"/>
                </patternFill>
              </fill>
            </x14:dxf>
          </x14:cfRule>
          <xm:sqref>FU4:GV4</xm:sqref>
        </x14:conditionalFormatting>
        <x14:conditionalFormatting xmlns:xm="http://schemas.microsoft.com/office/excel/2006/main">
          <x14:cfRule type="containsText" priority="103" operator="containsText" id="{91F095D0-62AE-4D9E-B3A8-937FFCA12044}">
            <xm:f>NOT(ISERROR(SEARCH($A11 ="text",GW4)))</xm:f>
            <xm:f>$A11 ="text"</xm:f>
            <x14:dxf>
              <fill>
                <patternFill>
                  <bgColor theme="7" tint="0.79998168889431442"/>
                </patternFill>
              </fill>
            </x14:dxf>
          </x14:cfRule>
          <xm:sqref>GW4:HX4</xm:sqref>
        </x14:conditionalFormatting>
        <x14:conditionalFormatting xmlns:xm="http://schemas.microsoft.com/office/excel/2006/main">
          <x14:cfRule type="containsText" priority="102" operator="containsText" id="{84E1E94B-6E0F-4B89-A0DD-BBCC4A44DCA7}">
            <xm:f>NOT(ISERROR(SEARCH(#REF! ="text",BM5)))</xm:f>
            <xm:f>#REF! ="text"</xm:f>
            <x14:dxf>
              <fill>
                <patternFill>
                  <bgColor theme="7" tint="0.79998168889431442"/>
                </patternFill>
              </fill>
            </x14:dxf>
          </x14:cfRule>
          <xm:sqref>BM5</xm:sqref>
        </x14:conditionalFormatting>
        <x14:conditionalFormatting xmlns:xm="http://schemas.microsoft.com/office/excel/2006/main">
          <x14:cfRule type="containsText" priority="100" operator="containsText" id="{31B783E7-749C-4862-8189-13949EA212F4}">
            <xm:f>NOT(ISERROR(SEARCH(#REF! ="text",BN5)))</xm:f>
            <xm:f>#REF! ="text"</xm:f>
            <x14:dxf>
              <fill>
                <patternFill>
                  <bgColor theme="7" tint="0.79998168889431442"/>
                </patternFill>
              </fill>
            </x14:dxf>
          </x14:cfRule>
          <xm:sqref>BN5:CM5</xm:sqref>
        </x14:conditionalFormatting>
        <x14:conditionalFormatting xmlns:xm="http://schemas.microsoft.com/office/excel/2006/main">
          <x14:cfRule type="containsText" priority="98" operator="containsText" id="{D2027184-EB24-4EBC-974A-31BD3EEFA98A}">
            <xm:f>NOT(ISERROR(SEARCH($A12 ="text",CN5)))</xm:f>
            <xm:f>$A12 ="text"</xm:f>
            <x14:dxf>
              <fill>
                <patternFill>
                  <bgColor theme="7" tint="0.79998168889431442"/>
                </patternFill>
              </fill>
            </x14:dxf>
          </x14:cfRule>
          <xm:sqref>CN5</xm:sqref>
        </x14:conditionalFormatting>
        <x14:conditionalFormatting xmlns:xm="http://schemas.microsoft.com/office/excel/2006/main">
          <x14:cfRule type="containsText" priority="96" operator="containsText" id="{9810262B-645B-4E0A-8524-68ACC4ABCA6D}">
            <xm:f>NOT(ISERROR(SEARCH($A14 ="text",ES5)))</xm:f>
            <xm:f>$A14 ="text"</xm:f>
            <x14:dxf>
              <fill>
                <patternFill>
                  <bgColor theme="7" tint="0.79998168889431442"/>
                </patternFill>
              </fill>
            </x14:dxf>
          </x14:cfRule>
          <xm:sqref>ES5:FP5</xm:sqref>
        </x14:conditionalFormatting>
        <x14:conditionalFormatting xmlns:xm="http://schemas.microsoft.com/office/excel/2006/main">
          <x14:cfRule type="containsText" priority="94" operator="containsText" id="{F79579DF-CEA4-42C5-A39C-121B2CC04AA7}">
            <xm:f>NOT(ISERROR(SEARCH($A14 ="text",FU5)))</xm:f>
            <xm:f>$A14 ="text"</xm:f>
            <x14:dxf>
              <fill>
                <patternFill>
                  <bgColor theme="7" tint="0.79998168889431442"/>
                </patternFill>
              </fill>
            </x14:dxf>
          </x14:cfRule>
          <xm:sqref>FU5:GR5</xm:sqref>
        </x14:conditionalFormatting>
        <x14:conditionalFormatting xmlns:xm="http://schemas.microsoft.com/office/excel/2006/main">
          <x14:cfRule type="containsText" priority="92" operator="containsText" id="{34CB9CF4-2432-4970-B62E-F3E9F9310BB0}">
            <xm:f>NOT(ISERROR(SEARCH($A14 ="text",GW5)))</xm:f>
            <xm:f>$A14 ="text"</xm:f>
            <x14:dxf>
              <fill>
                <patternFill>
                  <bgColor theme="7" tint="0.79998168889431442"/>
                </patternFill>
              </fill>
            </x14:dxf>
          </x14:cfRule>
          <xm:sqref>GW5:HT5</xm:sqref>
        </x14:conditionalFormatting>
        <x14:conditionalFormatting xmlns:xm="http://schemas.microsoft.com/office/excel/2006/main">
          <x14:cfRule type="containsText" priority="90" operator="containsText" id="{B9919BBA-7835-4417-B652-5C831170A5C0}">
            <xm:f>NOT(ISERROR(SEARCH(#REF! ="text",DS5)))</xm:f>
            <xm:f>#REF! ="text"</xm:f>
            <x14:dxf>
              <fill>
                <patternFill>
                  <bgColor theme="7" tint="0.79998168889431442"/>
                </patternFill>
              </fill>
            </x14:dxf>
          </x14:cfRule>
          <xm:sqref>DS5:DT5 DV5:DW5 DY5:DZ5 EB5:EC5 EE5:EF5 EH5:EI5 EK5:EL5 EN5:EQ5</xm:sqref>
        </x14:conditionalFormatting>
        <x14:conditionalFormatting xmlns:xm="http://schemas.microsoft.com/office/excel/2006/main">
          <x14:cfRule type="containsText" priority="88" operator="containsText" id="{434E6883-7624-4095-A9C6-6221B645E790}">
            <xm:f>NOT(ISERROR(SEARCH($A14 ="text",ER5)))</xm:f>
            <xm:f>$A14 ="text"</xm:f>
            <x14:dxf>
              <fill>
                <patternFill>
                  <bgColor theme="7" tint="0.79998168889431442"/>
                </patternFill>
              </fill>
            </x14:dxf>
          </x14:cfRule>
          <xm:sqref>ER5</xm:sqref>
        </x14:conditionalFormatting>
        <x14:conditionalFormatting xmlns:xm="http://schemas.microsoft.com/office/excel/2006/main">
          <x14:cfRule type="containsText" priority="86" operator="containsText" id="{97450371-A9E6-47DE-98C5-B6491EA19F5B}">
            <xm:f>NOT(ISERROR(SEARCH($A14 ="text",DQ5)))</xm:f>
            <xm:f>$A14 ="text"</xm:f>
            <x14:dxf>
              <fill>
                <patternFill>
                  <bgColor theme="7" tint="0.79998168889431442"/>
                </patternFill>
              </fill>
            </x14:dxf>
          </x14:cfRule>
          <xm:sqref>DQ5:DR5 DU5 DX5 EA5 ED5 EG5 EJ5 EM5</xm:sqref>
        </x14:conditionalFormatting>
        <x14:conditionalFormatting xmlns:xm="http://schemas.microsoft.com/office/excel/2006/main">
          <x14:cfRule type="containsText" priority="82" operator="containsText" id="{7C55347B-AB86-4EE2-AD73-64D1B75F76EA}">
            <xm:f>NOT(ISERROR(SEARCH(#REF! ="text",FQ5)))</xm:f>
            <xm:f>#REF! ="text"</xm:f>
            <x14:dxf>
              <fill>
                <patternFill>
                  <bgColor theme="7" tint="0.79998168889431442"/>
                </patternFill>
              </fill>
            </x14:dxf>
          </x14:cfRule>
          <xm:sqref>FQ5:FS5</xm:sqref>
        </x14:conditionalFormatting>
        <x14:conditionalFormatting xmlns:xm="http://schemas.microsoft.com/office/excel/2006/main">
          <x14:cfRule type="containsText" priority="80" operator="containsText" id="{7C2F16EF-D2FA-4965-AA72-E9075EBF1625}">
            <xm:f>NOT(ISERROR(SEARCH($A14 ="text",FT5)))</xm:f>
            <xm:f>$A14 ="text"</xm:f>
            <x14:dxf>
              <fill>
                <patternFill>
                  <bgColor theme="7" tint="0.79998168889431442"/>
                </patternFill>
              </fill>
            </x14:dxf>
          </x14:cfRule>
          <xm:sqref>FT5</xm:sqref>
        </x14:conditionalFormatting>
        <x14:conditionalFormatting xmlns:xm="http://schemas.microsoft.com/office/excel/2006/main">
          <x14:cfRule type="containsText" priority="78" operator="containsText" id="{8A969241-B09E-4B8E-816C-04EEA99E6BC8}">
            <xm:f>NOT(ISERROR(SEARCH(#REF! ="text",GS5)))</xm:f>
            <xm:f>#REF! ="text"</xm:f>
            <x14:dxf>
              <fill>
                <patternFill>
                  <bgColor theme="7" tint="0.79998168889431442"/>
                </patternFill>
              </fill>
            </x14:dxf>
          </x14:cfRule>
          <xm:sqref>GS5:GU5</xm:sqref>
        </x14:conditionalFormatting>
        <x14:conditionalFormatting xmlns:xm="http://schemas.microsoft.com/office/excel/2006/main">
          <x14:cfRule type="containsText" priority="76" operator="containsText" id="{C4171611-C03F-4F2E-8746-F4B02C07DA1A}">
            <xm:f>NOT(ISERROR(SEARCH($A14 ="text",GV5)))</xm:f>
            <xm:f>$A14 ="text"</xm:f>
            <x14:dxf>
              <fill>
                <patternFill>
                  <bgColor theme="7" tint="0.79998168889431442"/>
                </patternFill>
              </fill>
            </x14:dxf>
          </x14:cfRule>
          <xm:sqref>GV5</xm:sqref>
        </x14:conditionalFormatting>
        <x14:conditionalFormatting xmlns:xm="http://schemas.microsoft.com/office/excel/2006/main">
          <x14:cfRule type="containsText" priority="74" operator="containsText" id="{31C849DF-25B3-41A7-9F7B-F0E850688D7E}">
            <xm:f>NOT(ISERROR(SEARCH(#REF! ="text",HU5)))</xm:f>
            <xm:f>#REF! ="text"</xm:f>
            <x14:dxf>
              <fill>
                <patternFill>
                  <bgColor theme="7" tint="0.79998168889431442"/>
                </patternFill>
              </fill>
            </x14:dxf>
          </x14:cfRule>
          <xm:sqref>HU5:HW5</xm:sqref>
        </x14:conditionalFormatting>
        <x14:conditionalFormatting xmlns:xm="http://schemas.microsoft.com/office/excel/2006/main">
          <x14:cfRule type="containsText" priority="72" operator="containsText" id="{B49FDA99-945B-4DB8-AFDE-FF8AEB53704A}">
            <xm:f>NOT(ISERROR(SEARCH($A14 ="text",HX5)))</xm:f>
            <xm:f>$A14 ="text"</xm:f>
            <x14:dxf>
              <fill>
                <patternFill>
                  <bgColor theme="7" tint="0.79998168889431442"/>
                </patternFill>
              </fill>
            </x14:dxf>
          </x14:cfRule>
          <xm:sqref>HX5</xm:sqref>
        </x14:conditionalFormatting>
        <x14:conditionalFormatting xmlns:xm="http://schemas.microsoft.com/office/excel/2006/main">
          <x14:cfRule type="containsText" priority="68" operator="containsText" id="{4A3230AC-1D76-4B93-AA5E-74483A3706DE}">
            <xm:f>NOT(ISERROR(SEARCH(#REF! ="text",I10)))</xm:f>
            <xm:f>#REF! ="text"</xm:f>
            <x14:dxf>
              <fill>
                <patternFill>
                  <bgColor theme="7" tint="0.79998168889431442"/>
                </patternFill>
              </fill>
            </x14:dxf>
          </x14:cfRule>
          <xm:sqref>I49:I51 I40:I47 I28:I37 I20:I25 I10:I17</xm:sqref>
        </x14:conditionalFormatting>
        <x14:conditionalFormatting xmlns:xm="http://schemas.microsoft.com/office/excel/2006/main">
          <x14:cfRule type="containsText" priority="70" operator="containsText" id="{3C314B58-BDA5-42CC-AE82-799DC57D074B}">
            <xm:f>NOT(ISERROR(SEARCH($A141 ="text",AG10)))</xm:f>
            <xm:f>$A141 ="text"</xm:f>
            <x14:dxf>
              <fill>
                <patternFill>
                  <bgColor theme="7" tint="0.79998168889431442"/>
                </patternFill>
              </fill>
            </x14:dxf>
          </x14:cfRule>
          <xm:sqref>AG49:AG51 AG40:AG47 AG28:AG37 AG20:AG25 AG10:AG17</xm:sqref>
        </x14:conditionalFormatting>
        <x14:conditionalFormatting xmlns:xm="http://schemas.microsoft.com/office/excel/2006/main">
          <x14:cfRule type="containsText" priority="66" operator="containsText" id="{853FA83C-094A-40FC-B7B5-778F40FD9097}">
            <xm:f>NOT(ISERROR(SEARCH(#REF! ="text",J10)))</xm:f>
            <xm:f>#REF! ="text"</xm:f>
            <x14:dxf>
              <fill>
                <patternFill>
                  <bgColor theme="7" tint="0.79998168889431442"/>
                </patternFill>
              </fill>
            </x14:dxf>
          </x14:cfRule>
          <xm:sqref>J49:J51 J40:J47 J28:J37 J20:J25 J10:J17</xm:sqref>
        </x14:conditionalFormatting>
        <x14:conditionalFormatting xmlns:xm="http://schemas.microsoft.com/office/excel/2006/main">
          <x14:cfRule type="containsText" priority="64" operator="containsText" id="{7217E6A2-8757-4BC8-9DBB-B577A7150011}">
            <xm:f>NOT(ISERROR(SEARCH(#REF! ="text",K10)))</xm:f>
            <xm:f>#REF! ="text"</xm:f>
            <x14:dxf>
              <fill>
                <patternFill>
                  <bgColor theme="7" tint="0.79998168889431442"/>
                </patternFill>
              </fill>
            </x14:dxf>
          </x14:cfRule>
          <xm:sqref>K49:AF51 K40:AF47 K28:AF37 K20:AF25 K10:AF17</xm:sqref>
        </x14:conditionalFormatting>
        <x14:conditionalFormatting xmlns:xm="http://schemas.microsoft.com/office/excel/2006/main">
          <x14:cfRule type="containsText" priority="62" operator="containsText" id="{0A792200-995F-4F93-BC99-3A186E8A4663}">
            <xm:f>NOT(ISERROR(SEARCH($A141 ="text",BI10)))</xm:f>
            <xm:f>$A141 ="text"</xm:f>
            <x14:dxf>
              <fill>
                <patternFill>
                  <bgColor theme="7" tint="0.79998168889431442"/>
                </patternFill>
              </fill>
            </x14:dxf>
          </x14:cfRule>
          <xm:sqref>BI49:BI51 BI40:BI47 BI28:BI37 BI20:BI25 BI10:BI17</xm:sqref>
        </x14:conditionalFormatting>
        <x14:conditionalFormatting xmlns:xm="http://schemas.microsoft.com/office/excel/2006/main">
          <x14:cfRule type="containsText" priority="63" operator="containsText" id="{34AA7781-141B-4131-800F-91A6248771E2}">
            <xm:f>NOT(ISERROR(SEARCH(#REF! ="text",AK10)))</xm:f>
            <xm:f>#REF! ="text"</xm:f>
            <x14:dxf>
              <fill>
                <patternFill>
                  <bgColor theme="7" tint="0.79998168889431442"/>
                </patternFill>
              </fill>
            </x14:dxf>
          </x14:cfRule>
          <xm:sqref>AK49:AK51 AK40:AK47 AK28:AK37 AK20:AK25 AK10:AK17</xm:sqref>
        </x14:conditionalFormatting>
        <x14:conditionalFormatting xmlns:xm="http://schemas.microsoft.com/office/excel/2006/main">
          <x14:cfRule type="containsText" priority="59" operator="containsText" id="{1429234E-0B88-4D95-A472-0749E24F9ABA}">
            <xm:f>NOT(ISERROR(SEARCH(#REF! ="text",AL10)))</xm:f>
            <xm:f>#REF! ="text"</xm:f>
            <x14:dxf>
              <fill>
                <patternFill>
                  <bgColor theme="7" tint="0.79998168889431442"/>
                </patternFill>
              </fill>
            </x14:dxf>
          </x14:cfRule>
          <xm:sqref>AL49:AL51 AL40:AL47 AL28:AL37 AL20:AL25 AL10:AL17</xm:sqref>
        </x14:conditionalFormatting>
        <x14:conditionalFormatting xmlns:xm="http://schemas.microsoft.com/office/excel/2006/main">
          <x14:cfRule type="containsText" priority="57" operator="containsText" id="{B77CD1B0-1E1E-42AE-AD7E-01021B21C1AC}">
            <xm:f>NOT(ISERROR(SEARCH(#REF! ="text",AM10)))</xm:f>
            <xm:f>#REF! ="text"</xm:f>
            <x14:dxf>
              <fill>
                <patternFill>
                  <bgColor theme="7" tint="0.79998168889431442"/>
                </patternFill>
              </fill>
            </x14:dxf>
          </x14:cfRule>
          <xm:sqref>AM49:BH51 AM40:BH47 AM28:BH37 AM20:BH25 AM10:BH17</xm:sqref>
        </x14:conditionalFormatting>
        <x14:conditionalFormatting xmlns:xm="http://schemas.microsoft.com/office/excel/2006/main">
          <x14:cfRule type="containsText" priority="55" operator="containsText" id="{AB16D906-6411-4FE9-A49E-6757798D7353}">
            <xm:f>NOT(ISERROR(SEARCH($A141 ="text",BS10)))</xm:f>
            <xm:f>$A141 ="text"</xm:f>
            <x14:dxf>
              <fill>
                <patternFill>
                  <bgColor theme="7" tint="0.79998168889431442"/>
                </patternFill>
              </fill>
            </x14:dxf>
          </x14:cfRule>
          <xm:sqref>BS49:CK51 BS40:CK47 BS28:CK37 BS20:CK25 BS10:CK17</xm:sqref>
        </x14:conditionalFormatting>
        <x14:conditionalFormatting xmlns:xm="http://schemas.microsoft.com/office/excel/2006/main">
          <x14:cfRule type="containsText" priority="56" operator="containsText" id="{C28BC5DB-F041-4E59-99BB-417DD100B8E7}">
            <xm:f>NOT(ISERROR(SEARCH(#REF! ="text",BM10)))</xm:f>
            <xm:f>#REF! ="text"</xm:f>
            <x14:dxf>
              <fill>
                <patternFill>
                  <bgColor theme="7" tint="0.79998168889431442"/>
                </patternFill>
              </fill>
            </x14:dxf>
          </x14:cfRule>
          <xm:sqref>BM49:BR51 BM40:BR47 BM28:BR37 BM20:BR25 BM10:BR17</xm:sqref>
        </x14:conditionalFormatting>
        <x14:conditionalFormatting xmlns:xm="http://schemas.microsoft.com/office/excel/2006/main">
          <x14:cfRule type="containsText" priority="53" operator="containsText" id="{3A736800-E46E-432B-A080-8E02ED5B724B}">
            <xm:f>NOT(ISERROR(SEARCH($A141 ="text",CP10)))</xm:f>
            <xm:f>$A141 ="text"</xm:f>
            <x14:dxf>
              <fill>
                <patternFill>
                  <bgColor theme="7" tint="0.79998168889431442"/>
                </patternFill>
              </fill>
            </x14:dxf>
          </x14:cfRule>
          <xm:sqref>CP49:DM51 CP40:DM47 CP28:DM37 CP20:DM25 CP10:DM17</xm:sqref>
        </x14:conditionalFormatting>
        <x14:conditionalFormatting xmlns:xm="http://schemas.microsoft.com/office/excel/2006/main">
          <x14:cfRule type="containsText" priority="52" operator="containsText" id="{F585CE9A-5375-478A-9D14-73AB55BEC66A}">
            <xm:f>NOT(ISERROR(SEARCH($A141 ="text",DQ10)))</xm:f>
            <xm:f>$A141 ="text"</xm:f>
            <x14:dxf>
              <fill>
                <patternFill>
                  <bgColor theme="7" tint="0.79998168889431442"/>
                </patternFill>
              </fill>
            </x14:dxf>
          </x14:cfRule>
          <xm:sqref>DQ49:EO51 DQ40:EO47 DQ28:EO37 DQ20:EO25 DQ10:EO17</xm:sqref>
        </x14:conditionalFormatting>
        <x14:conditionalFormatting xmlns:xm="http://schemas.microsoft.com/office/excel/2006/main">
          <x14:cfRule type="containsText" priority="51" operator="containsText" id="{340A41BD-2662-42F4-92E0-6A1C413F2AFD}">
            <xm:f>NOT(ISERROR(SEARCH($A141 ="text",ES10)))</xm:f>
            <xm:f>$A141 ="text"</xm:f>
            <x14:dxf>
              <fill>
                <patternFill>
                  <bgColor theme="7" tint="0.79998168889431442"/>
                </patternFill>
              </fill>
            </x14:dxf>
          </x14:cfRule>
          <xm:sqref>ES49:FQ51 ES40:FQ47 ES28:FQ37 ES20:FQ25 ES10:FQ17</xm:sqref>
        </x14:conditionalFormatting>
        <x14:conditionalFormatting xmlns:xm="http://schemas.microsoft.com/office/excel/2006/main">
          <x14:cfRule type="containsText" priority="50" operator="containsText" id="{F90CD988-4652-4B6F-8CB2-2F7BDDE0DF88}">
            <xm:f>NOT(ISERROR(SEARCH($A141 ="text",FU10)))</xm:f>
            <xm:f>$A141 ="text"</xm:f>
            <x14:dxf>
              <fill>
                <patternFill>
                  <bgColor theme="7" tint="0.79998168889431442"/>
                </patternFill>
              </fill>
            </x14:dxf>
          </x14:cfRule>
          <xm:sqref>FU49:GS51 FU40:GS47 FU28:GS37 FU20:GS25 FU10:GS17</xm:sqref>
        </x14:conditionalFormatting>
        <x14:conditionalFormatting xmlns:xm="http://schemas.microsoft.com/office/excel/2006/main">
          <x14:cfRule type="containsText" priority="49" operator="containsText" id="{DCBF210F-7699-46E0-979E-D3B37BCD94BE}">
            <xm:f>NOT(ISERROR(SEARCH($A141 ="text",GW10)))</xm:f>
            <xm:f>$A141 ="text"</xm:f>
            <x14:dxf>
              <fill>
                <patternFill>
                  <bgColor theme="7" tint="0.79998168889431442"/>
                </patternFill>
              </fill>
            </x14:dxf>
          </x14:cfRule>
          <xm:sqref>GW49:HU51 GW40:HU47 GW28:HU37 GW20:HU25 GW10:HU17</xm:sqref>
        </x14:conditionalFormatting>
        <x14:conditionalFormatting xmlns:xm="http://schemas.microsoft.com/office/excel/2006/main">
          <x14:cfRule type="containsText" priority="48" operator="containsText" id="{ADCF3C9E-D2E8-4D25-AE33-F6FBB3633756}">
            <xm:f>NOT(ISERROR(SEARCH(#REF! ="text",BM27)))</xm:f>
            <xm:f>#REF! ="text"</xm:f>
            <x14:dxf>
              <fill>
                <patternFill>
                  <bgColor theme="7" tint="0.79998168889431442"/>
                </patternFill>
              </fill>
            </x14:dxf>
          </x14:cfRule>
          <xm:sqref>BM27</xm:sqref>
        </x14:conditionalFormatting>
        <x14:conditionalFormatting xmlns:xm="http://schemas.microsoft.com/office/excel/2006/main">
          <x14:cfRule type="containsText" priority="39" operator="containsText" id="{E5E7D67C-4B45-4288-A612-2DF480B1C9B5}">
            <xm:f>NOT(ISERROR(SEARCH(#REF! ="text",CO18)))</xm:f>
            <xm:f>#REF! ="text"</xm:f>
            <x14:dxf>
              <fill>
                <patternFill>
                  <bgColor theme="7" tint="0.79998168889431442"/>
                </patternFill>
              </fill>
            </x14:dxf>
          </x14:cfRule>
          <xm:sqref>CO18</xm:sqref>
        </x14:conditionalFormatting>
        <x14:conditionalFormatting xmlns:xm="http://schemas.microsoft.com/office/excel/2006/main">
          <x14:cfRule type="containsText" priority="40" operator="containsText" id="{5C1612AB-A0CA-47B4-883B-54BCBBF02471}">
            <xm:f>NOT(ISERROR(SEARCH($A86 ="text",CO52)))</xm:f>
            <xm:f>$A86 ="text"</xm:f>
            <x14:dxf>
              <fill>
                <patternFill>
                  <bgColor theme="7" tint="0.79998168889431442"/>
                </patternFill>
              </fill>
            </x14:dxf>
          </x14:cfRule>
          <xm:sqref>CO52:CO53</xm:sqref>
        </x14:conditionalFormatting>
        <x14:conditionalFormatting xmlns:xm="http://schemas.microsoft.com/office/excel/2006/main">
          <x14:cfRule type="containsText" priority="38" operator="containsText" id="{9E0474C9-B200-4196-AF10-D126F651B1F7}">
            <xm:f>NOT(ISERROR(SEARCH($A159 ="text",CO52)))</xm:f>
            <xm:f>$A159 ="text"</xm:f>
            <x14:dxf>
              <fill>
                <patternFill>
                  <bgColor theme="7" tint="0.79998168889431442"/>
                </patternFill>
              </fill>
            </x14:dxf>
          </x14:cfRule>
          <xm:sqref>CO52:CO53</xm:sqref>
        </x14:conditionalFormatting>
        <x14:conditionalFormatting xmlns:xm="http://schemas.microsoft.com/office/excel/2006/main">
          <x14:cfRule type="containsText" priority="41" operator="containsText" id="{F9436CFF-C264-4AF8-ADEF-C578BA6D43ED}">
            <xm:f>NOT(ISERROR(SEARCH(#REF! ="text",CO26)))</xm:f>
            <xm:f>#REF! ="text"</xm:f>
            <x14:dxf>
              <fill>
                <patternFill>
                  <bgColor theme="7" tint="0.79998168889431442"/>
                </patternFill>
              </fill>
            </x14:dxf>
          </x14:cfRule>
          <xm:sqref>CO39 CO26 CO48</xm:sqref>
        </x14:conditionalFormatting>
        <x14:conditionalFormatting xmlns:xm="http://schemas.microsoft.com/office/excel/2006/main">
          <x14:cfRule type="containsText" priority="35" operator="containsText" id="{BDAA10F4-825F-4903-A097-F4E742EF0C5C}">
            <xm:f>NOT(ISERROR(SEARCH($A43 ="text",CO38)))</xm:f>
            <xm:f>$A43 ="text"</xm:f>
            <x14:dxf>
              <fill>
                <patternFill>
                  <bgColor theme="7" tint="0.79998168889431442"/>
                </patternFill>
              </fill>
            </x14:dxf>
          </x14:cfRule>
          <xm:sqref>CO38</xm:sqref>
        </x14:conditionalFormatting>
        <x14:conditionalFormatting xmlns:xm="http://schemas.microsoft.com/office/excel/2006/main">
          <x14:cfRule type="containsText" priority="34" operator="containsText" id="{2955A56E-2466-47E2-B41B-F9AE7CC774D4}">
            <xm:f>NOT(ISERROR(SEARCH(#REF! ="text",CO27)))</xm:f>
            <xm:f>#REF! ="text"</xm:f>
            <x14:dxf>
              <fill>
                <patternFill>
                  <bgColor theme="7" tint="0.79998168889431442"/>
                </patternFill>
              </fill>
            </x14:dxf>
          </x14:cfRule>
          <xm:sqref>CO27</xm:sqref>
        </x14:conditionalFormatting>
        <x14:conditionalFormatting xmlns:xm="http://schemas.microsoft.com/office/excel/2006/main">
          <x14:cfRule type="containsText" priority="42" operator="containsText" id="{D650840C-BBB9-4593-A2C2-2ECE0E9E16D7}">
            <xm:f>NOT(ISERROR(SEARCH(#REF! ="text",CO19)))</xm:f>
            <xm:f>#REF! ="text"</xm:f>
            <x14:dxf>
              <fill>
                <patternFill>
                  <bgColor theme="7" tint="0.79998168889431442"/>
                </patternFill>
              </fill>
            </x14:dxf>
          </x14:cfRule>
          <xm:sqref>CO19</xm:sqref>
        </x14:conditionalFormatting>
        <x14:conditionalFormatting xmlns:xm="http://schemas.microsoft.com/office/excel/2006/main">
          <x14:cfRule type="containsText" priority="43" operator="containsText" id="{4796778E-8C60-4599-8CCD-BF604D527898}">
            <xm:f>NOT(ISERROR(SEARCH(#REF! ="text",CO9)))</xm:f>
            <xm:f>#REF! ="text"</xm:f>
            <x14:dxf>
              <fill>
                <patternFill>
                  <bgColor theme="7" tint="0.79998168889431442"/>
                </patternFill>
              </fill>
            </x14:dxf>
          </x14:cfRule>
          <xm:sqref>CO9</xm:sqref>
        </x14:conditionalFormatting>
        <x14:conditionalFormatting xmlns:xm="http://schemas.microsoft.com/office/excel/2006/main">
          <x14:cfRule type="containsText" priority="32" operator="containsText" id="{729380E9-884D-40B9-8B1B-59D5C4AEE878}">
            <xm:f>NOT(ISERROR(SEARCH(#REF! ="text",CO6)))</xm:f>
            <xm:f>#REF! ="text"</xm:f>
            <x14:dxf>
              <fill>
                <patternFill>
                  <bgColor theme="7" tint="0.79998168889431442"/>
                </patternFill>
              </fill>
            </x14:dxf>
          </x14:cfRule>
          <xm:sqref>CO6</xm:sqref>
        </x14:conditionalFormatting>
        <x14:conditionalFormatting xmlns:xm="http://schemas.microsoft.com/office/excel/2006/main">
          <x14:cfRule type="containsText" priority="30" operator="containsText" id="{56013E09-81E6-4FEA-B49C-78D7AEDBA356}">
            <xm:f>NOT(ISERROR(SEARCH(#REF! ="text",CO7)))</xm:f>
            <xm:f>#REF! ="text"</xm:f>
            <x14:dxf>
              <fill>
                <patternFill>
                  <bgColor theme="7" tint="0.79998168889431442"/>
                </patternFill>
              </fill>
            </x14:dxf>
          </x14:cfRule>
          <xm:sqref>CO7</xm:sqref>
        </x14:conditionalFormatting>
        <x14:conditionalFormatting xmlns:xm="http://schemas.microsoft.com/office/excel/2006/main">
          <x14:cfRule type="containsText" priority="26" operator="containsText" id="{2104C53E-DBA2-48B6-9817-52A30C57E583}">
            <xm:f>NOT(ISERROR(SEARCH(#REF! ="text",CO10)))</xm:f>
            <xm:f>#REF! ="text"</xm:f>
            <x14:dxf>
              <fill>
                <patternFill>
                  <bgColor theme="7" tint="0.79998168889431442"/>
                </patternFill>
              </fill>
            </x14:dxf>
          </x14:cfRule>
          <xm:sqref>CO49:CO51 CO40:CO47 CO28:CO37 CO20:CO25 CO10:CO17</xm:sqref>
        </x14:conditionalFormatting>
        <x14:conditionalFormatting xmlns:xm="http://schemas.microsoft.com/office/excel/2006/main">
          <x14:cfRule type="containsText" priority="13" operator="containsText" id="{AD4D7B33-2630-4BF9-9385-C48B29189323}">
            <xm:f>NOT(ISERROR(SEARCH(#REF! ="text",H8)))</xm:f>
            <xm:f>#REF! ="text"</xm:f>
            <x14:dxf>
              <fill>
                <patternFill>
                  <bgColor theme="7" tint="0.79998168889431442"/>
                </patternFill>
              </fill>
            </x14:dxf>
          </x14:cfRule>
          <xm:sqref>H8:J8</xm:sqref>
        </x14:conditionalFormatting>
        <x14:conditionalFormatting xmlns:xm="http://schemas.microsoft.com/office/excel/2006/main">
          <x14:cfRule type="containsText" priority="20" operator="containsText" id="{763272E1-A7E5-471F-B1AF-6F27082C08DD}">
            <xm:f>NOT(ISERROR(SEARCH(#REF! ="text",G8)))</xm:f>
            <xm:f>#REF! ="text"</xm:f>
            <x14:dxf>
              <fill>
                <patternFill>
                  <bgColor theme="7" tint="0.79998168889431442"/>
                </patternFill>
              </fill>
            </x14:dxf>
          </x14:cfRule>
          <xm:sqref>G8</xm:sqref>
        </x14:conditionalFormatting>
        <x14:conditionalFormatting xmlns:xm="http://schemas.microsoft.com/office/excel/2006/main">
          <x14:cfRule type="containsText" priority="21" operator="containsText" id="{DFCEDB22-4523-4AB5-85F4-43DEF8476D1B}">
            <xm:f>NOT(ISERROR(SEARCH(#REF! ="text",A8)))</xm:f>
            <xm:f>#REF! ="text"</xm:f>
            <x14:dxf>
              <fill>
                <patternFill>
                  <bgColor theme="7" tint="0.79998168889431442"/>
                </patternFill>
              </fill>
            </x14:dxf>
          </x14:cfRule>
          <xm:sqref>A8</xm:sqref>
        </x14:conditionalFormatting>
        <x14:conditionalFormatting xmlns:xm="http://schemas.microsoft.com/office/excel/2006/main">
          <x14:cfRule type="containsText" priority="11" operator="containsText" id="{6E5E8C10-C976-47BF-B65F-BCC09FA31813}">
            <xm:f>NOT(ISERROR(SEARCH($A152 ="text",F8)))</xm:f>
            <xm:f>$A152 ="text"</xm:f>
            <x14:dxf>
              <fill>
                <patternFill>
                  <bgColor theme="7" tint="0.79998168889431442"/>
                </patternFill>
              </fill>
            </x14:dxf>
          </x14:cfRule>
          <xm:sqref>F8</xm:sqref>
        </x14:conditionalFormatting>
        <x14:conditionalFormatting xmlns:xm="http://schemas.microsoft.com/office/excel/2006/main">
          <x14:cfRule type="containsText" priority="12" operator="containsText" id="{6CDEB505-43FD-460B-A893-E6EF2A58BE03}">
            <xm:f>NOT(ISERROR(SEARCH($A151 ="text",K8)))</xm:f>
            <xm:f>$A151 ="text"</xm:f>
            <x14:dxf>
              <fill>
                <patternFill>
                  <bgColor theme="7" tint="0.79998168889431442"/>
                </patternFill>
              </fill>
            </x14:dxf>
          </x14:cfRule>
          <xm:sqref>K8:AJ8 AQ8:BK8 CP8:XFD8</xm:sqref>
        </x14:conditionalFormatting>
        <x14:conditionalFormatting xmlns:xm="http://schemas.microsoft.com/office/excel/2006/main">
          <x14:cfRule type="containsText" priority="22" operator="containsText" id="{AD438D7A-E6AA-4CD5-AA0A-13D751FC5156}">
            <xm:f>NOT(ISERROR(SEARCH($A151 ="text",B8)))</xm:f>
            <xm:f>$A151 ="text"</xm:f>
            <x14:dxf>
              <fill>
                <patternFill>
                  <bgColor theme="7" tint="0.79998168889431442"/>
                </patternFill>
              </fill>
            </x14:dxf>
          </x14:cfRule>
          <xm:sqref>B8:G8</xm:sqref>
        </x14:conditionalFormatting>
        <x14:conditionalFormatting xmlns:xm="http://schemas.microsoft.com/office/excel/2006/main">
          <x14:cfRule type="containsText" priority="23" operator="containsText" id="{C89D252F-B189-4719-87BA-824F216D81D5}">
            <xm:f>NOT(ISERROR(SEARCH($A152 ="text",A8)))</xm:f>
            <xm:f>$A152 ="text"</xm:f>
            <x14:dxf>
              <fill>
                <patternFill>
                  <bgColor theme="7" tint="0.79998168889431442"/>
                </patternFill>
              </fill>
            </x14:dxf>
          </x14:cfRule>
          <xm:sqref>A8</xm:sqref>
        </x14:conditionalFormatting>
        <x14:conditionalFormatting xmlns:xm="http://schemas.microsoft.com/office/excel/2006/main">
          <x14:cfRule type="containsText" priority="24" operator="containsText" id="{033BE1DF-BB79-4AE1-AEEB-E42B1F60491A}">
            <xm:f>NOT(ISERROR(SEARCH(#REF! ="text",AK8)))</xm:f>
            <xm:f>#REF! ="text"</xm:f>
            <x14:dxf>
              <fill>
                <patternFill>
                  <bgColor theme="7" tint="0.79998168889431442"/>
                </patternFill>
              </fill>
            </x14:dxf>
          </x14:cfRule>
          <xm:sqref>AK8:AP8</xm:sqref>
        </x14:conditionalFormatting>
        <x14:conditionalFormatting xmlns:xm="http://schemas.microsoft.com/office/excel/2006/main">
          <x14:cfRule type="containsText" priority="8" operator="containsText" id="{BE7CB334-608F-4DDA-A8BC-7EE2F9EC4B2D}">
            <xm:f>NOT(ISERROR(SEARCH($A151 ="text",BS8)))</xm:f>
            <xm:f>$A151 ="text"</xm:f>
            <x14:dxf>
              <fill>
                <patternFill>
                  <bgColor theme="7" tint="0.79998168889431442"/>
                </patternFill>
              </fill>
            </x14:dxf>
          </x14:cfRule>
          <xm:sqref>BS8:CM8</xm:sqref>
        </x14:conditionalFormatting>
        <x14:conditionalFormatting xmlns:xm="http://schemas.microsoft.com/office/excel/2006/main">
          <x14:cfRule type="containsText" priority="10" operator="containsText" id="{10C448F2-D393-419F-9B8B-AA4989E292FB}">
            <xm:f>NOT(ISERROR(SEARCH(#REF! ="text",BM8)))</xm:f>
            <xm:f>#REF! ="text"</xm:f>
            <x14:dxf>
              <fill>
                <patternFill>
                  <bgColor theme="7" tint="0.79998168889431442"/>
                </patternFill>
              </fill>
            </x14:dxf>
          </x14:cfRule>
          <xm:sqref>BM8:BR8</xm:sqref>
        </x14:conditionalFormatting>
        <x14:conditionalFormatting xmlns:xm="http://schemas.microsoft.com/office/excel/2006/main">
          <x14:cfRule type="containsText" priority="6" operator="containsText" id="{DC7E3340-073C-4E63-9F74-AC24340F8EB7}">
            <xm:f>NOT(ISERROR(SEARCH($A151 ="text",BL8)))</xm:f>
            <xm:f>$A151 ="text"</xm:f>
            <x14:dxf>
              <fill>
                <patternFill>
                  <bgColor theme="7" tint="0.79998168889431442"/>
                </patternFill>
              </fill>
            </x14:dxf>
          </x14:cfRule>
          <xm:sqref>BL8</xm:sqref>
        </x14:conditionalFormatting>
        <x14:conditionalFormatting xmlns:xm="http://schemas.microsoft.com/office/excel/2006/main">
          <x14:cfRule type="containsText" priority="4" operator="containsText" id="{72A215E4-6C01-4F54-ADDD-28024A1DAF0B}">
            <xm:f>NOT(ISERROR(SEARCH($A151 ="text",CN8)))</xm:f>
            <xm:f>$A151 ="text"</xm:f>
            <x14:dxf>
              <fill>
                <patternFill>
                  <bgColor theme="7" tint="0.79998168889431442"/>
                </patternFill>
              </fill>
            </x14:dxf>
          </x14:cfRule>
          <xm:sqref>CN8</xm:sqref>
        </x14:conditionalFormatting>
        <x14:conditionalFormatting xmlns:xm="http://schemas.microsoft.com/office/excel/2006/main">
          <x14:cfRule type="containsText" priority="2" operator="containsText" id="{51AF3F16-5D20-49A0-8734-14D1A0B52F88}">
            <xm:f>NOT(ISERROR(SEARCH(#REF! ="text",CO8)))</xm:f>
            <xm:f>#REF! ="text"</xm:f>
            <x14:dxf>
              <fill>
                <patternFill>
                  <bgColor theme="7" tint="0.79998168889431442"/>
                </patternFill>
              </fill>
            </x14:dxf>
          </x14:cfRule>
          <xm:sqref>CO8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Study</vt:lpstr>
      <vt:lpstr>Baseline</vt:lpstr>
      <vt:lpstr>FollowUp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Johannes Allgaier</cp:lastModifiedBy>
  <cp:revision/>
  <dcterms:created xsi:type="dcterms:W3CDTF">2020-03-28T16:54:59Z</dcterms:created>
  <dcterms:modified xsi:type="dcterms:W3CDTF">2020-11-16T14:40:14Z</dcterms:modified>
  <cp:category/>
  <cp:contentStatus/>
</cp:coreProperties>
</file>