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joa24jm\Dropbox (University of Wuerzburg)\20-04-15_Excel-to-JSON\data\3_heart\"/>
    </mc:Choice>
  </mc:AlternateContent>
  <xr:revisionPtr revIDLastSave="0" documentId="13_ncr:1_{FB145A5C-25B3-4244-841B-73547A848ECA}" xr6:coauthVersionLast="45" xr6:coauthVersionMax="45" xr10:uidLastSave="{00000000-0000-0000-0000-000000000000}"/>
  <workbookProtection lockWindows="1"/>
  <bookViews>
    <workbookView xWindow="-9360" yWindow="-12740" windowWidth="21600" windowHeight="11390" xr2:uid="{00000000-000D-0000-FFFF-FFFF00000000}"/>
  </bookViews>
  <sheets>
    <sheet name="Baseline" sheetId="1" r:id="rId1"/>
    <sheet name="FollowUp" sheetId="2" r:id="rId2"/>
  </sheets>
  <definedNames>
    <definedName name="_xlnm._FilterDatabase" localSheetId="0">Baseline!$A$5:$CN$97</definedName>
    <definedName name="_xlnm._FilterDatabase" localSheetId="1">FollowUp!$A$5:$CN$63</definedName>
    <definedName name="Baseline">"[Covid-Heart_20-08-20_ES_JoA.xlsx]Baseline"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T61" i="2" l="1"/>
  <c r="HS61" i="2"/>
  <c r="HR61" i="2"/>
  <c r="HQ61" i="2"/>
  <c r="HP61" i="2"/>
  <c r="HO61" i="2"/>
  <c r="HN61" i="2"/>
  <c r="HM61" i="2"/>
  <c r="HL61" i="2"/>
  <c r="HK61" i="2"/>
  <c r="HJ61" i="2"/>
  <c r="HI61" i="2"/>
  <c r="HH61" i="2"/>
  <c r="HG61" i="2"/>
  <c r="HF61" i="2"/>
  <c r="HE61" i="2"/>
  <c r="HD61" i="2"/>
  <c r="HC61" i="2"/>
  <c r="HB61" i="2"/>
  <c r="HA61" i="2"/>
  <c r="GZ61" i="2"/>
  <c r="GY61" i="2"/>
  <c r="GX61" i="2"/>
  <c r="GW61" i="2"/>
  <c r="GR61" i="2"/>
  <c r="GQ61" i="2"/>
  <c r="GP61" i="2"/>
  <c r="GO61" i="2"/>
  <c r="GN61" i="2"/>
  <c r="GM61" i="2"/>
  <c r="GL61" i="2"/>
  <c r="GK61" i="2"/>
  <c r="GJ61" i="2"/>
  <c r="GI61" i="2"/>
  <c r="GH61" i="2"/>
  <c r="GG61" i="2"/>
  <c r="GF61" i="2"/>
  <c r="GE61" i="2"/>
  <c r="GD61" i="2"/>
  <c r="GC61" i="2"/>
  <c r="GB61" i="2"/>
  <c r="GA61" i="2"/>
  <c r="FZ61" i="2"/>
  <c r="FY61" i="2"/>
  <c r="FX61" i="2"/>
  <c r="FW61" i="2"/>
  <c r="FV61" i="2"/>
  <c r="FU61" i="2"/>
  <c r="FP61" i="2"/>
  <c r="FO61" i="2"/>
  <c r="FN61" i="2"/>
  <c r="FM61" i="2"/>
  <c r="FL61" i="2"/>
  <c r="FK61" i="2"/>
  <c r="FJ61" i="2"/>
  <c r="FI61" i="2"/>
  <c r="FH61" i="2"/>
  <c r="FG61" i="2"/>
  <c r="FF61" i="2"/>
  <c r="FE61" i="2"/>
  <c r="FD61" i="2"/>
  <c r="FC61" i="2"/>
  <c r="FB61" i="2"/>
  <c r="FA61" i="2"/>
  <c r="EZ61" i="2"/>
  <c r="EY61" i="2"/>
  <c r="EX61" i="2"/>
  <c r="EW61" i="2"/>
  <c r="EV61" i="2"/>
  <c r="EU61" i="2"/>
  <c r="ET61" i="2"/>
  <c r="ES61" i="2"/>
  <c r="EN61" i="2"/>
  <c r="EM61" i="2"/>
  <c r="EL61" i="2"/>
  <c r="EK61" i="2"/>
  <c r="EJ61" i="2"/>
  <c r="EI61" i="2"/>
  <c r="EH61" i="2"/>
  <c r="EG61" i="2"/>
  <c r="EF61" i="2"/>
  <c r="EE61" i="2"/>
  <c r="ED61" i="2"/>
  <c r="EC61" i="2"/>
  <c r="EB61" i="2"/>
  <c r="EA61" i="2"/>
  <c r="DZ61" i="2"/>
  <c r="DY61" i="2"/>
  <c r="DX61" i="2"/>
  <c r="DW61" i="2"/>
  <c r="DV61" i="2"/>
  <c r="DU61" i="2"/>
  <c r="DT61" i="2"/>
  <c r="DS61" i="2"/>
  <c r="DR61" i="2"/>
  <c r="DQ61" i="2"/>
  <c r="DL61" i="2"/>
  <c r="DK61" i="2"/>
  <c r="DJ61" i="2"/>
  <c r="DI61" i="2"/>
  <c r="DH61" i="2"/>
  <c r="DG61" i="2"/>
  <c r="DF61" i="2"/>
  <c r="DE61" i="2"/>
  <c r="DD61" i="2"/>
  <c r="DC61" i="2"/>
  <c r="DB61" i="2"/>
  <c r="DA61" i="2"/>
  <c r="CZ61" i="2"/>
  <c r="CY61" i="2"/>
  <c r="CX61" i="2"/>
  <c r="CW61" i="2"/>
  <c r="CV61" i="2"/>
  <c r="CU61" i="2"/>
  <c r="CT61" i="2"/>
  <c r="CS61" i="2"/>
  <c r="CR61" i="2"/>
  <c r="CQ61" i="2"/>
  <c r="CP61" i="2"/>
  <c r="CO61" i="2"/>
  <c r="CJ61" i="2"/>
  <c r="CI61" i="2"/>
  <c r="CH61" i="2"/>
  <c r="CG61" i="2"/>
  <c r="CF61" i="2"/>
  <c r="CE61" i="2"/>
  <c r="CD61" i="2"/>
  <c r="CC61" i="2"/>
  <c r="CB61" i="2"/>
  <c r="CA61" i="2"/>
  <c r="BZ61" i="2"/>
  <c r="BY61" i="2"/>
  <c r="BX61" i="2"/>
  <c r="BW61" i="2"/>
  <c r="BV61" i="2"/>
  <c r="BU61" i="2"/>
  <c r="BT61" i="2"/>
  <c r="BS61" i="2"/>
  <c r="BR61" i="2"/>
  <c r="BQ61" i="2"/>
  <c r="BP61" i="2"/>
  <c r="BO61" i="2"/>
  <c r="BN61" i="2"/>
  <c r="BH61" i="2"/>
  <c r="BG61" i="2"/>
  <c r="BF61" i="2"/>
  <c r="BE61" i="2"/>
  <c r="BD61" i="2"/>
  <c r="BC61" i="2"/>
  <c r="BB61" i="2"/>
  <c r="BA61" i="2"/>
  <c r="AZ61" i="2"/>
  <c r="AY61" i="2"/>
  <c r="AX61" i="2"/>
  <c r="AW61" i="2"/>
  <c r="AV61" i="2"/>
  <c r="AU61" i="2"/>
  <c r="AT61" i="2"/>
  <c r="AS61" i="2"/>
  <c r="AR61" i="2"/>
  <c r="AQ61" i="2"/>
  <c r="AP61" i="2"/>
  <c r="AO61" i="2"/>
  <c r="AN61" i="2"/>
  <c r="AM61" i="2"/>
  <c r="AL61" i="2"/>
  <c r="AK61" i="2"/>
  <c r="AF61" i="2"/>
  <c r="AE61" i="2"/>
  <c r="AD61" i="2"/>
  <c r="AC61" i="2"/>
  <c r="AB61" i="2"/>
  <c r="AA61" i="2"/>
  <c r="Z61" i="2"/>
  <c r="Y61" i="2"/>
  <c r="X61" i="2"/>
  <c r="W61" i="2"/>
  <c r="V61" i="2"/>
  <c r="U61" i="2"/>
  <c r="T61" i="2"/>
  <c r="S61" i="2"/>
  <c r="R61" i="2"/>
  <c r="Q61" i="2"/>
  <c r="P61" i="2"/>
  <c r="O61" i="2"/>
  <c r="N61" i="2"/>
  <c r="M61" i="2"/>
  <c r="L61" i="2"/>
  <c r="K61" i="2"/>
  <c r="J61" i="2"/>
  <c r="I61" i="2"/>
  <c r="HT60" i="2"/>
  <c r="HS60" i="2"/>
  <c r="HR60" i="2"/>
  <c r="HQ60" i="2"/>
  <c r="HP60" i="2"/>
  <c r="HO60" i="2"/>
  <c r="HN60" i="2"/>
  <c r="HM60" i="2"/>
  <c r="HL60" i="2"/>
  <c r="HK60" i="2"/>
  <c r="HJ60" i="2"/>
  <c r="HI60" i="2"/>
  <c r="HH60" i="2"/>
  <c r="HG60" i="2"/>
  <c r="HF60" i="2"/>
  <c r="HE60" i="2"/>
  <c r="HD60" i="2"/>
  <c r="HC60" i="2"/>
  <c r="HB60" i="2"/>
  <c r="HA60" i="2"/>
  <c r="GZ60" i="2"/>
  <c r="GY60" i="2"/>
  <c r="GX60" i="2"/>
  <c r="GW60" i="2"/>
  <c r="GR60" i="2"/>
  <c r="GQ60" i="2"/>
  <c r="GP60" i="2"/>
  <c r="GO60" i="2"/>
  <c r="GN60" i="2"/>
  <c r="GM60" i="2"/>
  <c r="GL60" i="2"/>
  <c r="GK60" i="2"/>
  <c r="GJ60" i="2"/>
  <c r="GI60" i="2"/>
  <c r="GH60" i="2"/>
  <c r="GG60" i="2"/>
  <c r="GF60" i="2"/>
  <c r="GE60" i="2"/>
  <c r="GD60" i="2"/>
  <c r="GC60" i="2"/>
  <c r="GB60" i="2"/>
  <c r="GA60" i="2"/>
  <c r="FZ60" i="2"/>
  <c r="FY60" i="2"/>
  <c r="FX60" i="2"/>
  <c r="FW60" i="2"/>
  <c r="FV60" i="2"/>
  <c r="FU60" i="2"/>
  <c r="FP60" i="2"/>
  <c r="FO60" i="2"/>
  <c r="FN60" i="2"/>
  <c r="FM60" i="2"/>
  <c r="FL60" i="2"/>
  <c r="FK60" i="2"/>
  <c r="FJ60" i="2"/>
  <c r="FI60" i="2"/>
  <c r="FH60" i="2"/>
  <c r="FG60" i="2"/>
  <c r="FF60" i="2"/>
  <c r="FE60" i="2"/>
  <c r="FD60" i="2"/>
  <c r="FC60" i="2"/>
  <c r="FB60" i="2"/>
  <c r="FA60" i="2"/>
  <c r="EZ60" i="2"/>
  <c r="EY60" i="2"/>
  <c r="EX60" i="2"/>
  <c r="EW60" i="2"/>
  <c r="EV60" i="2"/>
  <c r="EU60" i="2"/>
  <c r="ET60" i="2"/>
  <c r="ES60" i="2"/>
  <c r="EN60" i="2"/>
  <c r="EM60" i="2"/>
  <c r="EL60" i="2"/>
  <c r="EK60" i="2"/>
  <c r="EJ60" i="2"/>
  <c r="EI60" i="2"/>
  <c r="EH60" i="2"/>
  <c r="EG60" i="2"/>
  <c r="EF60" i="2"/>
  <c r="EE60" i="2"/>
  <c r="ED60" i="2"/>
  <c r="EC60" i="2"/>
  <c r="EB60" i="2"/>
  <c r="EA60" i="2"/>
  <c r="DZ60" i="2"/>
  <c r="DY60" i="2"/>
  <c r="DX60" i="2"/>
  <c r="DW60" i="2"/>
  <c r="DV60" i="2"/>
  <c r="DU60" i="2"/>
  <c r="DT60" i="2"/>
  <c r="DS60" i="2"/>
  <c r="DR60" i="2"/>
  <c r="DQ60" i="2"/>
  <c r="DL60" i="2"/>
  <c r="DK60" i="2"/>
  <c r="DJ60" i="2"/>
  <c r="DI60" i="2"/>
  <c r="DH60" i="2"/>
  <c r="DG60" i="2"/>
  <c r="DF60" i="2"/>
  <c r="DE60" i="2"/>
  <c r="DD60" i="2"/>
  <c r="DC60" i="2"/>
  <c r="DB60" i="2"/>
  <c r="DA60" i="2"/>
  <c r="CZ60" i="2"/>
  <c r="CY60" i="2"/>
  <c r="CX60" i="2"/>
  <c r="CW60" i="2"/>
  <c r="CV60" i="2"/>
  <c r="CU60" i="2"/>
  <c r="CT60" i="2"/>
  <c r="CS60" i="2"/>
  <c r="CR60" i="2"/>
  <c r="CQ60" i="2"/>
  <c r="CP60" i="2"/>
  <c r="CO60" i="2"/>
  <c r="CJ60" i="2"/>
  <c r="CI60" i="2"/>
  <c r="CH60" i="2"/>
  <c r="CG60" i="2"/>
  <c r="CF60" i="2"/>
  <c r="CE60" i="2"/>
  <c r="CD60" i="2"/>
  <c r="CC60" i="2"/>
  <c r="CB60" i="2"/>
  <c r="CA60" i="2"/>
  <c r="BZ60" i="2"/>
  <c r="BY60" i="2"/>
  <c r="BX60" i="2"/>
  <c r="BW60" i="2"/>
  <c r="BV60" i="2"/>
  <c r="BU60" i="2"/>
  <c r="BT60" i="2"/>
  <c r="BS60" i="2"/>
  <c r="BR60" i="2"/>
  <c r="BQ60" i="2"/>
  <c r="BP60" i="2"/>
  <c r="BO60" i="2"/>
  <c r="BN60" i="2"/>
  <c r="BH60" i="2"/>
  <c r="BG60" i="2"/>
  <c r="BF60" i="2"/>
  <c r="BE60" i="2"/>
  <c r="BD60" i="2"/>
  <c r="BC60" i="2"/>
  <c r="BB60" i="2"/>
  <c r="BA60" i="2"/>
  <c r="AZ60" i="2"/>
  <c r="AY60" i="2"/>
  <c r="AX60" i="2"/>
  <c r="AW60" i="2"/>
  <c r="AV60" i="2"/>
  <c r="AU60" i="2"/>
  <c r="AT60" i="2"/>
  <c r="AS60" i="2"/>
  <c r="AR60" i="2"/>
  <c r="AQ60" i="2"/>
  <c r="AP60" i="2"/>
  <c r="AO60" i="2"/>
  <c r="AN60" i="2"/>
  <c r="AM60" i="2"/>
  <c r="AL60" i="2"/>
  <c r="AK60" i="2"/>
  <c r="AF60" i="2"/>
  <c r="AE60" i="2"/>
  <c r="AD60" i="2"/>
  <c r="AC60" i="2"/>
  <c r="AB60" i="2"/>
  <c r="AA60" i="2"/>
  <c r="Z60" i="2"/>
  <c r="Y60" i="2"/>
  <c r="X60" i="2"/>
  <c r="W60" i="2"/>
  <c r="V60" i="2"/>
  <c r="U60" i="2"/>
  <c r="T60" i="2"/>
  <c r="S60" i="2"/>
  <c r="R60" i="2"/>
  <c r="Q60" i="2"/>
  <c r="P60" i="2"/>
  <c r="O60" i="2"/>
  <c r="N60" i="2"/>
  <c r="M60" i="2"/>
  <c r="L60" i="2"/>
  <c r="K60" i="2"/>
  <c r="J60" i="2"/>
  <c r="I60" i="2"/>
  <c r="FU59" i="2"/>
  <c r="AK59" i="2"/>
  <c r="HT57" i="2"/>
  <c r="HS57" i="2"/>
  <c r="HR57" i="2"/>
  <c r="HQ57" i="2"/>
  <c r="HP57" i="2"/>
  <c r="HO57" i="2"/>
  <c r="HN57" i="2"/>
  <c r="HM57" i="2"/>
  <c r="HL57" i="2"/>
  <c r="HK57" i="2"/>
  <c r="HJ57" i="2"/>
  <c r="HI57" i="2"/>
  <c r="HH57" i="2"/>
  <c r="HG57" i="2"/>
  <c r="HF57" i="2"/>
  <c r="HE57" i="2"/>
  <c r="HD57" i="2"/>
  <c r="HC57" i="2"/>
  <c r="HB57" i="2"/>
  <c r="HA57" i="2"/>
  <c r="GZ57" i="2"/>
  <c r="GY57" i="2"/>
  <c r="GX57" i="2"/>
  <c r="GR57" i="2"/>
  <c r="GQ57" i="2"/>
  <c r="GP57" i="2"/>
  <c r="GO57" i="2"/>
  <c r="GN57" i="2"/>
  <c r="GM57" i="2"/>
  <c r="GL57" i="2"/>
  <c r="GK57" i="2"/>
  <c r="GJ57" i="2"/>
  <c r="GI57" i="2"/>
  <c r="GH57" i="2"/>
  <c r="GG57" i="2"/>
  <c r="GF57" i="2"/>
  <c r="GE57" i="2"/>
  <c r="GD57" i="2"/>
  <c r="GC57" i="2"/>
  <c r="GB57" i="2"/>
  <c r="GA57" i="2"/>
  <c r="FZ57" i="2"/>
  <c r="FY57" i="2"/>
  <c r="FX57" i="2"/>
  <c r="FW57" i="2"/>
  <c r="FV57" i="2"/>
  <c r="FP57" i="2"/>
  <c r="FO57" i="2"/>
  <c r="FN57" i="2"/>
  <c r="FM57" i="2"/>
  <c r="FL57" i="2"/>
  <c r="FK57" i="2"/>
  <c r="FJ57" i="2"/>
  <c r="FI57" i="2"/>
  <c r="FH57" i="2"/>
  <c r="FG57" i="2"/>
  <c r="FF57" i="2"/>
  <c r="FE57" i="2"/>
  <c r="FD57" i="2"/>
  <c r="FC57" i="2"/>
  <c r="FB57" i="2"/>
  <c r="FA57" i="2"/>
  <c r="EZ57" i="2"/>
  <c r="EY57" i="2"/>
  <c r="EX57" i="2"/>
  <c r="EW57" i="2"/>
  <c r="EV57" i="2"/>
  <c r="EU57" i="2"/>
  <c r="ET57" i="2"/>
  <c r="EN57" i="2"/>
  <c r="EM57" i="2"/>
  <c r="EL57" i="2"/>
  <c r="EK57" i="2"/>
  <c r="EJ57" i="2"/>
  <c r="EI57" i="2"/>
  <c r="EH57" i="2"/>
  <c r="EG57" i="2"/>
  <c r="EF57" i="2"/>
  <c r="EE57" i="2"/>
  <c r="ED57" i="2"/>
  <c r="EC57" i="2"/>
  <c r="EB57" i="2"/>
  <c r="EA57" i="2"/>
  <c r="DZ57" i="2"/>
  <c r="DY57" i="2"/>
  <c r="DX57" i="2"/>
  <c r="DW57" i="2"/>
  <c r="DV57" i="2"/>
  <c r="DU57" i="2"/>
  <c r="DT57" i="2"/>
  <c r="DS57" i="2"/>
  <c r="DR57" i="2"/>
  <c r="DL57" i="2"/>
  <c r="DK57" i="2"/>
  <c r="DJ57" i="2"/>
  <c r="DI57" i="2"/>
  <c r="DH57" i="2"/>
  <c r="DG57" i="2"/>
  <c r="DF57" i="2"/>
  <c r="DE57" i="2"/>
  <c r="DD57" i="2"/>
  <c r="DC57" i="2"/>
  <c r="DB57" i="2"/>
  <c r="DA57" i="2"/>
  <c r="CZ57" i="2"/>
  <c r="CY57" i="2"/>
  <c r="CX57" i="2"/>
  <c r="CW57" i="2"/>
  <c r="CV57" i="2"/>
  <c r="CU57" i="2"/>
  <c r="CT57" i="2"/>
  <c r="CS57" i="2"/>
  <c r="CR57" i="2"/>
  <c r="CQ57" i="2"/>
  <c r="CP57" i="2"/>
  <c r="CJ57" i="2"/>
  <c r="CI57" i="2"/>
  <c r="CH57" i="2"/>
  <c r="CG57" i="2"/>
  <c r="CF57" i="2"/>
  <c r="CE57" i="2"/>
  <c r="CD57" i="2"/>
  <c r="CC57" i="2"/>
  <c r="CB57" i="2"/>
  <c r="CA57" i="2"/>
  <c r="BZ57" i="2"/>
  <c r="BY57" i="2"/>
  <c r="BX57" i="2"/>
  <c r="BW57" i="2"/>
  <c r="BV57" i="2"/>
  <c r="BU57" i="2"/>
  <c r="BT57" i="2"/>
  <c r="BS57" i="2"/>
  <c r="BR57" i="2"/>
  <c r="BQ57" i="2"/>
  <c r="BP57" i="2"/>
  <c r="BO57" i="2"/>
  <c r="BN57" i="2"/>
  <c r="BH57" i="2"/>
  <c r="BG57" i="2"/>
  <c r="BF57" i="2"/>
  <c r="BE57" i="2"/>
  <c r="BD57" i="2"/>
  <c r="BC57" i="2"/>
  <c r="BB57" i="2"/>
  <c r="BA57" i="2"/>
  <c r="AZ57" i="2"/>
  <c r="AY57" i="2"/>
  <c r="AX57" i="2"/>
  <c r="AW57" i="2"/>
  <c r="AV57" i="2"/>
  <c r="AU57" i="2"/>
  <c r="AT57" i="2"/>
  <c r="AS57" i="2"/>
  <c r="AR57" i="2"/>
  <c r="AQ57" i="2"/>
  <c r="AP57" i="2"/>
  <c r="AO57" i="2"/>
  <c r="AN57" i="2"/>
  <c r="AM57" i="2"/>
  <c r="AL57" i="2"/>
  <c r="AF57" i="2"/>
  <c r="AE57" i="2"/>
  <c r="AD57" i="2"/>
  <c r="AC57" i="2"/>
  <c r="AB57" i="2"/>
  <c r="AA57" i="2"/>
  <c r="Z57" i="2"/>
  <c r="Y57" i="2"/>
  <c r="X57" i="2"/>
  <c r="W57" i="2"/>
  <c r="V57" i="2"/>
  <c r="U57" i="2"/>
  <c r="T57" i="2"/>
  <c r="S57" i="2"/>
  <c r="R57" i="2"/>
  <c r="Q57" i="2"/>
  <c r="P57" i="2"/>
  <c r="O57" i="2"/>
  <c r="N57" i="2"/>
  <c r="M57" i="2"/>
  <c r="L57" i="2"/>
  <c r="K57" i="2"/>
  <c r="J57" i="2"/>
  <c r="HT56" i="2"/>
  <c r="HS56" i="2"/>
  <c r="HR56" i="2"/>
  <c r="HQ56" i="2"/>
  <c r="HP56" i="2"/>
  <c r="HO56" i="2"/>
  <c r="HN56" i="2"/>
  <c r="HM56" i="2"/>
  <c r="HL56" i="2"/>
  <c r="HK56" i="2"/>
  <c r="HJ56" i="2"/>
  <c r="HI56" i="2"/>
  <c r="HH56" i="2"/>
  <c r="HG56" i="2"/>
  <c r="HF56" i="2"/>
  <c r="HE56" i="2"/>
  <c r="HD56" i="2"/>
  <c r="HC56" i="2"/>
  <c r="HB56" i="2"/>
  <c r="HA56" i="2"/>
  <c r="GZ56" i="2"/>
  <c r="GY56" i="2"/>
  <c r="GX56" i="2"/>
  <c r="GW56" i="2"/>
  <c r="GR56" i="2"/>
  <c r="GQ56" i="2"/>
  <c r="GP56" i="2"/>
  <c r="GO56" i="2"/>
  <c r="GN56" i="2"/>
  <c r="GM56" i="2"/>
  <c r="GL56" i="2"/>
  <c r="GK56" i="2"/>
  <c r="GJ56" i="2"/>
  <c r="GI56" i="2"/>
  <c r="GH56" i="2"/>
  <c r="GG56" i="2"/>
  <c r="GF56" i="2"/>
  <c r="GE56" i="2"/>
  <c r="GD56" i="2"/>
  <c r="GC56" i="2"/>
  <c r="GB56" i="2"/>
  <c r="GA56" i="2"/>
  <c r="FZ56" i="2"/>
  <c r="FY56" i="2"/>
  <c r="FX56" i="2"/>
  <c r="FW56" i="2"/>
  <c r="FV56" i="2"/>
  <c r="FU56" i="2"/>
  <c r="FP56" i="2"/>
  <c r="FO56" i="2"/>
  <c r="FN56" i="2"/>
  <c r="FM56" i="2"/>
  <c r="FL56" i="2"/>
  <c r="FK56" i="2"/>
  <c r="FJ56" i="2"/>
  <c r="FI56" i="2"/>
  <c r="FH56" i="2"/>
  <c r="FG56" i="2"/>
  <c r="FF56" i="2"/>
  <c r="FE56" i="2"/>
  <c r="FD56" i="2"/>
  <c r="FC56" i="2"/>
  <c r="FB56" i="2"/>
  <c r="FA56" i="2"/>
  <c r="EZ56" i="2"/>
  <c r="EY56" i="2"/>
  <c r="EX56" i="2"/>
  <c r="EW56" i="2"/>
  <c r="EV56" i="2"/>
  <c r="EU56" i="2"/>
  <c r="ET56" i="2"/>
  <c r="ES56" i="2"/>
  <c r="EN56" i="2"/>
  <c r="EM56" i="2"/>
  <c r="EL56" i="2"/>
  <c r="EK56" i="2"/>
  <c r="EJ56" i="2"/>
  <c r="EI56" i="2"/>
  <c r="EH56" i="2"/>
  <c r="EG56" i="2"/>
  <c r="EF56" i="2"/>
  <c r="EE56" i="2"/>
  <c r="ED56" i="2"/>
  <c r="EC56" i="2"/>
  <c r="EB56" i="2"/>
  <c r="EA56" i="2"/>
  <c r="DZ56" i="2"/>
  <c r="DY56" i="2"/>
  <c r="DX56" i="2"/>
  <c r="DW56" i="2"/>
  <c r="DV56" i="2"/>
  <c r="DU56" i="2"/>
  <c r="DT56" i="2"/>
  <c r="DS56" i="2"/>
  <c r="DR56" i="2"/>
  <c r="DQ56" i="2"/>
  <c r="DL56" i="2"/>
  <c r="DK56" i="2"/>
  <c r="DJ56" i="2"/>
  <c r="DI56" i="2"/>
  <c r="DH56" i="2"/>
  <c r="DG56" i="2"/>
  <c r="DF56" i="2"/>
  <c r="DE56" i="2"/>
  <c r="DD56" i="2"/>
  <c r="DC56" i="2"/>
  <c r="DB56" i="2"/>
  <c r="DA56" i="2"/>
  <c r="CZ56" i="2"/>
  <c r="CY56" i="2"/>
  <c r="CX56" i="2"/>
  <c r="CW56" i="2"/>
  <c r="CV56" i="2"/>
  <c r="CU56" i="2"/>
  <c r="CT56" i="2"/>
  <c r="CS56" i="2"/>
  <c r="CR56" i="2"/>
  <c r="CQ56" i="2"/>
  <c r="CP56" i="2"/>
  <c r="CO56" i="2"/>
  <c r="CJ56" i="2"/>
  <c r="CI56" i="2"/>
  <c r="CH56" i="2"/>
  <c r="CG56" i="2"/>
  <c r="CF56" i="2"/>
  <c r="CE56" i="2"/>
  <c r="CD56" i="2"/>
  <c r="CC56" i="2"/>
  <c r="CB56" i="2"/>
  <c r="CA56" i="2"/>
  <c r="BZ56" i="2"/>
  <c r="BY56" i="2"/>
  <c r="BX56" i="2"/>
  <c r="BW56" i="2"/>
  <c r="BV56" i="2"/>
  <c r="BU56" i="2"/>
  <c r="BT56" i="2"/>
  <c r="BS56" i="2"/>
  <c r="BR56" i="2"/>
  <c r="BQ56" i="2"/>
  <c r="BP56" i="2"/>
  <c r="BO56" i="2"/>
  <c r="BN56" i="2"/>
  <c r="BH56" i="2"/>
  <c r="BG56" i="2"/>
  <c r="BF56" i="2"/>
  <c r="BE56" i="2"/>
  <c r="BD56" i="2"/>
  <c r="BC56" i="2"/>
  <c r="BB56" i="2"/>
  <c r="BA56" i="2"/>
  <c r="AZ56" i="2"/>
  <c r="AY56" i="2"/>
  <c r="AX56" i="2"/>
  <c r="AW56" i="2"/>
  <c r="AV56" i="2"/>
  <c r="AU56" i="2"/>
  <c r="AT56" i="2"/>
  <c r="AS56" i="2"/>
  <c r="AR56" i="2"/>
  <c r="AQ56" i="2"/>
  <c r="AP56" i="2"/>
  <c r="AO56" i="2"/>
  <c r="AN56" i="2"/>
  <c r="AM56" i="2"/>
  <c r="AL56" i="2"/>
  <c r="AK56" i="2"/>
  <c r="AF56" i="2"/>
  <c r="AE56" i="2"/>
  <c r="AD56" i="2"/>
  <c r="AC56" i="2"/>
  <c r="AB56" i="2"/>
  <c r="AA56" i="2"/>
  <c r="Z56" i="2"/>
  <c r="Y56" i="2"/>
  <c r="X56" i="2"/>
  <c r="W56" i="2"/>
  <c r="V56" i="2"/>
  <c r="U56" i="2"/>
  <c r="T56" i="2"/>
  <c r="S56" i="2"/>
  <c r="R56" i="2"/>
  <c r="Q56" i="2"/>
  <c r="P56" i="2"/>
  <c r="O56" i="2"/>
  <c r="N56" i="2"/>
  <c r="M56" i="2"/>
  <c r="L56" i="2"/>
  <c r="K56" i="2"/>
  <c r="J56" i="2"/>
  <c r="I56" i="2"/>
  <c r="HT55" i="2"/>
  <c r="HS55" i="2"/>
  <c r="HR55" i="2"/>
  <c r="HQ55" i="2"/>
  <c r="HP55" i="2"/>
  <c r="HO55" i="2"/>
  <c r="HN55" i="2"/>
  <c r="HM55" i="2"/>
  <c r="HL55" i="2"/>
  <c r="HK55" i="2"/>
  <c r="HJ55" i="2"/>
  <c r="HI55" i="2"/>
  <c r="HH55" i="2"/>
  <c r="HG55" i="2"/>
  <c r="HF55" i="2"/>
  <c r="HE55" i="2"/>
  <c r="HD55" i="2"/>
  <c r="HC55" i="2"/>
  <c r="HB55" i="2"/>
  <c r="HA55" i="2"/>
  <c r="GZ55" i="2"/>
  <c r="GY55" i="2"/>
  <c r="GX55" i="2"/>
  <c r="GR55" i="2"/>
  <c r="GQ55" i="2"/>
  <c r="GP55" i="2"/>
  <c r="GO55" i="2"/>
  <c r="GN55" i="2"/>
  <c r="GM55" i="2"/>
  <c r="GL55" i="2"/>
  <c r="GK55" i="2"/>
  <c r="GJ55" i="2"/>
  <c r="GI55" i="2"/>
  <c r="GH55" i="2"/>
  <c r="GG55" i="2"/>
  <c r="GF55" i="2"/>
  <c r="GE55" i="2"/>
  <c r="GD55" i="2"/>
  <c r="GC55" i="2"/>
  <c r="GB55" i="2"/>
  <c r="GA55" i="2"/>
  <c r="FZ55" i="2"/>
  <c r="FY55" i="2"/>
  <c r="FX55" i="2"/>
  <c r="FW55" i="2"/>
  <c r="FV55" i="2"/>
  <c r="FP55" i="2"/>
  <c r="FO55" i="2"/>
  <c r="FN55" i="2"/>
  <c r="FM55" i="2"/>
  <c r="FL55" i="2"/>
  <c r="FK55" i="2"/>
  <c r="FJ55" i="2"/>
  <c r="FI55" i="2"/>
  <c r="FH55" i="2"/>
  <c r="FG55" i="2"/>
  <c r="FF55" i="2"/>
  <c r="FE55" i="2"/>
  <c r="FD55" i="2"/>
  <c r="FC55" i="2"/>
  <c r="FB55" i="2"/>
  <c r="FA55" i="2"/>
  <c r="EZ55" i="2"/>
  <c r="EY55" i="2"/>
  <c r="EX55" i="2"/>
  <c r="EW55" i="2"/>
  <c r="EV55" i="2"/>
  <c r="EU55" i="2"/>
  <c r="ET55" i="2"/>
  <c r="EN55" i="2"/>
  <c r="EM55" i="2"/>
  <c r="EL55" i="2"/>
  <c r="EK55" i="2"/>
  <c r="EJ55" i="2"/>
  <c r="EI55" i="2"/>
  <c r="EH55" i="2"/>
  <c r="EG55" i="2"/>
  <c r="EF55" i="2"/>
  <c r="EE55" i="2"/>
  <c r="ED55" i="2"/>
  <c r="EC55" i="2"/>
  <c r="EB55" i="2"/>
  <c r="EA55" i="2"/>
  <c r="DZ55" i="2"/>
  <c r="DY55" i="2"/>
  <c r="DX55" i="2"/>
  <c r="DW55" i="2"/>
  <c r="DV55" i="2"/>
  <c r="DU55" i="2"/>
  <c r="DT55" i="2"/>
  <c r="DS55" i="2"/>
  <c r="DR55" i="2"/>
  <c r="DL55" i="2"/>
  <c r="DK55" i="2"/>
  <c r="DJ55" i="2"/>
  <c r="DI55" i="2"/>
  <c r="DH55" i="2"/>
  <c r="DG55" i="2"/>
  <c r="DF55" i="2"/>
  <c r="DE55" i="2"/>
  <c r="DD55" i="2"/>
  <c r="DC55" i="2"/>
  <c r="DB55" i="2"/>
  <c r="DA55" i="2"/>
  <c r="CZ55" i="2"/>
  <c r="CY55" i="2"/>
  <c r="CX55" i="2"/>
  <c r="CW55" i="2"/>
  <c r="CV55" i="2"/>
  <c r="CU55" i="2"/>
  <c r="CT55" i="2"/>
  <c r="CS55" i="2"/>
  <c r="CR55" i="2"/>
  <c r="CQ55" i="2"/>
  <c r="CP55" i="2"/>
  <c r="CJ55" i="2"/>
  <c r="CI55" i="2"/>
  <c r="CH55" i="2"/>
  <c r="CG55" i="2"/>
  <c r="CF55" i="2"/>
  <c r="CE55" i="2"/>
  <c r="CD55" i="2"/>
  <c r="CC55" i="2"/>
  <c r="CB55" i="2"/>
  <c r="CA55" i="2"/>
  <c r="BZ55" i="2"/>
  <c r="BY55" i="2"/>
  <c r="BX55" i="2"/>
  <c r="BW55" i="2"/>
  <c r="BV55" i="2"/>
  <c r="BU55" i="2"/>
  <c r="BT55" i="2"/>
  <c r="BS55" i="2"/>
  <c r="BR55" i="2"/>
  <c r="BQ55" i="2"/>
  <c r="BP55" i="2"/>
  <c r="BO55" i="2"/>
  <c r="BN55" i="2"/>
  <c r="BH55" i="2"/>
  <c r="BG55" i="2"/>
  <c r="BF55" i="2"/>
  <c r="BE55" i="2"/>
  <c r="BD55" i="2"/>
  <c r="BC55" i="2"/>
  <c r="BB55" i="2"/>
  <c r="BA55" i="2"/>
  <c r="AZ55" i="2"/>
  <c r="AY55" i="2"/>
  <c r="AX55" i="2"/>
  <c r="AW55" i="2"/>
  <c r="AV55" i="2"/>
  <c r="AU55" i="2"/>
  <c r="AT55" i="2"/>
  <c r="AS55" i="2"/>
  <c r="AR55" i="2"/>
  <c r="AQ55" i="2"/>
  <c r="AP55" i="2"/>
  <c r="AO55" i="2"/>
  <c r="AN55" i="2"/>
  <c r="AM55" i="2"/>
  <c r="AL55" i="2"/>
  <c r="AF55" i="2"/>
  <c r="AE55" i="2"/>
  <c r="AD55" i="2"/>
  <c r="AC55" i="2"/>
  <c r="AB55" i="2"/>
  <c r="AA55" i="2"/>
  <c r="Z55" i="2"/>
  <c r="Y55" i="2"/>
  <c r="X55" i="2"/>
  <c r="W55" i="2"/>
  <c r="V55" i="2"/>
  <c r="U55" i="2"/>
  <c r="T55" i="2"/>
  <c r="S55" i="2"/>
  <c r="R55" i="2"/>
  <c r="Q55" i="2"/>
  <c r="P55" i="2"/>
  <c r="O55" i="2"/>
  <c r="N55" i="2"/>
  <c r="M55" i="2"/>
  <c r="L55" i="2"/>
  <c r="K55" i="2"/>
  <c r="J55" i="2"/>
  <c r="HT54" i="2"/>
  <c r="HS54" i="2"/>
  <c r="HR54" i="2"/>
  <c r="HQ54" i="2"/>
  <c r="HP54" i="2"/>
  <c r="HO54" i="2"/>
  <c r="HN54" i="2"/>
  <c r="HM54" i="2"/>
  <c r="HL54" i="2"/>
  <c r="HK54" i="2"/>
  <c r="HJ54" i="2"/>
  <c r="HI54" i="2"/>
  <c r="HH54" i="2"/>
  <c r="HG54" i="2"/>
  <c r="HF54" i="2"/>
  <c r="HE54" i="2"/>
  <c r="HD54" i="2"/>
  <c r="HC54" i="2"/>
  <c r="HB54" i="2"/>
  <c r="HA54" i="2"/>
  <c r="GZ54" i="2"/>
  <c r="GY54" i="2"/>
  <c r="GX54" i="2"/>
  <c r="GW54" i="2"/>
  <c r="GR54" i="2"/>
  <c r="GQ54" i="2"/>
  <c r="GP54" i="2"/>
  <c r="GO54" i="2"/>
  <c r="GN54" i="2"/>
  <c r="GM54" i="2"/>
  <c r="GL54" i="2"/>
  <c r="GK54" i="2"/>
  <c r="GJ54" i="2"/>
  <c r="GI54" i="2"/>
  <c r="GH54" i="2"/>
  <c r="GG54" i="2"/>
  <c r="GF54" i="2"/>
  <c r="GE54" i="2"/>
  <c r="GD54" i="2"/>
  <c r="GC54" i="2"/>
  <c r="GB54" i="2"/>
  <c r="GA54" i="2"/>
  <c r="FZ54" i="2"/>
  <c r="FY54" i="2"/>
  <c r="FX54" i="2"/>
  <c r="FW54" i="2"/>
  <c r="FV54" i="2"/>
  <c r="FP54" i="2"/>
  <c r="FO54" i="2"/>
  <c r="FN54" i="2"/>
  <c r="FM54" i="2"/>
  <c r="FL54" i="2"/>
  <c r="FK54" i="2"/>
  <c r="FJ54" i="2"/>
  <c r="FI54" i="2"/>
  <c r="FH54" i="2"/>
  <c r="FG54" i="2"/>
  <c r="FF54" i="2"/>
  <c r="FE54" i="2"/>
  <c r="FD54" i="2"/>
  <c r="FC54" i="2"/>
  <c r="FB54" i="2"/>
  <c r="FA54" i="2"/>
  <c r="EZ54" i="2"/>
  <c r="EY54" i="2"/>
  <c r="EX54" i="2"/>
  <c r="EW54" i="2"/>
  <c r="EV54" i="2"/>
  <c r="EU54" i="2"/>
  <c r="ET54" i="2"/>
  <c r="ES54" i="2"/>
  <c r="EN54" i="2"/>
  <c r="EM54" i="2"/>
  <c r="EL54" i="2"/>
  <c r="EK54" i="2"/>
  <c r="EJ54" i="2"/>
  <c r="EI54" i="2"/>
  <c r="EH54" i="2"/>
  <c r="EG54" i="2"/>
  <c r="EF54" i="2"/>
  <c r="EE54" i="2"/>
  <c r="ED54" i="2"/>
  <c r="EC54" i="2"/>
  <c r="EB54" i="2"/>
  <c r="EA54" i="2"/>
  <c r="DZ54" i="2"/>
  <c r="DY54" i="2"/>
  <c r="DX54" i="2"/>
  <c r="DW54" i="2"/>
  <c r="DV54" i="2"/>
  <c r="DU54" i="2"/>
  <c r="DT54" i="2"/>
  <c r="DS54" i="2"/>
  <c r="DR54" i="2"/>
  <c r="DQ54" i="2"/>
  <c r="DL54" i="2"/>
  <c r="DK54" i="2"/>
  <c r="DJ54" i="2"/>
  <c r="DI54" i="2"/>
  <c r="DH54" i="2"/>
  <c r="DG54" i="2"/>
  <c r="DF54" i="2"/>
  <c r="DE54" i="2"/>
  <c r="DD54" i="2"/>
  <c r="DC54" i="2"/>
  <c r="DB54" i="2"/>
  <c r="DA54" i="2"/>
  <c r="CZ54" i="2"/>
  <c r="CY54" i="2"/>
  <c r="CX54" i="2"/>
  <c r="CW54" i="2"/>
  <c r="CV54" i="2"/>
  <c r="CU54" i="2"/>
  <c r="CT54" i="2"/>
  <c r="CS54" i="2"/>
  <c r="CR54" i="2"/>
  <c r="CQ54" i="2"/>
  <c r="CP54" i="2"/>
  <c r="CO54" i="2"/>
  <c r="CJ54" i="2"/>
  <c r="CI54" i="2"/>
  <c r="CH54" i="2"/>
  <c r="CG54" i="2"/>
  <c r="CF54" i="2"/>
  <c r="CE54" i="2"/>
  <c r="CD54" i="2"/>
  <c r="CC54" i="2"/>
  <c r="CB54" i="2"/>
  <c r="CA54" i="2"/>
  <c r="BZ54" i="2"/>
  <c r="BY54" i="2"/>
  <c r="BX54" i="2"/>
  <c r="BW54" i="2"/>
  <c r="BV54" i="2"/>
  <c r="BU54" i="2"/>
  <c r="BT54" i="2"/>
  <c r="BS54" i="2"/>
  <c r="BR54" i="2"/>
  <c r="BQ54" i="2"/>
  <c r="BP54" i="2"/>
  <c r="BO54" i="2"/>
  <c r="BN54" i="2"/>
  <c r="BM54" i="2"/>
  <c r="BH54" i="2"/>
  <c r="BG54" i="2"/>
  <c r="BF54" i="2"/>
  <c r="BE54" i="2"/>
  <c r="BD54" i="2"/>
  <c r="BC54" i="2"/>
  <c r="BB54" i="2"/>
  <c r="BA54" i="2"/>
  <c r="AZ54" i="2"/>
  <c r="AY54" i="2"/>
  <c r="AX54" i="2"/>
  <c r="AW54" i="2"/>
  <c r="AV54" i="2"/>
  <c r="AU54" i="2"/>
  <c r="AT54" i="2"/>
  <c r="AS54" i="2"/>
  <c r="AR54" i="2"/>
  <c r="AQ54" i="2"/>
  <c r="AP54" i="2"/>
  <c r="AO54" i="2"/>
  <c r="AN54" i="2"/>
  <c r="AM54" i="2"/>
  <c r="AL54" i="2"/>
  <c r="AK54" i="2"/>
  <c r="AF54" i="2"/>
  <c r="AE54" i="2"/>
  <c r="AD54" i="2"/>
  <c r="AC54" i="2"/>
  <c r="AB54" i="2"/>
  <c r="AA54" i="2"/>
  <c r="Z54" i="2"/>
  <c r="Y54" i="2"/>
  <c r="X54" i="2"/>
  <c r="W54" i="2"/>
  <c r="V54" i="2"/>
  <c r="U54" i="2"/>
  <c r="T54" i="2"/>
  <c r="S54" i="2"/>
  <c r="R54" i="2"/>
  <c r="Q54" i="2"/>
  <c r="P54" i="2"/>
  <c r="O54" i="2"/>
  <c r="N54" i="2"/>
  <c r="M54" i="2"/>
  <c r="L54" i="2"/>
  <c r="K54" i="2"/>
  <c r="J54" i="2"/>
  <c r="I54" i="2"/>
  <c r="HT53" i="2"/>
  <c r="HS53" i="2"/>
  <c r="HR53" i="2"/>
  <c r="HQ53" i="2"/>
  <c r="HP53" i="2"/>
  <c r="HO53" i="2"/>
  <c r="HN53" i="2"/>
  <c r="HM53" i="2"/>
  <c r="HL53" i="2"/>
  <c r="HK53" i="2"/>
  <c r="HJ53" i="2"/>
  <c r="HI53" i="2"/>
  <c r="HH53" i="2"/>
  <c r="HG53" i="2"/>
  <c r="HF53" i="2"/>
  <c r="HE53" i="2"/>
  <c r="HD53" i="2"/>
  <c r="HC53" i="2"/>
  <c r="HB53" i="2"/>
  <c r="HA53" i="2"/>
  <c r="GZ53" i="2"/>
  <c r="GY53" i="2"/>
  <c r="GX53" i="2"/>
  <c r="GR53" i="2"/>
  <c r="GQ53" i="2"/>
  <c r="GP53" i="2"/>
  <c r="GO53" i="2"/>
  <c r="GN53" i="2"/>
  <c r="GM53" i="2"/>
  <c r="GL53" i="2"/>
  <c r="GK53" i="2"/>
  <c r="GJ53" i="2"/>
  <c r="GI53" i="2"/>
  <c r="GH53" i="2"/>
  <c r="GG53" i="2"/>
  <c r="GF53" i="2"/>
  <c r="GE53" i="2"/>
  <c r="GD53" i="2"/>
  <c r="GC53" i="2"/>
  <c r="GB53" i="2"/>
  <c r="GA53" i="2"/>
  <c r="FZ53" i="2"/>
  <c r="FY53" i="2"/>
  <c r="FX53" i="2"/>
  <c r="FW53" i="2"/>
  <c r="FV53" i="2"/>
  <c r="FP53" i="2"/>
  <c r="FO53" i="2"/>
  <c r="FN53" i="2"/>
  <c r="FM53" i="2"/>
  <c r="FL53" i="2"/>
  <c r="FK53" i="2"/>
  <c r="FJ53" i="2"/>
  <c r="FI53" i="2"/>
  <c r="FH53" i="2"/>
  <c r="FG53" i="2"/>
  <c r="FF53" i="2"/>
  <c r="FE53" i="2"/>
  <c r="FD53" i="2"/>
  <c r="FC53" i="2"/>
  <c r="FB53" i="2"/>
  <c r="FA53" i="2"/>
  <c r="EZ53" i="2"/>
  <c r="EY53" i="2"/>
  <c r="EX53" i="2"/>
  <c r="EW53" i="2"/>
  <c r="EV53" i="2"/>
  <c r="EU53" i="2"/>
  <c r="ET53" i="2"/>
  <c r="EN53" i="2"/>
  <c r="EM53" i="2"/>
  <c r="EL53" i="2"/>
  <c r="EK53" i="2"/>
  <c r="EJ53" i="2"/>
  <c r="EI53" i="2"/>
  <c r="EH53" i="2"/>
  <c r="EG53" i="2"/>
  <c r="EF53" i="2"/>
  <c r="EE53" i="2"/>
  <c r="ED53" i="2"/>
  <c r="EC53" i="2"/>
  <c r="EB53" i="2"/>
  <c r="EA53" i="2"/>
  <c r="DZ53" i="2"/>
  <c r="DY53" i="2"/>
  <c r="DX53" i="2"/>
  <c r="DW53" i="2"/>
  <c r="DV53" i="2"/>
  <c r="DU53" i="2"/>
  <c r="DT53" i="2"/>
  <c r="DS53" i="2"/>
  <c r="DR53" i="2"/>
  <c r="DL53" i="2"/>
  <c r="DK53" i="2"/>
  <c r="DJ53" i="2"/>
  <c r="DI53" i="2"/>
  <c r="DH53" i="2"/>
  <c r="DG53" i="2"/>
  <c r="DF53" i="2"/>
  <c r="DE53" i="2"/>
  <c r="DD53" i="2"/>
  <c r="DC53" i="2"/>
  <c r="DB53" i="2"/>
  <c r="DA53" i="2"/>
  <c r="CZ53" i="2"/>
  <c r="CY53" i="2"/>
  <c r="CX53" i="2"/>
  <c r="CW53" i="2"/>
  <c r="CV53" i="2"/>
  <c r="CU53" i="2"/>
  <c r="CT53" i="2"/>
  <c r="CS53" i="2"/>
  <c r="CR53" i="2"/>
  <c r="CQ53" i="2"/>
  <c r="CP53" i="2"/>
  <c r="CJ53" i="2"/>
  <c r="CI53" i="2"/>
  <c r="CH53" i="2"/>
  <c r="CG53" i="2"/>
  <c r="CF53" i="2"/>
  <c r="CE53" i="2"/>
  <c r="CD53" i="2"/>
  <c r="CC53" i="2"/>
  <c r="CB53" i="2"/>
  <c r="CA53" i="2"/>
  <c r="BZ53" i="2"/>
  <c r="BY53" i="2"/>
  <c r="BX53" i="2"/>
  <c r="BW53" i="2"/>
  <c r="BV53" i="2"/>
  <c r="BU53" i="2"/>
  <c r="BT53" i="2"/>
  <c r="BS53" i="2"/>
  <c r="BR53" i="2"/>
  <c r="BQ53" i="2"/>
  <c r="BP53" i="2"/>
  <c r="BO53" i="2"/>
  <c r="BN53" i="2"/>
  <c r="BH53" i="2"/>
  <c r="BG53" i="2"/>
  <c r="BF53" i="2"/>
  <c r="BE53" i="2"/>
  <c r="BD53" i="2"/>
  <c r="BC53" i="2"/>
  <c r="BB53" i="2"/>
  <c r="BA53" i="2"/>
  <c r="AZ53" i="2"/>
  <c r="AY53" i="2"/>
  <c r="AX53" i="2"/>
  <c r="AW53" i="2"/>
  <c r="AV53" i="2"/>
  <c r="AU53" i="2"/>
  <c r="AT53" i="2"/>
  <c r="AS53" i="2"/>
  <c r="AR53" i="2"/>
  <c r="AQ53" i="2"/>
  <c r="AP53" i="2"/>
  <c r="AO53" i="2"/>
  <c r="AN53" i="2"/>
  <c r="AM53" i="2"/>
  <c r="AL53" i="2"/>
  <c r="AF53" i="2"/>
  <c r="AE53" i="2"/>
  <c r="AD53" i="2"/>
  <c r="AC53" i="2"/>
  <c r="AB53" i="2"/>
  <c r="AA53" i="2"/>
  <c r="Z53" i="2"/>
  <c r="Y53" i="2"/>
  <c r="X53" i="2"/>
  <c r="W53" i="2"/>
  <c r="V53" i="2"/>
  <c r="U53" i="2"/>
  <c r="T53" i="2"/>
  <c r="S53" i="2"/>
  <c r="R53" i="2"/>
  <c r="Q53" i="2"/>
  <c r="P53" i="2"/>
  <c r="O53" i="2"/>
  <c r="N53" i="2"/>
  <c r="M53" i="2"/>
  <c r="L53" i="2"/>
  <c r="K53" i="2"/>
  <c r="J53" i="2"/>
  <c r="HT52" i="2"/>
  <c r="HS52" i="2"/>
  <c r="HR52" i="2"/>
  <c r="HQ52" i="2"/>
  <c r="HP52" i="2"/>
  <c r="HO52" i="2"/>
  <c r="HN52" i="2"/>
  <c r="HM52" i="2"/>
  <c r="HL52" i="2"/>
  <c r="HK52" i="2"/>
  <c r="HJ52" i="2"/>
  <c r="HI52" i="2"/>
  <c r="HH52" i="2"/>
  <c r="HG52" i="2"/>
  <c r="HF52" i="2"/>
  <c r="HE52" i="2"/>
  <c r="HD52" i="2"/>
  <c r="HC52" i="2"/>
  <c r="HB52" i="2"/>
  <c r="HA52" i="2"/>
  <c r="GZ52" i="2"/>
  <c r="GY52" i="2"/>
  <c r="GX52" i="2"/>
  <c r="GW52" i="2"/>
  <c r="GR52" i="2"/>
  <c r="GQ52" i="2"/>
  <c r="GP52" i="2"/>
  <c r="GO52" i="2"/>
  <c r="GN52" i="2"/>
  <c r="GM52" i="2"/>
  <c r="GL52" i="2"/>
  <c r="GK52" i="2"/>
  <c r="GJ52" i="2"/>
  <c r="GI52" i="2"/>
  <c r="GH52" i="2"/>
  <c r="GG52" i="2"/>
  <c r="GF52" i="2"/>
  <c r="GE52" i="2"/>
  <c r="GD52" i="2"/>
  <c r="GC52" i="2"/>
  <c r="GB52" i="2"/>
  <c r="GA52" i="2"/>
  <c r="FZ52" i="2"/>
  <c r="FY52" i="2"/>
  <c r="FX52" i="2"/>
  <c r="FW52" i="2"/>
  <c r="FV52" i="2"/>
  <c r="FU52" i="2"/>
  <c r="FP52" i="2"/>
  <c r="FO52" i="2"/>
  <c r="FN52" i="2"/>
  <c r="FM52" i="2"/>
  <c r="FL52" i="2"/>
  <c r="FK52" i="2"/>
  <c r="FJ52" i="2"/>
  <c r="FI52" i="2"/>
  <c r="FH52" i="2"/>
  <c r="FG52" i="2"/>
  <c r="FF52" i="2"/>
  <c r="FE52" i="2"/>
  <c r="FD52" i="2"/>
  <c r="FC52" i="2"/>
  <c r="FB52" i="2"/>
  <c r="FA52" i="2"/>
  <c r="EZ52" i="2"/>
  <c r="EY52" i="2"/>
  <c r="EX52" i="2"/>
  <c r="EW52" i="2"/>
  <c r="EV52" i="2"/>
  <c r="EU52" i="2"/>
  <c r="ET52" i="2"/>
  <c r="ES52" i="2"/>
  <c r="EN52" i="2"/>
  <c r="EM52" i="2"/>
  <c r="EL52" i="2"/>
  <c r="EK52" i="2"/>
  <c r="EJ52" i="2"/>
  <c r="EI52" i="2"/>
  <c r="EH52" i="2"/>
  <c r="EG52" i="2"/>
  <c r="EF52" i="2"/>
  <c r="EE52" i="2"/>
  <c r="ED52" i="2"/>
  <c r="EC52" i="2"/>
  <c r="EB52" i="2"/>
  <c r="EA52" i="2"/>
  <c r="DZ52" i="2"/>
  <c r="DY52" i="2"/>
  <c r="DX52" i="2"/>
  <c r="DW52" i="2"/>
  <c r="DV52" i="2"/>
  <c r="DU52" i="2"/>
  <c r="DT52" i="2"/>
  <c r="DS52" i="2"/>
  <c r="DR52" i="2"/>
  <c r="DQ52" i="2"/>
  <c r="DL52" i="2"/>
  <c r="DK52" i="2"/>
  <c r="DJ52" i="2"/>
  <c r="DI52" i="2"/>
  <c r="DH52" i="2"/>
  <c r="DG52" i="2"/>
  <c r="DF52" i="2"/>
  <c r="DE52" i="2"/>
  <c r="DD52" i="2"/>
  <c r="DC52" i="2"/>
  <c r="DB52" i="2"/>
  <c r="DA52" i="2"/>
  <c r="CZ52" i="2"/>
  <c r="CY52" i="2"/>
  <c r="CX52" i="2"/>
  <c r="CW52" i="2"/>
  <c r="CV52" i="2"/>
  <c r="CU52" i="2"/>
  <c r="CT52" i="2"/>
  <c r="CS52" i="2"/>
  <c r="CR52" i="2"/>
  <c r="CQ52" i="2"/>
  <c r="CP52" i="2"/>
  <c r="CO52" i="2"/>
  <c r="CJ52" i="2"/>
  <c r="CI52" i="2"/>
  <c r="CH52" i="2"/>
  <c r="CG52" i="2"/>
  <c r="CF52" i="2"/>
  <c r="CE52" i="2"/>
  <c r="CD52" i="2"/>
  <c r="CC52" i="2"/>
  <c r="CB52" i="2"/>
  <c r="CA52" i="2"/>
  <c r="BZ52" i="2"/>
  <c r="BY52" i="2"/>
  <c r="BX52" i="2"/>
  <c r="BW52" i="2"/>
  <c r="BV52" i="2"/>
  <c r="BU52" i="2"/>
  <c r="BT52" i="2"/>
  <c r="BS52" i="2"/>
  <c r="BR52" i="2"/>
  <c r="BQ52" i="2"/>
  <c r="BP52" i="2"/>
  <c r="BO52" i="2"/>
  <c r="BN52" i="2"/>
  <c r="BM52" i="2"/>
  <c r="BH52" i="2"/>
  <c r="BG52" i="2"/>
  <c r="BF52" i="2"/>
  <c r="BE52" i="2"/>
  <c r="BD52" i="2"/>
  <c r="BC52" i="2"/>
  <c r="BB52" i="2"/>
  <c r="BA52" i="2"/>
  <c r="AZ52" i="2"/>
  <c r="AY52" i="2"/>
  <c r="AX52" i="2"/>
  <c r="AW52" i="2"/>
  <c r="AV52" i="2"/>
  <c r="AU52" i="2"/>
  <c r="AT52" i="2"/>
  <c r="AS52" i="2"/>
  <c r="AR52" i="2"/>
  <c r="AQ52" i="2"/>
  <c r="AP52" i="2"/>
  <c r="AO52" i="2"/>
  <c r="AN52" i="2"/>
  <c r="AM52" i="2"/>
  <c r="AL52" i="2"/>
  <c r="AK52" i="2"/>
  <c r="AF52" i="2"/>
  <c r="AE52" i="2"/>
  <c r="AD52" i="2"/>
  <c r="AC52" i="2"/>
  <c r="AB52" i="2"/>
  <c r="AA52" i="2"/>
  <c r="Z52" i="2"/>
  <c r="Y52" i="2"/>
  <c r="X52" i="2"/>
  <c r="W52" i="2"/>
  <c r="V52" i="2"/>
  <c r="U52" i="2"/>
  <c r="T52" i="2"/>
  <c r="S52" i="2"/>
  <c r="R52" i="2"/>
  <c r="Q52" i="2"/>
  <c r="P52" i="2"/>
  <c r="O52" i="2"/>
  <c r="N52" i="2"/>
  <c r="M52" i="2"/>
  <c r="L52" i="2"/>
  <c r="K52" i="2"/>
  <c r="J52" i="2"/>
  <c r="I52" i="2"/>
  <c r="HT51" i="2"/>
  <c r="HS51" i="2"/>
  <c r="HR51" i="2"/>
  <c r="HQ51" i="2"/>
  <c r="HP51" i="2"/>
  <c r="HO51" i="2"/>
  <c r="HN51" i="2"/>
  <c r="HM51" i="2"/>
  <c r="HL51" i="2"/>
  <c r="HK51" i="2"/>
  <c r="HJ51" i="2"/>
  <c r="HI51" i="2"/>
  <c r="HH51" i="2"/>
  <c r="HG51" i="2"/>
  <c r="HF51" i="2"/>
  <c r="HE51" i="2"/>
  <c r="HD51" i="2"/>
  <c r="HC51" i="2"/>
  <c r="HB51" i="2"/>
  <c r="HA51" i="2"/>
  <c r="GZ51" i="2"/>
  <c r="GY51" i="2"/>
  <c r="GX51" i="2"/>
  <c r="GR51" i="2"/>
  <c r="GQ51" i="2"/>
  <c r="GP51" i="2"/>
  <c r="GO51" i="2"/>
  <c r="GN51" i="2"/>
  <c r="GM51" i="2"/>
  <c r="GL51" i="2"/>
  <c r="GK51" i="2"/>
  <c r="GJ51" i="2"/>
  <c r="GI51" i="2"/>
  <c r="GH51" i="2"/>
  <c r="GG51" i="2"/>
  <c r="GF51" i="2"/>
  <c r="GE51" i="2"/>
  <c r="GD51" i="2"/>
  <c r="GC51" i="2"/>
  <c r="GB51" i="2"/>
  <c r="GA51" i="2"/>
  <c r="FZ51" i="2"/>
  <c r="FY51" i="2"/>
  <c r="FX51" i="2"/>
  <c r="FW51" i="2"/>
  <c r="FV51" i="2"/>
  <c r="FP51" i="2"/>
  <c r="FO51" i="2"/>
  <c r="FN51" i="2"/>
  <c r="FM51" i="2"/>
  <c r="FL51" i="2"/>
  <c r="FK51" i="2"/>
  <c r="FJ51" i="2"/>
  <c r="FI51" i="2"/>
  <c r="FH51" i="2"/>
  <c r="FG51" i="2"/>
  <c r="FF51" i="2"/>
  <c r="FE51" i="2"/>
  <c r="FD51" i="2"/>
  <c r="FC51" i="2"/>
  <c r="FB51" i="2"/>
  <c r="FA51" i="2"/>
  <c r="EZ51" i="2"/>
  <c r="EY51" i="2"/>
  <c r="EX51" i="2"/>
  <c r="EW51" i="2"/>
  <c r="EV51" i="2"/>
  <c r="EU51" i="2"/>
  <c r="ET51" i="2"/>
  <c r="EN51" i="2"/>
  <c r="EM51" i="2"/>
  <c r="EL51" i="2"/>
  <c r="EK51" i="2"/>
  <c r="EJ51" i="2"/>
  <c r="EI51" i="2"/>
  <c r="EH51" i="2"/>
  <c r="EG51" i="2"/>
  <c r="EF51" i="2"/>
  <c r="EE51" i="2"/>
  <c r="ED51" i="2"/>
  <c r="EC51" i="2"/>
  <c r="EB51" i="2"/>
  <c r="EA51" i="2"/>
  <c r="DZ51" i="2"/>
  <c r="DY51" i="2"/>
  <c r="DX51" i="2"/>
  <c r="DW51" i="2"/>
  <c r="DV51" i="2"/>
  <c r="DU51" i="2"/>
  <c r="DT51" i="2"/>
  <c r="DS51" i="2"/>
  <c r="DR51" i="2"/>
  <c r="DL51" i="2"/>
  <c r="DK51" i="2"/>
  <c r="DJ51" i="2"/>
  <c r="DI51" i="2"/>
  <c r="DH51" i="2"/>
  <c r="DG51" i="2"/>
  <c r="DF51" i="2"/>
  <c r="DE51" i="2"/>
  <c r="DD51" i="2"/>
  <c r="DC51" i="2"/>
  <c r="DB51" i="2"/>
  <c r="DA51" i="2"/>
  <c r="CZ51" i="2"/>
  <c r="CY51" i="2"/>
  <c r="CX51" i="2"/>
  <c r="CW51" i="2"/>
  <c r="CV51" i="2"/>
  <c r="CU51" i="2"/>
  <c r="CT51" i="2"/>
  <c r="CS51" i="2"/>
  <c r="CR51" i="2"/>
  <c r="CQ51" i="2"/>
  <c r="CP51" i="2"/>
  <c r="CJ51" i="2"/>
  <c r="CI51" i="2"/>
  <c r="CH51" i="2"/>
  <c r="CG51" i="2"/>
  <c r="CF51" i="2"/>
  <c r="CE51" i="2"/>
  <c r="CD51" i="2"/>
  <c r="CC51" i="2"/>
  <c r="CB51" i="2"/>
  <c r="CA51" i="2"/>
  <c r="BZ51" i="2"/>
  <c r="BY51" i="2"/>
  <c r="BX51" i="2"/>
  <c r="BW51" i="2"/>
  <c r="BV51" i="2"/>
  <c r="BU51" i="2"/>
  <c r="BT51" i="2"/>
  <c r="BS51" i="2"/>
  <c r="BR51" i="2"/>
  <c r="BQ51" i="2"/>
  <c r="BP51" i="2"/>
  <c r="BO51" i="2"/>
  <c r="BN51" i="2"/>
  <c r="BH51" i="2"/>
  <c r="BG51" i="2"/>
  <c r="BF51" i="2"/>
  <c r="BE51" i="2"/>
  <c r="BD51" i="2"/>
  <c r="BC51" i="2"/>
  <c r="BB51" i="2"/>
  <c r="BA51" i="2"/>
  <c r="AZ51" i="2"/>
  <c r="AY51" i="2"/>
  <c r="AX51" i="2"/>
  <c r="AW51" i="2"/>
  <c r="AV51" i="2"/>
  <c r="AU51" i="2"/>
  <c r="AT51" i="2"/>
  <c r="AS51" i="2"/>
  <c r="AR51" i="2"/>
  <c r="AQ51" i="2"/>
  <c r="AP51" i="2"/>
  <c r="AO51" i="2"/>
  <c r="AN51" i="2"/>
  <c r="AM51" i="2"/>
  <c r="AL51" i="2"/>
  <c r="AF51" i="2"/>
  <c r="AE51" i="2"/>
  <c r="AD51" i="2"/>
  <c r="AC51" i="2"/>
  <c r="AB51" i="2"/>
  <c r="AA51" i="2"/>
  <c r="Z51" i="2"/>
  <c r="Y51" i="2"/>
  <c r="X51" i="2"/>
  <c r="W51" i="2"/>
  <c r="V51" i="2"/>
  <c r="U51" i="2"/>
  <c r="T51" i="2"/>
  <c r="S51" i="2"/>
  <c r="R51" i="2"/>
  <c r="Q51" i="2"/>
  <c r="P51" i="2"/>
  <c r="O51" i="2"/>
  <c r="N51" i="2"/>
  <c r="M51" i="2"/>
  <c r="L51" i="2"/>
  <c r="K51" i="2"/>
  <c r="J51" i="2"/>
  <c r="AR48" i="2"/>
  <c r="AQ48" i="2"/>
  <c r="AO48" i="2"/>
  <c r="AN48" i="2"/>
  <c r="AM48" i="2"/>
  <c r="AL48" i="2"/>
  <c r="HT47" i="2"/>
  <c r="HS47" i="2"/>
  <c r="HR47" i="2"/>
  <c r="HQ47" i="2"/>
  <c r="HP47" i="2"/>
  <c r="HO47" i="2"/>
  <c r="HN47" i="2"/>
  <c r="HM47" i="2"/>
  <c r="HL47" i="2"/>
  <c r="HK47" i="2"/>
  <c r="HJ47" i="2"/>
  <c r="HI47" i="2"/>
  <c r="HH47" i="2"/>
  <c r="HG47" i="2"/>
  <c r="HF47" i="2"/>
  <c r="HE47" i="2"/>
  <c r="HD47" i="2"/>
  <c r="HC47" i="2"/>
  <c r="HB47" i="2"/>
  <c r="HA47" i="2"/>
  <c r="GZ47" i="2"/>
  <c r="GY47" i="2"/>
  <c r="GX47" i="2"/>
  <c r="GR47" i="2"/>
  <c r="GQ47" i="2"/>
  <c r="GP47" i="2"/>
  <c r="GO47" i="2"/>
  <c r="GN47" i="2"/>
  <c r="GM47" i="2"/>
  <c r="GL47" i="2"/>
  <c r="GK47" i="2"/>
  <c r="GJ47" i="2"/>
  <c r="GI47" i="2"/>
  <c r="GH47" i="2"/>
  <c r="GG47" i="2"/>
  <c r="GF47" i="2"/>
  <c r="GE47" i="2"/>
  <c r="GD47" i="2"/>
  <c r="GC47" i="2"/>
  <c r="GB47" i="2"/>
  <c r="GA47" i="2"/>
  <c r="FZ47" i="2"/>
  <c r="FY47" i="2"/>
  <c r="FX47" i="2"/>
  <c r="FW47" i="2"/>
  <c r="FV47" i="2"/>
  <c r="FP47" i="2"/>
  <c r="FO47" i="2"/>
  <c r="FN47" i="2"/>
  <c r="FM47" i="2"/>
  <c r="FL47" i="2"/>
  <c r="FK47" i="2"/>
  <c r="FJ47" i="2"/>
  <c r="FI47" i="2"/>
  <c r="FH47" i="2"/>
  <c r="FG47" i="2"/>
  <c r="FF47" i="2"/>
  <c r="FE47" i="2"/>
  <c r="FD47" i="2"/>
  <c r="FC47" i="2"/>
  <c r="FB47" i="2"/>
  <c r="FA47" i="2"/>
  <c r="EZ47" i="2"/>
  <c r="EY47" i="2"/>
  <c r="EX47" i="2"/>
  <c r="EW47" i="2"/>
  <c r="EV47" i="2"/>
  <c r="EU47" i="2"/>
  <c r="ET47" i="2"/>
  <c r="EN47" i="2"/>
  <c r="EM47" i="2"/>
  <c r="EL47" i="2"/>
  <c r="EK47" i="2"/>
  <c r="EJ47" i="2"/>
  <c r="EI47" i="2"/>
  <c r="EH47" i="2"/>
  <c r="EG47" i="2"/>
  <c r="EF47" i="2"/>
  <c r="EE47" i="2"/>
  <c r="ED47" i="2"/>
  <c r="EC47" i="2"/>
  <c r="EB47" i="2"/>
  <c r="EA47" i="2"/>
  <c r="DZ47" i="2"/>
  <c r="DY47" i="2"/>
  <c r="DX47" i="2"/>
  <c r="DW47" i="2"/>
  <c r="DV47" i="2"/>
  <c r="DU47" i="2"/>
  <c r="DT47" i="2"/>
  <c r="DS47" i="2"/>
  <c r="DR47" i="2"/>
  <c r="DL47" i="2"/>
  <c r="DK47" i="2"/>
  <c r="DJ47" i="2"/>
  <c r="DI47" i="2"/>
  <c r="DH47" i="2"/>
  <c r="DG47" i="2"/>
  <c r="DF47" i="2"/>
  <c r="DE47" i="2"/>
  <c r="DD47" i="2"/>
  <c r="DC47" i="2"/>
  <c r="DB47" i="2"/>
  <c r="DA47" i="2"/>
  <c r="CZ47" i="2"/>
  <c r="CY47" i="2"/>
  <c r="CX47" i="2"/>
  <c r="CW47" i="2"/>
  <c r="CV47" i="2"/>
  <c r="CU47" i="2"/>
  <c r="CT47" i="2"/>
  <c r="CS47" i="2"/>
  <c r="CR47" i="2"/>
  <c r="CQ47" i="2"/>
  <c r="CP47" i="2"/>
  <c r="CJ47" i="2"/>
  <c r="CI47" i="2"/>
  <c r="CH47" i="2"/>
  <c r="CG47" i="2"/>
  <c r="CF47" i="2"/>
  <c r="CE47" i="2"/>
  <c r="CD47" i="2"/>
  <c r="CC47" i="2"/>
  <c r="CB47" i="2"/>
  <c r="CA47" i="2"/>
  <c r="BZ47" i="2"/>
  <c r="BY47" i="2"/>
  <c r="BX47" i="2"/>
  <c r="BW47" i="2"/>
  <c r="BV47" i="2"/>
  <c r="BU47" i="2"/>
  <c r="BT47" i="2"/>
  <c r="BS47" i="2"/>
  <c r="BR47" i="2"/>
  <c r="BQ47" i="2"/>
  <c r="BP47" i="2"/>
  <c r="BO47" i="2"/>
  <c r="BN47" i="2"/>
  <c r="BH47" i="2"/>
  <c r="BG47" i="2"/>
  <c r="BF47" i="2"/>
  <c r="BE47" i="2"/>
  <c r="BD47" i="2"/>
  <c r="BC47" i="2"/>
  <c r="BB47" i="2"/>
  <c r="BA47" i="2"/>
  <c r="AZ47" i="2"/>
  <c r="AY47" i="2"/>
  <c r="AX47" i="2"/>
  <c r="AW47" i="2"/>
  <c r="AV47" i="2"/>
  <c r="AU47" i="2"/>
  <c r="AT47" i="2"/>
  <c r="AS47" i="2"/>
  <c r="AR47" i="2"/>
  <c r="AQ47" i="2"/>
  <c r="AP47" i="2"/>
  <c r="AO47" i="2"/>
  <c r="AN47" i="2"/>
  <c r="AM47" i="2"/>
  <c r="AL47" i="2"/>
  <c r="AF47" i="2"/>
  <c r="AE47" i="2"/>
  <c r="AD47" i="2"/>
  <c r="AC47" i="2"/>
  <c r="AB47" i="2"/>
  <c r="AA47" i="2"/>
  <c r="Z47" i="2"/>
  <c r="Y47" i="2"/>
  <c r="X47" i="2"/>
  <c r="W47" i="2"/>
  <c r="V47" i="2"/>
  <c r="U47" i="2"/>
  <c r="T47" i="2"/>
  <c r="S47" i="2"/>
  <c r="R47" i="2"/>
  <c r="Q47" i="2"/>
  <c r="P47" i="2"/>
  <c r="O47" i="2"/>
  <c r="N47" i="2"/>
  <c r="M47" i="2"/>
  <c r="L47" i="2"/>
  <c r="K47" i="2"/>
  <c r="J47" i="2"/>
  <c r="HT46" i="2"/>
  <c r="HS46" i="2"/>
  <c r="HR46" i="2"/>
  <c r="HQ46" i="2"/>
  <c r="HP46" i="2"/>
  <c r="HO46" i="2"/>
  <c r="HN46" i="2"/>
  <c r="HM46" i="2"/>
  <c r="HL46" i="2"/>
  <c r="HK46" i="2"/>
  <c r="HJ46" i="2"/>
  <c r="HI46" i="2"/>
  <c r="HH46" i="2"/>
  <c r="HG46" i="2"/>
  <c r="HF46" i="2"/>
  <c r="HE46" i="2"/>
  <c r="HD46" i="2"/>
  <c r="HC46" i="2"/>
  <c r="HB46" i="2"/>
  <c r="HA46" i="2"/>
  <c r="GZ46" i="2"/>
  <c r="GY46" i="2"/>
  <c r="GX46" i="2"/>
  <c r="GW46" i="2"/>
  <c r="GR46" i="2"/>
  <c r="GQ46" i="2"/>
  <c r="GP46" i="2"/>
  <c r="GO46" i="2"/>
  <c r="GN46" i="2"/>
  <c r="GM46" i="2"/>
  <c r="GL46" i="2"/>
  <c r="GK46" i="2"/>
  <c r="GJ46" i="2"/>
  <c r="GI46" i="2"/>
  <c r="GH46" i="2"/>
  <c r="GG46" i="2"/>
  <c r="GF46" i="2"/>
  <c r="GE46" i="2"/>
  <c r="GD46" i="2"/>
  <c r="GC46" i="2"/>
  <c r="GB46" i="2"/>
  <c r="GA46" i="2"/>
  <c r="FZ46" i="2"/>
  <c r="FY46" i="2"/>
  <c r="FX46" i="2"/>
  <c r="FW46" i="2"/>
  <c r="FV46" i="2"/>
  <c r="FU46" i="2"/>
  <c r="FP46" i="2"/>
  <c r="FO46" i="2"/>
  <c r="FN46" i="2"/>
  <c r="FM46" i="2"/>
  <c r="FL46" i="2"/>
  <c r="FK46" i="2"/>
  <c r="FJ46" i="2"/>
  <c r="FI46" i="2"/>
  <c r="FH46" i="2"/>
  <c r="FG46" i="2"/>
  <c r="FF46" i="2"/>
  <c r="FE46" i="2"/>
  <c r="FD46" i="2"/>
  <c r="FC46" i="2"/>
  <c r="FB46" i="2"/>
  <c r="FA46" i="2"/>
  <c r="EZ46" i="2"/>
  <c r="EY46" i="2"/>
  <c r="EX46" i="2"/>
  <c r="EW46" i="2"/>
  <c r="EV46" i="2"/>
  <c r="EU46" i="2"/>
  <c r="ET46" i="2"/>
  <c r="ES46" i="2"/>
  <c r="EN46" i="2"/>
  <c r="EM46" i="2"/>
  <c r="EL46" i="2"/>
  <c r="EK46" i="2"/>
  <c r="EJ46" i="2"/>
  <c r="EI46" i="2"/>
  <c r="EH46" i="2"/>
  <c r="EG46" i="2"/>
  <c r="EF46" i="2"/>
  <c r="EE46" i="2"/>
  <c r="ED46" i="2"/>
  <c r="EC46" i="2"/>
  <c r="EB46" i="2"/>
  <c r="EA46" i="2"/>
  <c r="DZ46" i="2"/>
  <c r="DY46" i="2"/>
  <c r="DX46" i="2"/>
  <c r="DW46" i="2"/>
  <c r="DV46" i="2"/>
  <c r="DU46" i="2"/>
  <c r="DT46" i="2"/>
  <c r="DS46" i="2"/>
  <c r="DR46" i="2"/>
  <c r="DQ46" i="2"/>
  <c r="DL46" i="2"/>
  <c r="DK46" i="2"/>
  <c r="DJ46" i="2"/>
  <c r="DI46" i="2"/>
  <c r="DH46" i="2"/>
  <c r="DG46" i="2"/>
  <c r="DF46" i="2"/>
  <c r="DE46" i="2"/>
  <c r="DD46" i="2"/>
  <c r="DC46" i="2"/>
  <c r="DB46" i="2"/>
  <c r="DA46" i="2"/>
  <c r="CZ46" i="2"/>
  <c r="CY46" i="2"/>
  <c r="CX46" i="2"/>
  <c r="CW46" i="2"/>
  <c r="CV46" i="2"/>
  <c r="CU46" i="2"/>
  <c r="CT46" i="2"/>
  <c r="CS46" i="2"/>
  <c r="CR46" i="2"/>
  <c r="CQ46" i="2"/>
  <c r="CP46" i="2"/>
  <c r="CO46" i="2"/>
  <c r="CJ46" i="2"/>
  <c r="CI46" i="2"/>
  <c r="CH46" i="2"/>
  <c r="CG46" i="2"/>
  <c r="CF46" i="2"/>
  <c r="CE46" i="2"/>
  <c r="CD46" i="2"/>
  <c r="CC46" i="2"/>
  <c r="CB46" i="2"/>
  <c r="CA46" i="2"/>
  <c r="BZ46" i="2"/>
  <c r="BY46" i="2"/>
  <c r="BX46" i="2"/>
  <c r="BW46" i="2"/>
  <c r="BV46" i="2"/>
  <c r="BU46" i="2"/>
  <c r="BT46" i="2"/>
  <c r="BS46" i="2"/>
  <c r="BR46" i="2"/>
  <c r="BQ46" i="2"/>
  <c r="BP46" i="2"/>
  <c r="BO46" i="2"/>
  <c r="BN46" i="2"/>
  <c r="BM46" i="2"/>
  <c r="BH46" i="2"/>
  <c r="BG46" i="2"/>
  <c r="BF46" i="2"/>
  <c r="BE46" i="2"/>
  <c r="BD46" i="2"/>
  <c r="BC46" i="2"/>
  <c r="BB46" i="2"/>
  <c r="BA46" i="2"/>
  <c r="AZ46" i="2"/>
  <c r="AY46" i="2"/>
  <c r="AX46" i="2"/>
  <c r="AW46" i="2"/>
  <c r="AV46" i="2"/>
  <c r="AU46" i="2"/>
  <c r="AT46" i="2"/>
  <c r="AS46" i="2"/>
  <c r="AR46" i="2"/>
  <c r="AQ46" i="2"/>
  <c r="AP46" i="2"/>
  <c r="AO46" i="2"/>
  <c r="AN46" i="2"/>
  <c r="AM46" i="2"/>
  <c r="AL46" i="2"/>
  <c r="AK46" i="2"/>
  <c r="AF46" i="2"/>
  <c r="AE46" i="2"/>
  <c r="AD46" i="2"/>
  <c r="AC46" i="2"/>
  <c r="AB46" i="2"/>
  <c r="AA46" i="2"/>
  <c r="Z46" i="2"/>
  <c r="Y46" i="2"/>
  <c r="X46" i="2"/>
  <c r="W46" i="2"/>
  <c r="V46" i="2"/>
  <c r="U46" i="2"/>
  <c r="T46" i="2"/>
  <c r="S46" i="2"/>
  <c r="R46" i="2"/>
  <c r="Q46" i="2"/>
  <c r="P46" i="2"/>
  <c r="O46" i="2"/>
  <c r="N46" i="2"/>
  <c r="M46" i="2"/>
  <c r="L46" i="2"/>
  <c r="K46" i="2"/>
  <c r="J46" i="2"/>
  <c r="I46" i="2"/>
  <c r="HT45" i="2"/>
  <c r="HS45" i="2"/>
  <c r="HR45" i="2"/>
  <c r="HQ45" i="2"/>
  <c r="HP45" i="2"/>
  <c r="HO45" i="2"/>
  <c r="HN45" i="2"/>
  <c r="HM45" i="2"/>
  <c r="HL45" i="2"/>
  <c r="HK45" i="2"/>
  <c r="HJ45" i="2"/>
  <c r="HI45" i="2"/>
  <c r="HH45" i="2"/>
  <c r="HG45" i="2"/>
  <c r="HF45" i="2"/>
  <c r="HE45" i="2"/>
  <c r="HD45" i="2"/>
  <c r="HC45" i="2"/>
  <c r="HB45" i="2"/>
  <c r="HA45" i="2"/>
  <c r="GZ45" i="2"/>
  <c r="GY45" i="2"/>
  <c r="GX45" i="2"/>
  <c r="GW45" i="2"/>
  <c r="GR45" i="2"/>
  <c r="GQ45" i="2"/>
  <c r="GP45" i="2"/>
  <c r="GO45" i="2"/>
  <c r="GN45" i="2"/>
  <c r="GM45" i="2"/>
  <c r="GL45" i="2"/>
  <c r="GK45" i="2"/>
  <c r="GJ45" i="2"/>
  <c r="GI45" i="2"/>
  <c r="GH45" i="2"/>
  <c r="GG45" i="2"/>
  <c r="GF45" i="2"/>
  <c r="GE45" i="2"/>
  <c r="GD45" i="2"/>
  <c r="GC45" i="2"/>
  <c r="GB45" i="2"/>
  <c r="GA45" i="2"/>
  <c r="FZ45" i="2"/>
  <c r="FY45" i="2"/>
  <c r="FX45" i="2"/>
  <c r="FW45" i="2"/>
  <c r="FV45" i="2"/>
  <c r="FU45" i="2"/>
  <c r="FP45" i="2"/>
  <c r="FO45" i="2"/>
  <c r="FN45" i="2"/>
  <c r="FM45" i="2"/>
  <c r="FL45" i="2"/>
  <c r="FK45" i="2"/>
  <c r="FJ45" i="2"/>
  <c r="FI45" i="2"/>
  <c r="FH45" i="2"/>
  <c r="FG45" i="2"/>
  <c r="FF45" i="2"/>
  <c r="FE45" i="2"/>
  <c r="FD45" i="2"/>
  <c r="FC45" i="2"/>
  <c r="FB45" i="2"/>
  <c r="FA45" i="2"/>
  <c r="EZ45" i="2"/>
  <c r="EY45" i="2"/>
  <c r="EX45" i="2"/>
  <c r="EW45" i="2"/>
  <c r="EV45" i="2"/>
  <c r="EU45" i="2"/>
  <c r="ET45" i="2"/>
  <c r="ES45" i="2"/>
  <c r="EN45" i="2"/>
  <c r="EM45" i="2"/>
  <c r="EL45" i="2"/>
  <c r="EK45" i="2"/>
  <c r="EJ45" i="2"/>
  <c r="EI45" i="2"/>
  <c r="EH45" i="2"/>
  <c r="EG45" i="2"/>
  <c r="EF45" i="2"/>
  <c r="EE45" i="2"/>
  <c r="ED45" i="2"/>
  <c r="EC45" i="2"/>
  <c r="EB45" i="2"/>
  <c r="EA45" i="2"/>
  <c r="DZ45" i="2"/>
  <c r="DY45" i="2"/>
  <c r="DX45" i="2"/>
  <c r="DW45" i="2"/>
  <c r="DV45" i="2"/>
  <c r="DU45" i="2"/>
  <c r="DT45" i="2"/>
  <c r="DS45" i="2"/>
  <c r="DR45" i="2"/>
  <c r="DQ45" i="2"/>
  <c r="DL45" i="2"/>
  <c r="DK45" i="2"/>
  <c r="DJ45" i="2"/>
  <c r="DI45" i="2"/>
  <c r="DH45" i="2"/>
  <c r="DG45" i="2"/>
  <c r="DF45" i="2"/>
  <c r="DE45" i="2"/>
  <c r="DD45" i="2"/>
  <c r="DC45" i="2"/>
  <c r="DB45" i="2"/>
  <c r="DA45" i="2"/>
  <c r="CZ45" i="2"/>
  <c r="CY45" i="2"/>
  <c r="CX45" i="2"/>
  <c r="CW45" i="2"/>
  <c r="CV45" i="2"/>
  <c r="CU45" i="2"/>
  <c r="CT45" i="2"/>
  <c r="CS45" i="2"/>
  <c r="CR45" i="2"/>
  <c r="CQ45" i="2"/>
  <c r="CP45" i="2"/>
  <c r="CO45" i="2"/>
  <c r="CJ45" i="2"/>
  <c r="CI45" i="2"/>
  <c r="CH45" i="2"/>
  <c r="CG45" i="2"/>
  <c r="CF45" i="2"/>
  <c r="CE45" i="2"/>
  <c r="CD45" i="2"/>
  <c r="CC45" i="2"/>
  <c r="CB45" i="2"/>
  <c r="CA45" i="2"/>
  <c r="BZ45" i="2"/>
  <c r="BY45" i="2"/>
  <c r="BX45" i="2"/>
  <c r="BW45" i="2"/>
  <c r="BV45" i="2"/>
  <c r="BU45" i="2"/>
  <c r="BT45" i="2"/>
  <c r="BS45" i="2"/>
  <c r="BR45" i="2"/>
  <c r="BQ45" i="2"/>
  <c r="BP45" i="2"/>
  <c r="BO45" i="2"/>
  <c r="BN45" i="2"/>
  <c r="BM45" i="2"/>
  <c r="BH45" i="2"/>
  <c r="BG45" i="2"/>
  <c r="BF45" i="2"/>
  <c r="BE45" i="2"/>
  <c r="BD45" i="2"/>
  <c r="BC45" i="2"/>
  <c r="BB45" i="2"/>
  <c r="BA45" i="2"/>
  <c r="AZ45" i="2"/>
  <c r="AY45" i="2"/>
  <c r="AX45" i="2"/>
  <c r="AW45" i="2"/>
  <c r="AV45" i="2"/>
  <c r="AU45" i="2"/>
  <c r="AT45" i="2"/>
  <c r="AS45" i="2"/>
  <c r="AR45" i="2"/>
  <c r="AQ45" i="2"/>
  <c r="AP45" i="2"/>
  <c r="AO45" i="2"/>
  <c r="AN45" i="2"/>
  <c r="AM45" i="2"/>
  <c r="AL45" i="2"/>
  <c r="AK45" i="2"/>
  <c r="AF45" i="2"/>
  <c r="AE45" i="2"/>
  <c r="AD45" i="2"/>
  <c r="AC45" i="2"/>
  <c r="AB45" i="2"/>
  <c r="AA45" i="2"/>
  <c r="Z45" i="2"/>
  <c r="Y45" i="2"/>
  <c r="X45" i="2"/>
  <c r="W45" i="2"/>
  <c r="V45" i="2"/>
  <c r="U45" i="2"/>
  <c r="T45" i="2"/>
  <c r="S45" i="2"/>
  <c r="R45" i="2"/>
  <c r="Q45" i="2"/>
  <c r="P45" i="2"/>
  <c r="O45" i="2"/>
  <c r="N45" i="2"/>
  <c r="M45" i="2"/>
  <c r="L45" i="2"/>
  <c r="K45" i="2"/>
  <c r="J45" i="2"/>
  <c r="I45" i="2"/>
  <c r="FU44" i="2"/>
  <c r="ES44" i="2"/>
  <c r="CO44" i="2"/>
  <c r="BM44" i="2"/>
  <c r="AK44" i="2"/>
  <c r="I44" i="2"/>
  <c r="HT42" i="2"/>
  <c r="HS42" i="2"/>
  <c r="HR42" i="2"/>
  <c r="HQ42" i="2"/>
  <c r="HP42" i="2"/>
  <c r="HO42" i="2"/>
  <c r="HN42" i="2"/>
  <c r="HM42" i="2"/>
  <c r="HL42" i="2"/>
  <c r="HK42" i="2"/>
  <c r="HJ42" i="2"/>
  <c r="HI42" i="2"/>
  <c r="HH42" i="2"/>
  <c r="HG42" i="2"/>
  <c r="HF42" i="2"/>
  <c r="HE42" i="2"/>
  <c r="HD42" i="2"/>
  <c r="HC42" i="2"/>
  <c r="HB42" i="2"/>
  <c r="HA42" i="2"/>
  <c r="GZ42" i="2"/>
  <c r="GY42" i="2"/>
  <c r="GX42" i="2"/>
  <c r="GW42" i="2"/>
  <c r="GR42" i="2"/>
  <c r="GQ42" i="2"/>
  <c r="GP42" i="2"/>
  <c r="GO42" i="2"/>
  <c r="GN42" i="2"/>
  <c r="GM42" i="2"/>
  <c r="GL42" i="2"/>
  <c r="GK42" i="2"/>
  <c r="GJ42" i="2"/>
  <c r="GI42" i="2"/>
  <c r="GH42" i="2"/>
  <c r="GG42" i="2"/>
  <c r="GF42" i="2"/>
  <c r="GE42" i="2"/>
  <c r="GD42" i="2"/>
  <c r="GC42" i="2"/>
  <c r="GB42" i="2"/>
  <c r="GA42" i="2"/>
  <c r="FZ42" i="2"/>
  <c r="FY42" i="2"/>
  <c r="FX42" i="2"/>
  <c r="FW42" i="2"/>
  <c r="FV42" i="2"/>
  <c r="FP42" i="2"/>
  <c r="FO42" i="2"/>
  <c r="FN42" i="2"/>
  <c r="FM42" i="2"/>
  <c r="FL42" i="2"/>
  <c r="FK42" i="2"/>
  <c r="FJ42" i="2"/>
  <c r="FI42" i="2"/>
  <c r="FH42" i="2"/>
  <c r="FG42" i="2"/>
  <c r="FF42" i="2"/>
  <c r="FE42" i="2"/>
  <c r="FD42" i="2"/>
  <c r="FC42" i="2"/>
  <c r="FB42" i="2"/>
  <c r="FA42" i="2"/>
  <c r="EZ42" i="2"/>
  <c r="EY42" i="2"/>
  <c r="EX42" i="2"/>
  <c r="EW42" i="2"/>
  <c r="EV42" i="2"/>
  <c r="EU42" i="2"/>
  <c r="ET42" i="2"/>
  <c r="ES42" i="2"/>
  <c r="EN42" i="2"/>
  <c r="EM42" i="2"/>
  <c r="EL42" i="2"/>
  <c r="EK42" i="2"/>
  <c r="EJ42" i="2"/>
  <c r="EI42" i="2"/>
  <c r="EH42" i="2"/>
  <c r="EG42" i="2"/>
  <c r="EF42" i="2"/>
  <c r="EE42" i="2"/>
  <c r="ED42" i="2"/>
  <c r="EC42" i="2"/>
  <c r="EB42" i="2"/>
  <c r="EA42" i="2"/>
  <c r="DZ42" i="2"/>
  <c r="DY42" i="2"/>
  <c r="DX42" i="2"/>
  <c r="DW42" i="2"/>
  <c r="DV42" i="2"/>
  <c r="DU42" i="2"/>
  <c r="DT42" i="2"/>
  <c r="DS42" i="2"/>
  <c r="DR42" i="2"/>
  <c r="DQ42" i="2"/>
  <c r="DL42" i="2"/>
  <c r="DK42" i="2"/>
  <c r="DJ42" i="2"/>
  <c r="DI42" i="2"/>
  <c r="DH42" i="2"/>
  <c r="DG42" i="2"/>
  <c r="DF42" i="2"/>
  <c r="DE42" i="2"/>
  <c r="DD42" i="2"/>
  <c r="DC42" i="2"/>
  <c r="DB42" i="2"/>
  <c r="DA42" i="2"/>
  <c r="CZ42" i="2"/>
  <c r="CY42" i="2"/>
  <c r="CX42" i="2"/>
  <c r="CW42" i="2"/>
  <c r="CV42" i="2"/>
  <c r="CU42" i="2"/>
  <c r="CT42" i="2"/>
  <c r="CS42" i="2"/>
  <c r="CR42" i="2"/>
  <c r="CQ42" i="2"/>
  <c r="CP42" i="2"/>
  <c r="CO42" i="2"/>
  <c r="CJ42" i="2"/>
  <c r="CI42" i="2"/>
  <c r="CH42" i="2"/>
  <c r="CG42" i="2"/>
  <c r="CF42" i="2"/>
  <c r="CE42" i="2"/>
  <c r="CD42" i="2"/>
  <c r="CC42" i="2"/>
  <c r="CB42" i="2"/>
  <c r="CA42" i="2"/>
  <c r="BZ42" i="2"/>
  <c r="BY42" i="2"/>
  <c r="BX42" i="2"/>
  <c r="BW42" i="2"/>
  <c r="BV42" i="2"/>
  <c r="BU42" i="2"/>
  <c r="BT42" i="2"/>
  <c r="BS42" i="2"/>
  <c r="BR42" i="2"/>
  <c r="BQ42" i="2"/>
  <c r="BP42" i="2"/>
  <c r="BO42" i="2"/>
  <c r="BN42" i="2"/>
  <c r="BM42" i="2"/>
  <c r="BH42" i="2"/>
  <c r="BG42" i="2"/>
  <c r="BF42" i="2"/>
  <c r="BE42" i="2"/>
  <c r="BD42" i="2"/>
  <c r="BC42" i="2"/>
  <c r="BB42" i="2"/>
  <c r="BA42" i="2"/>
  <c r="AZ42" i="2"/>
  <c r="AY42" i="2"/>
  <c r="AX42" i="2"/>
  <c r="AW42" i="2"/>
  <c r="AV42" i="2"/>
  <c r="AU42" i="2"/>
  <c r="AT42" i="2"/>
  <c r="AS42" i="2"/>
  <c r="AR42" i="2"/>
  <c r="AQ42" i="2"/>
  <c r="AP42" i="2"/>
  <c r="AO42" i="2"/>
  <c r="AN42" i="2"/>
  <c r="AM42" i="2"/>
  <c r="AL42" i="2"/>
  <c r="AK42" i="2"/>
  <c r="AF42" i="2"/>
  <c r="AE42" i="2"/>
  <c r="AD42" i="2"/>
  <c r="AC42" i="2"/>
  <c r="AB42" i="2"/>
  <c r="AA42" i="2"/>
  <c r="Z42" i="2"/>
  <c r="Y42" i="2"/>
  <c r="X42" i="2"/>
  <c r="W42" i="2"/>
  <c r="V42" i="2"/>
  <c r="U42" i="2"/>
  <c r="T42" i="2"/>
  <c r="S42" i="2"/>
  <c r="R42" i="2"/>
  <c r="Q42" i="2"/>
  <c r="P42" i="2"/>
  <c r="O42" i="2"/>
  <c r="N42" i="2"/>
  <c r="M42" i="2"/>
  <c r="L42" i="2"/>
  <c r="K42" i="2"/>
  <c r="J42" i="2"/>
  <c r="HT41" i="2"/>
  <c r="HS41" i="2"/>
  <c r="HR41" i="2"/>
  <c r="HQ41" i="2"/>
  <c r="HP41" i="2"/>
  <c r="HO41" i="2"/>
  <c r="HN41" i="2"/>
  <c r="HM41" i="2"/>
  <c r="HL41" i="2"/>
  <c r="HK41" i="2"/>
  <c r="HJ41" i="2"/>
  <c r="HI41" i="2"/>
  <c r="HH41" i="2"/>
  <c r="HG41" i="2"/>
  <c r="HF41" i="2"/>
  <c r="HE41" i="2"/>
  <c r="HD41" i="2"/>
  <c r="HC41" i="2"/>
  <c r="HB41" i="2"/>
  <c r="HA41" i="2"/>
  <c r="GZ41" i="2"/>
  <c r="GY41" i="2"/>
  <c r="GX41" i="2"/>
  <c r="GW41" i="2"/>
  <c r="GR41" i="2"/>
  <c r="GQ41" i="2"/>
  <c r="GP41" i="2"/>
  <c r="GO41" i="2"/>
  <c r="GN41" i="2"/>
  <c r="GM41" i="2"/>
  <c r="GL41" i="2"/>
  <c r="GK41" i="2"/>
  <c r="GJ41" i="2"/>
  <c r="GI41" i="2"/>
  <c r="GH41" i="2"/>
  <c r="GG41" i="2"/>
  <c r="GF41" i="2"/>
  <c r="GE41" i="2"/>
  <c r="GD41" i="2"/>
  <c r="GC41" i="2"/>
  <c r="GB41" i="2"/>
  <c r="GA41" i="2"/>
  <c r="FZ41" i="2"/>
  <c r="FY41" i="2"/>
  <c r="FX41" i="2"/>
  <c r="FW41" i="2"/>
  <c r="FV41" i="2"/>
  <c r="FU41" i="2"/>
  <c r="FP41" i="2"/>
  <c r="FO41" i="2"/>
  <c r="FN41" i="2"/>
  <c r="FM41" i="2"/>
  <c r="FL41" i="2"/>
  <c r="FK41" i="2"/>
  <c r="FJ41" i="2"/>
  <c r="FI41" i="2"/>
  <c r="FH41" i="2"/>
  <c r="FG41" i="2"/>
  <c r="FF41" i="2"/>
  <c r="FE41" i="2"/>
  <c r="FD41" i="2"/>
  <c r="FC41" i="2"/>
  <c r="FB41" i="2"/>
  <c r="FA41" i="2"/>
  <c r="EZ41" i="2"/>
  <c r="EY41" i="2"/>
  <c r="EX41" i="2"/>
  <c r="EW41" i="2"/>
  <c r="EV41" i="2"/>
  <c r="EU41" i="2"/>
  <c r="ET41" i="2"/>
  <c r="ES41" i="2"/>
  <c r="EN41" i="2"/>
  <c r="EM41" i="2"/>
  <c r="EL41" i="2"/>
  <c r="EK41" i="2"/>
  <c r="EJ41" i="2"/>
  <c r="EI41" i="2"/>
  <c r="EH41" i="2"/>
  <c r="EG41" i="2"/>
  <c r="EF41" i="2"/>
  <c r="EE41" i="2"/>
  <c r="ED41" i="2"/>
  <c r="EC41" i="2"/>
  <c r="EB41" i="2"/>
  <c r="EA41" i="2"/>
  <c r="DZ41" i="2"/>
  <c r="DY41" i="2"/>
  <c r="DX41" i="2"/>
  <c r="DW41" i="2"/>
  <c r="DV41" i="2"/>
  <c r="DU41" i="2"/>
  <c r="DT41" i="2"/>
  <c r="DS41" i="2"/>
  <c r="DR41" i="2"/>
  <c r="DQ41" i="2"/>
  <c r="DL41" i="2"/>
  <c r="DK41" i="2"/>
  <c r="DJ41" i="2"/>
  <c r="DI41" i="2"/>
  <c r="DH41" i="2"/>
  <c r="DG41" i="2"/>
  <c r="DF41" i="2"/>
  <c r="DE41" i="2"/>
  <c r="DD41" i="2"/>
  <c r="DC41" i="2"/>
  <c r="DB41" i="2"/>
  <c r="DA41" i="2"/>
  <c r="CZ41" i="2"/>
  <c r="CY41" i="2"/>
  <c r="CX41" i="2"/>
  <c r="CW41" i="2"/>
  <c r="CV41" i="2"/>
  <c r="CU41" i="2"/>
  <c r="CT41" i="2"/>
  <c r="CS41" i="2"/>
  <c r="CR41" i="2"/>
  <c r="CQ41" i="2"/>
  <c r="CP41" i="2"/>
  <c r="CO41" i="2"/>
  <c r="CJ41" i="2"/>
  <c r="CI41" i="2"/>
  <c r="CH41" i="2"/>
  <c r="CG41" i="2"/>
  <c r="CF41" i="2"/>
  <c r="CE41" i="2"/>
  <c r="CD41" i="2"/>
  <c r="CC41" i="2"/>
  <c r="CB41" i="2"/>
  <c r="CA41" i="2"/>
  <c r="BZ41" i="2"/>
  <c r="BY41" i="2"/>
  <c r="BX41" i="2"/>
  <c r="BW41" i="2"/>
  <c r="BV41" i="2"/>
  <c r="BU41" i="2"/>
  <c r="BT41" i="2"/>
  <c r="BS41" i="2"/>
  <c r="BR41" i="2"/>
  <c r="BQ41" i="2"/>
  <c r="BP41" i="2"/>
  <c r="BO41" i="2"/>
  <c r="BN41" i="2"/>
  <c r="BM41" i="2"/>
  <c r="BH41" i="2"/>
  <c r="BG41" i="2"/>
  <c r="BF41" i="2"/>
  <c r="BE41" i="2"/>
  <c r="BD41" i="2"/>
  <c r="BC41" i="2"/>
  <c r="BB41" i="2"/>
  <c r="BA41" i="2"/>
  <c r="AZ41" i="2"/>
  <c r="AY41" i="2"/>
  <c r="AX41" i="2"/>
  <c r="AW41" i="2"/>
  <c r="AV41" i="2"/>
  <c r="AU41" i="2"/>
  <c r="AT41" i="2"/>
  <c r="AS41" i="2"/>
  <c r="AR41" i="2"/>
  <c r="AQ41" i="2"/>
  <c r="AP41" i="2"/>
  <c r="AO41" i="2"/>
  <c r="AN41" i="2"/>
  <c r="AM41" i="2"/>
  <c r="AL41" i="2"/>
  <c r="AK41" i="2"/>
  <c r="AF41" i="2"/>
  <c r="AE41" i="2"/>
  <c r="AD41" i="2"/>
  <c r="AC41" i="2"/>
  <c r="AB41" i="2"/>
  <c r="AA41" i="2"/>
  <c r="Z41" i="2"/>
  <c r="Y41" i="2"/>
  <c r="X41" i="2"/>
  <c r="W41" i="2"/>
  <c r="V41" i="2"/>
  <c r="U41" i="2"/>
  <c r="T41" i="2"/>
  <c r="S41" i="2"/>
  <c r="R41" i="2"/>
  <c r="Q41" i="2"/>
  <c r="P41" i="2"/>
  <c r="O41" i="2"/>
  <c r="N41" i="2"/>
  <c r="M41" i="2"/>
  <c r="L41" i="2"/>
  <c r="K41" i="2"/>
  <c r="J41" i="2"/>
  <c r="I41" i="2"/>
  <c r="HT40" i="2"/>
  <c r="HS40" i="2"/>
  <c r="HR40" i="2"/>
  <c r="HQ40" i="2"/>
  <c r="HP40" i="2"/>
  <c r="HO40" i="2"/>
  <c r="HN40" i="2"/>
  <c r="HM40" i="2"/>
  <c r="HL40" i="2"/>
  <c r="HK40" i="2"/>
  <c r="HJ40" i="2"/>
  <c r="HI40" i="2"/>
  <c r="HH40" i="2"/>
  <c r="HG40" i="2"/>
  <c r="HF40" i="2"/>
  <c r="HE40" i="2"/>
  <c r="HD40" i="2"/>
  <c r="HC40" i="2"/>
  <c r="HB40" i="2"/>
  <c r="HA40" i="2"/>
  <c r="GZ40" i="2"/>
  <c r="GY40" i="2"/>
  <c r="GX40" i="2"/>
  <c r="GW40" i="2"/>
  <c r="GR40" i="2"/>
  <c r="GQ40" i="2"/>
  <c r="GP40" i="2"/>
  <c r="GO40" i="2"/>
  <c r="GN40" i="2"/>
  <c r="GM40" i="2"/>
  <c r="GL40" i="2"/>
  <c r="GK40" i="2"/>
  <c r="GJ40" i="2"/>
  <c r="GI40" i="2"/>
  <c r="GH40" i="2"/>
  <c r="GG40" i="2"/>
  <c r="GF40" i="2"/>
  <c r="GE40" i="2"/>
  <c r="GD40" i="2"/>
  <c r="GC40" i="2"/>
  <c r="GB40" i="2"/>
  <c r="GA40" i="2"/>
  <c r="FZ40" i="2"/>
  <c r="FY40" i="2"/>
  <c r="FX40" i="2"/>
  <c r="FW40" i="2"/>
  <c r="FV40" i="2"/>
  <c r="FU40" i="2"/>
  <c r="FP40" i="2"/>
  <c r="FO40" i="2"/>
  <c r="FN40" i="2"/>
  <c r="FM40" i="2"/>
  <c r="FL40" i="2"/>
  <c r="FK40" i="2"/>
  <c r="FJ40" i="2"/>
  <c r="FI40" i="2"/>
  <c r="FH40" i="2"/>
  <c r="FG40" i="2"/>
  <c r="FF40" i="2"/>
  <c r="FE40" i="2"/>
  <c r="FD40" i="2"/>
  <c r="FC40" i="2"/>
  <c r="FB40" i="2"/>
  <c r="FA40" i="2"/>
  <c r="EZ40" i="2"/>
  <c r="EY40" i="2"/>
  <c r="EX40" i="2"/>
  <c r="EW40" i="2"/>
  <c r="EV40" i="2"/>
  <c r="EU40" i="2"/>
  <c r="ET40" i="2"/>
  <c r="ES40" i="2"/>
  <c r="EN40" i="2"/>
  <c r="EM40" i="2"/>
  <c r="EL40" i="2"/>
  <c r="EK40" i="2"/>
  <c r="EJ40" i="2"/>
  <c r="EI40" i="2"/>
  <c r="EH40" i="2"/>
  <c r="EG40" i="2"/>
  <c r="EF40" i="2"/>
  <c r="EE40" i="2"/>
  <c r="ED40" i="2"/>
  <c r="EC40" i="2"/>
  <c r="EB40" i="2"/>
  <c r="EA40" i="2"/>
  <c r="DZ40" i="2"/>
  <c r="DY40" i="2"/>
  <c r="DX40" i="2"/>
  <c r="DW40" i="2"/>
  <c r="DV40" i="2"/>
  <c r="DU40" i="2"/>
  <c r="DT40" i="2"/>
  <c r="DS40" i="2"/>
  <c r="DR40" i="2"/>
  <c r="DQ40" i="2"/>
  <c r="DL40" i="2"/>
  <c r="DK40" i="2"/>
  <c r="DJ40" i="2"/>
  <c r="DI40" i="2"/>
  <c r="DH40" i="2"/>
  <c r="DG40" i="2"/>
  <c r="DF40" i="2"/>
  <c r="DE40" i="2"/>
  <c r="DD40" i="2"/>
  <c r="DC40" i="2"/>
  <c r="DB40" i="2"/>
  <c r="DA40" i="2"/>
  <c r="CZ40" i="2"/>
  <c r="CY40" i="2"/>
  <c r="CX40" i="2"/>
  <c r="CW40" i="2"/>
  <c r="CV40" i="2"/>
  <c r="CU40" i="2"/>
  <c r="CT40" i="2"/>
  <c r="CS40" i="2"/>
  <c r="CR40" i="2"/>
  <c r="CQ40" i="2"/>
  <c r="CP40" i="2"/>
  <c r="CO40" i="2"/>
  <c r="CJ40" i="2"/>
  <c r="CI40" i="2"/>
  <c r="CH40" i="2"/>
  <c r="CG40" i="2"/>
  <c r="CF40" i="2"/>
  <c r="CE40" i="2"/>
  <c r="CD40" i="2"/>
  <c r="CC40" i="2"/>
  <c r="CB40" i="2"/>
  <c r="CA40" i="2"/>
  <c r="BZ40" i="2"/>
  <c r="BY40" i="2"/>
  <c r="BX40" i="2"/>
  <c r="BW40" i="2"/>
  <c r="BV40" i="2"/>
  <c r="BU40" i="2"/>
  <c r="BT40" i="2"/>
  <c r="BS40" i="2"/>
  <c r="BR40" i="2"/>
  <c r="BQ40" i="2"/>
  <c r="BP40" i="2"/>
  <c r="BO40" i="2"/>
  <c r="BN40" i="2"/>
  <c r="BM40" i="2"/>
  <c r="BH40" i="2"/>
  <c r="BG40" i="2"/>
  <c r="BF40" i="2"/>
  <c r="BE40" i="2"/>
  <c r="BD40" i="2"/>
  <c r="BC40" i="2"/>
  <c r="BB40" i="2"/>
  <c r="BA40" i="2"/>
  <c r="AZ40" i="2"/>
  <c r="AY40" i="2"/>
  <c r="AX40" i="2"/>
  <c r="AW40" i="2"/>
  <c r="AV40" i="2"/>
  <c r="AU40" i="2"/>
  <c r="AT40" i="2"/>
  <c r="AS40" i="2"/>
  <c r="AR40" i="2"/>
  <c r="AQ40" i="2"/>
  <c r="AP40" i="2"/>
  <c r="AO40" i="2"/>
  <c r="AN40" i="2"/>
  <c r="AM40" i="2"/>
  <c r="AL40" i="2"/>
  <c r="AK40" i="2"/>
  <c r="AF40" i="2"/>
  <c r="AE40" i="2"/>
  <c r="AD40" i="2"/>
  <c r="AC40" i="2"/>
  <c r="AB40" i="2"/>
  <c r="AA40" i="2"/>
  <c r="Z40" i="2"/>
  <c r="Y40" i="2"/>
  <c r="X40" i="2"/>
  <c r="W40" i="2"/>
  <c r="V40" i="2"/>
  <c r="U40" i="2"/>
  <c r="T40" i="2"/>
  <c r="S40" i="2"/>
  <c r="R40" i="2"/>
  <c r="Q40" i="2"/>
  <c r="P40" i="2"/>
  <c r="O40" i="2"/>
  <c r="N40" i="2"/>
  <c r="M40" i="2"/>
  <c r="L40" i="2"/>
  <c r="K40" i="2"/>
  <c r="J40" i="2"/>
  <c r="I40" i="2"/>
  <c r="HT39" i="2"/>
  <c r="HS39" i="2"/>
  <c r="HR39" i="2"/>
  <c r="HQ39" i="2"/>
  <c r="HP39" i="2"/>
  <c r="HO39" i="2"/>
  <c r="HN39" i="2"/>
  <c r="HM39" i="2"/>
  <c r="HL39" i="2"/>
  <c r="HK39" i="2"/>
  <c r="HJ39" i="2"/>
  <c r="HI39" i="2"/>
  <c r="HH39" i="2"/>
  <c r="HG39" i="2"/>
  <c r="HF39" i="2"/>
  <c r="HE39" i="2"/>
  <c r="HD39" i="2"/>
  <c r="HC39" i="2"/>
  <c r="HB39" i="2"/>
  <c r="HA39" i="2"/>
  <c r="GZ39" i="2"/>
  <c r="GY39" i="2"/>
  <c r="GX39" i="2"/>
  <c r="GW39" i="2"/>
  <c r="GR39" i="2"/>
  <c r="GQ39" i="2"/>
  <c r="GP39" i="2"/>
  <c r="GO39" i="2"/>
  <c r="GN39" i="2"/>
  <c r="GM39" i="2"/>
  <c r="GL39" i="2"/>
  <c r="GK39" i="2"/>
  <c r="GJ39" i="2"/>
  <c r="GI39" i="2"/>
  <c r="GH39" i="2"/>
  <c r="GG39" i="2"/>
  <c r="GF39" i="2"/>
  <c r="GE39" i="2"/>
  <c r="GD39" i="2"/>
  <c r="GC39" i="2"/>
  <c r="GB39" i="2"/>
  <c r="GA39" i="2"/>
  <c r="FZ39" i="2"/>
  <c r="FY39" i="2"/>
  <c r="FX39" i="2"/>
  <c r="FW39" i="2"/>
  <c r="FV39" i="2"/>
  <c r="FU39" i="2"/>
  <c r="FP39" i="2"/>
  <c r="FO39" i="2"/>
  <c r="FN39" i="2"/>
  <c r="FM39" i="2"/>
  <c r="FL39" i="2"/>
  <c r="FK39" i="2"/>
  <c r="FJ39" i="2"/>
  <c r="FI39" i="2"/>
  <c r="FH39" i="2"/>
  <c r="FG39" i="2"/>
  <c r="FF39" i="2"/>
  <c r="FE39" i="2"/>
  <c r="FD39" i="2"/>
  <c r="FC39" i="2"/>
  <c r="FB39" i="2"/>
  <c r="FA39" i="2"/>
  <c r="EZ39" i="2"/>
  <c r="EY39" i="2"/>
  <c r="EX39" i="2"/>
  <c r="EW39" i="2"/>
  <c r="EV39" i="2"/>
  <c r="EU39" i="2"/>
  <c r="ET39" i="2"/>
  <c r="ES39" i="2"/>
  <c r="EN39" i="2"/>
  <c r="EM39" i="2"/>
  <c r="EL39" i="2"/>
  <c r="EK39" i="2"/>
  <c r="EJ39" i="2"/>
  <c r="EI39" i="2"/>
  <c r="EH39" i="2"/>
  <c r="EG39" i="2"/>
  <c r="EF39" i="2"/>
  <c r="EE39" i="2"/>
  <c r="ED39" i="2"/>
  <c r="EC39" i="2"/>
  <c r="EB39" i="2"/>
  <c r="EA39" i="2"/>
  <c r="DZ39" i="2"/>
  <c r="DY39" i="2"/>
  <c r="DX39" i="2"/>
  <c r="DW39" i="2"/>
  <c r="DV39" i="2"/>
  <c r="DU39" i="2"/>
  <c r="DT39" i="2"/>
  <c r="DS39" i="2"/>
  <c r="DR39" i="2"/>
  <c r="DQ39" i="2"/>
  <c r="DL39" i="2"/>
  <c r="DK39" i="2"/>
  <c r="DJ39" i="2"/>
  <c r="DI39" i="2"/>
  <c r="DH39" i="2"/>
  <c r="DG39" i="2"/>
  <c r="DF39" i="2"/>
  <c r="DE39" i="2"/>
  <c r="DD39" i="2"/>
  <c r="DC39" i="2"/>
  <c r="DB39" i="2"/>
  <c r="DA39" i="2"/>
  <c r="CZ39" i="2"/>
  <c r="CY39" i="2"/>
  <c r="CX39" i="2"/>
  <c r="CW39" i="2"/>
  <c r="CV39" i="2"/>
  <c r="CU39" i="2"/>
  <c r="CT39" i="2"/>
  <c r="CS39" i="2"/>
  <c r="CR39" i="2"/>
  <c r="CQ39" i="2"/>
  <c r="CP39" i="2"/>
  <c r="CO39" i="2"/>
  <c r="CJ39" i="2"/>
  <c r="CI39" i="2"/>
  <c r="CH39" i="2"/>
  <c r="CG39" i="2"/>
  <c r="CF39" i="2"/>
  <c r="CE39" i="2"/>
  <c r="CD39" i="2"/>
  <c r="CC39" i="2"/>
  <c r="CB39" i="2"/>
  <c r="CA39" i="2"/>
  <c r="BZ39" i="2"/>
  <c r="BY39" i="2"/>
  <c r="BX39" i="2"/>
  <c r="BW39" i="2"/>
  <c r="BV39" i="2"/>
  <c r="BU39" i="2"/>
  <c r="BT39" i="2"/>
  <c r="BS39" i="2"/>
  <c r="BR39" i="2"/>
  <c r="BQ39" i="2"/>
  <c r="BP39" i="2"/>
  <c r="BO39" i="2"/>
  <c r="BN39" i="2"/>
  <c r="BM39" i="2"/>
  <c r="BH39" i="2"/>
  <c r="BG39" i="2"/>
  <c r="BF39" i="2"/>
  <c r="BE39" i="2"/>
  <c r="BD39" i="2"/>
  <c r="BC39" i="2"/>
  <c r="BB39" i="2"/>
  <c r="BA39" i="2"/>
  <c r="AZ39" i="2"/>
  <c r="AY39" i="2"/>
  <c r="AX39" i="2"/>
  <c r="AW39" i="2"/>
  <c r="AV39" i="2"/>
  <c r="AU39" i="2"/>
  <c r="AT39" i="2"/>
  <c r="AS39" i="2"/>
  <c r="AR39" i="2"/>
  <c r="AQ39" i="2"/>
  <c r="AP39" i="2"/>
  <c r="AO39" i="2"/>
  <c r="AN39" i="2"/>
  <c r="AM39" i="2"/>
  <c r="AL39" i="2"/>
  <c r="AK39" i="2"/>
  <c r="AF39" i="2"/>
  <c r="AE39" i="2"/>
  <c r="AD39" i="2"/>
  <c r="AC39" i="2"/>
  <c r="AB39" i="2"/>
  <c r="AA39" i="2"/>
  <c r="Z39" i="2"/>
  <c r="Y39" i="2"/>
  <c r="X39" i="2"/>
  <c r="W39" i="2"/>
  <c r="V39" i="2"/>
  <c r="U39" i="2"/>
  <c r="T39" i="2"/>
  <c r="S39" i="2"/>
  <c r="R39" i="2"/>
  <c r="Q39" i="2"/>
  <c r="P39" i="2"/>
  <c r="O39" i="2"/>
  <c r="N39" i="2"/>
  <c r="M39" i="2"/>
  <c r="L39" i="2"/>
  <c r="K39" i="2"/>
  <c r="J39" i="2"/>
  <c r="I39" i="2"/>
  <c r="FU38" i="2"/>
  <c r="ES38" i="2"/>
  <c r="CO38" i="2"/>
  <c r="BM38" i="2"/>
  <c r="AK38" i="2"/>
  <c r="I38" i="2"/>
  <c r="HT36" i="2"/>
  <c r="HS36" i="2"/>
  <c r="HR36" i="2"/>
  <c r="HQ36" i="2"/>
  <c r="HP36" i="2"/>
  <c r="HO36" i="2"/>
  <c r="HN36" i="2"/>
  <c r="HM36" i="2"/>
  <c r="HL36" i="2"/>
  <c r="HK36" i="2"/>
  <c r="HJ36" i="2"/>
  <c r="HI36" i="2"/>
  <c r="HH36" i="2"/>
  <c r="HG36" i="2"/>
  <c r="HF36" i="2"/>
  <c r="HE36" i="2"/>
  <c r="HD36" i="2"/>
  <c r="HC36" i="2"/>
  <c r="HB36" i="2"/>
  <c r="HA36" i="2"/>
  <c r="GZ36" i="2"/>
  <c r="GY36" i="2"/>
  <c r="GX36" i="2"/>
  <c r="GR36" i="2"/>
  <c r="GQ36" i="2"/>
  <c r="GP36" i="2"/>
  <c r="GO36" i="2"/>
  <c r="GN36" i="2"/>
  <c r="GM36" i="2"/>
  <c r="GL36" i="2"/>
  <c r="GK36" i="2"/>
  <c r="GJ36" i="2"/>
  <c r="GI36" i="2"/>
  <c r="GH36" i="2"/>
  <c r="GG36" i="2"/>
  <c r="GF36" i="2"/>
  <c r="GE36" i="2"/>
  <c r="GD36" i="2"/>
  <c r="GC36" i="2"/>
  <c r="GB36" i="2"/>
  <c r="GA36" i="2"/>
  <c r="FZ36" i="2"/>
  <c r="FY36" i="2"/>
  <c r="FX36" i="2"/>
  <c r="FW36" i="2"/>
  <c r="FV36" i="2"/>
  <c r="FP36" i="2"/>
  <c r="FO36" i="2"/>
  <c r="FN36" i="2"/>
  <c r="FM36" i="2"/>
  <c r="FL36" i="2"/>
  <c r="FK36" i="2"/>
  <c r="FJ36" i="2"/>
  <c r="FI36" i="2"/>
  <c r="FH36" i="2"/>
  <c r="FG36" i="2"/>
  <c r="FF36" i="2"/>
  <c r="FE36" i="2"/>
  <c r="FD36" i="2"/>
  <c r="FC36" i="2"/>
  <c r="FB36" i="2"/>
  <c r="FA36" i="2"/>
  <c r="EZ36" i="2"/>
  <c r="EY36" i="2"/>
  <c r="EX36" i="2"/>
  <c r="EW36" i="2"/>
  <c r="EV36" i="2"/>
  <c r="EU36" i="2"/>
  <c r="ET36" i="2"/>
  <c r="EN36" i="2"/>
  <c r="EM36" i="2"/>
  <c r="EL36" i="2"/>
  <c r="EK36" i="2"/>
  <c r="EJ36" i="2"/>
  <c r="EI36" i="2"/>
  <c r="EH36" i="2"/>
  <c r="EG36" i="2"/>
  <c r="EF36" i="2"/>
  <c r="EE36" i="2"/>
  <c r="ED36" i="2"/>
  <c r="EC36" i="2"/>
  <c r="EB36" i="2"/>
  <c r="EA36" i="2"/>
  <c r="DZ36" i="2"/>
  <c r="DY36" i="2"/>
  <c r="DX36" i="2"/>
  <c r="DW36" i="2"/>
  <c r="DV36" i="2"/>
  <c r="DU36" i="2"/>
  <c r="DT36" i="2"/>
  <c r="DS36" i="2"/>
  <c r="DR36" i="2"/>
  <c r="DL36" i="2"/>
  <c r="DK36" i="2"/>
  <c r="DJ36" i="2"/>
  <c r="DI36" i="2"/>
  <c r="DH36" i="2"/>
  <c r="DG36" i="2"/>
  <c r="DF36" i="2"/>
  <c r="DE36" i="2"/>
  <c r="DD36" i="2"/>
  <c r="DC36" i="2"/>
  <c r="DB36" i="2"/>
  <c r="DA36" i="2"/>
  <c r="CZ36" i="2"/>
  <c r="CY36" i="2"/>
  <c r="CX36" i="2"/>
  <c r="CW36" i="2"/>
  <c r="CV36" i="2"/>
  <c r="CU36" i="2"/>
  <c r="CT36" i="2"/>
  <c r="CS36" i="2"/>
  <c r="CR36" i="2"/>
  <c r="CQ36" i="2"/>
  <c r="CP36" i="2"/>
  <c r="CJ36" i="2"/>
  <c r="CI36" i="2"/>
  <c r="CH36" i="2"/>
  <c r="CG36" i="2"/>
  <c r="CF36" i="2"/>
  <c r="CE36" i="2"/>
  <c r="CD36" i="2"/>
  <c r="CC36" i="2"/>
  <c r="CB36" i="2"/>
  <c r="CA36" i="2"/>
  <c r="BZ36" i="2"/>
  <c r="BY36" i="2"/>
  <c r="BX36" i="2"/>
  <c r="BW36" i="2"/>
  <c r="BV36" i="2"/>
  <c r="BU36" i="2"/>
  <c r="BT36" i="2"/>
  <c r="BS36" i="2"/>
  <c r="BR36" i="2"/>
  <c r="BQ36" i="2"/>
  <c r="BP36" i="2"/>
  <c r="BO36" i="2"/>
  <c r="BN36" i="2"/>
  <c r="BH36" i="2"/>
  <c r="BG36" i="2"/>
  <c r="BF36" i="2"/>
  <c r="BE36" i="2"/>
  <c r="BD36" i="2"/>
  <c r="BC36" i="2"/>
  <c r="BB36" i="2"/>
  <c r="BA36" i="2"/>
  <c r="AZ36" i="2"/>
  <c r="AY36" i="2"/>
  <c r="AX36" i="2"/>
  <c r="AW36" i="2"/>
  <c r="AV36" i="2"/>
  <c r="AU36" i="2"/>
  <c r="AT36" i="2"/>
  <c r="AS36" i="2"/>
  <c r="AR36" i="2"/>
  <c r="AQ36" i="2"/>
  <c r="AP36" i="2"/>
  <c r="AO36" i="2"/>
  <c r="AN36" i="2"/>
  <c r="AM36" i="2"/>
  <c r="AL36" i="2"/>
  <c r="AF36" i="2"/>
  <c r="AE36" i="2"/>
  <c r="AD36" i="2"/>
  <c r="AC36" i="2"/>
  <c r="AB36" i="2"/>
  <c r="AA36" i="2"/>
  <c r="Z36" i="2"/>
  <c r="Y36" i="2"/>
  <c r="X36" i="2"/>
  <c r="W36" i="2"/>
  <c r="V36" i="2"/>
  <c r="U36" i="2"/>
  <c r="T36" i="2"/>
  <c r="S36" i="2"/>
  <c r="R36" i="2"/>
  <c r="Q36" i="2"/>
  <c r="P36" i="2"/>
  <c r="O36" i="2"/>
  <c r="N36" i="2"/>
  <c r="M36" i="2"/>
  <c r="L36" i="2"/>
  <c r="K36" i="2"/>
  <c r="J36" i="2"/>
  <c r="HT35" i="2"/>
  <c r="HS35" i="2"/>
  <c r="HR35" i="2"/>
  <c r="HQ35" i="2"/>
  <c r="HP35" i="2"/>
  <c r="HO35" i="2"/>
  <c r="HN35" i="2"/>
  <c r="HM35" i="2"/>
  <c r="HL35" i="2"/>
  <c r="HK35" i="2"/>
  <c r="HJ35" i="2"/>
  <c r="HI35" i="2"/>
  <c r="HH35" i="2"/>
  <c r="HG35" i="2"/>
  <c r="HF35" i="2"/>
  <c r="HE35" i="2"/>
  <c r="HD35" i="2"/>
  <c r="HC35" i="2"/>
  <c r="HB35" i="2"/>
  <c r="HA35" i="2"/>
  <c r="GZ35" i="2"/>
  <c r="GY35" i="2"/>
  <c r="GX35" i="2"/>
  <c r="GW35" i="2"/>
  <c r="GR35" i="2"/>
  <c r="GQ35" i="2"/>
  <c r="GP35" i="2"/>
  <c r="GO35" i="2"/>
  <c r="GN35" i="2"/>
  <c r="GM35" i="2"/>
  <c r="GL35" i="2"/>
  <c r="GK35" i="2"/>
  <c r="GJ35" i="2"/>
  <c r="GI35" i="2"/>
  <c r="GH35" i="2"/>
  <c r="GG35" i="2"/>
  <c r="GF35" i="2"/>
  <c r="GE35" i="2"/>
  <c r="GD35" i="2"/>
  <c r="GC35" i="2"/>
  <c r="GB35" i="2"/>
  <c r="GA35" i="2"/>
  <c r="FZ35" i="2"/>
  <c r="FY35" i="2"/>
  <c r="FX35" i="2"/>
  <c r="FW35" i="2"/>
  <c r="FV35" i="2"/>
  <c r="FU35" i="2"/>
  <c r="FP35" i="2"/>
  <c r="FO35" i="2"/>
  <c r="FN35" i="2"/>
  <c r="FM35" i="2"/>
  <c r="FL35" i="2"/>
  <c r="FK35" i="2"/>
  <c r="FJ35" i="2"/>
  <c r="FI35" i="2"/>
  <c r="FH35" i="2"/>
  <c r="FG35" i="2"/>
  <c r="FF35" i="2"/>
  <c r="FE35" i="2"/>
  <c r="FD35" i="2"/>
  <c r="FC35" i="2"/>
  <c r="FB35" i="2"/>
  <c r="FA35" i="2"/>
  <c r="EZ35" i="2"/>
  <c r="EY35" i="2"/>
  <c r="EX35" i="2"/>
  <c r="EW35" i="2"/>
  <c r="EV35" i="2"/>
  <c r="EU35" i="2"/>
  <c r="ET35" i="2"/>
  <c r="ES35" i="2"/>
  <c r="EN35" i="2"/>
  <c r="EM35" i="2"/>
  <c r="EL35" i="2"/>
  <c r="EK35" i="2"/>
  <c r="EJ35" i="2"/>
  <c r="EI35" i="2"/>
  <c r="EH35" i="2"/>
  <c r="EG35" i="2"/>
  <c r="EF35" i="2"/>
  <c r="EE35" i="2"/>
  <c r="ED35" i="2"/>
  <c r="EC35" i="2"/>
  <c r="EB35" i="2"/>
  <c r="EA35" i="2"/>
  <c r="DZ35" i="2"/>
  <c r="DY35" i="2"/>
  <c r="DX35" i="2"/>
  <c r="DW35" i="2"/>
  <c r="DV35" i="2"/>
  <c r="DU35" i="2"/>
  <c r="DT35" i="2"/>
  <c r="DS35" i="2"/>
  <c r="DR35" i="2"/>
  <c r="DQ35" i="2"/>
  <c r="DL35" i="2"/>
  <c r="DK35" i="2"/>
  <c r="DJ35" i="2"/>
  <c r="DI35" i="2"/>
  <c r="DH35" i="2"/>
  <c r="DG35" i="2"/>
  <c r="DF35" i="2"/>
  <c r="DE35" i="2"/>
  <c r="DD35" i="2"/>
  <c r="DC35" i="2"/>
  <c r="DB35" i="2"/>
  <c r="DA35" i="2"/>
  <c r="CZ35" i="2"/>
  <c r="CY35" i="2"/>
  <c r="CX35" i="2"/>
  <c r="CW35" i="2"/>
  <c r="CV35" i="2"/>
  <c r="CU35" i="2"/>
  <c r="CT35" i="2"/>
  <c r="CS35" i="2"/>
  <c r="CR35" i="2"/>
  <c r="CQ35" i="2"/>
  <c r="CP35" i="2"/>
  <c r="CO35" i="2"/>
  <c r="CJ35" i="2"/>
  <c r="CI35" i="2"/>
  <c r="CH35" i="2"/>
  <c r="CG35" i="2"/>
  <c r="CF35" i="2"/>
  <c r="CE35" i="2"/>
  <c r="CD35" i="2"/>
  <c r="CC35" i="2"/>
  <c r="CB35" i="2"/>
  <c r="CA35" i="2"/>
  <c r="BZ35" i="2"/>
  <c r="BY35" i="2"/>
  <c r="BX35" i="2"/>
  <c r="BW35" i="2"/>
  <c r="BV35" i="2"/>
  <c r="BU35" i="2"/>
  <c r="BT35" i="2"/>
  <c r="BS35" i="2"/>
  <c r="BR35" i="2"/>
  <c r="BQ35" i="2"/>
  <c r="BP35" i="2"/>
  <c r="BO35" i="2"/>
  <c r="BN35" i="2"/>
  <c r="BM35" i="2"/>
  <c r="BH35" i="2"/>
  <c r="BG35" i="2"/>
  <c r="BF35" i="2"/>
  <c r="BE35" i="2"/>
  <c r="BD35" i="2"/>
  <c r="BC35" i="2"/>
  <c r="BB35" i="2"/>
  <c r="BA35" i="2"/>
  <c r="AZ35" i="2"/>
  <c r="AY35" i="2"/>
  <c r="AX35" i="2"/>
  <c r="AW35" i="2"/>
  <c r="AV35" i="2"/>
  <c r="AU35" i="2"/>
  <c r="AT35" i="2"/>
  <c r="AS35" i="2"/>
  <c r="AR35" i="2"/>
  <c r="AQ35" i="2"/>
  <c r="AP35" i="2"/>
  <c r="AO35" i="2"/>
  <c r="AN35" i="2"/>
  <c r="AM35" i="2"/>
  <c r="AL35" i="2"/>
  <c r="AK35" i="2"/>
  <c r="AF35" i="2"/>
  <c r="AE35" i="2"/>
  <c r="AD35" i="2"/>
  <c r="AC35" i="2"/>
  <c r="AB35" i="2"/>
  <c r="AA35" i="2"/>
  <c r="Z35" i="2"/>
  <c r="Y35" i="2"/>
  <c r="X35" i="2"/>
  <c r="W35" i="2"/>
  <c r="V35" i="2"/>
  <c r="U35" i="2"/>
  <c r="T35" i="2"/>
  <c r="S35" i="2"/>
  <c r="R35" i="2"/>
  <c r="Q35" i="2"/>
  <c r="P35" i="2"/>
  <c r="O35" i="2"/>
  <c r="N35" i="2"/>
  <c r="M35" i="2"/>
  <c r="L35" i="2"/>
  <c r="K35" i="2"/>
  <c r="J35" i="2"/>
  <c r="I35" i="2"/>
  <c r="HT34" i="2"/>
  <c r="HS34" i="2"/>
  <c r="HR34" i="2"/>
  <c r="HQ34" i="2"/>
  <c r="HP34" i="2"/>
  <c r="HO34" i="2"/>
  <c r="HN34" i="2"/>
  <c r="HM34" i="2"/>
  <c r="HL34" i="2"/>
  <c r="HK34" i="2"/>
  <c r="HJ34" i="2"/>
  <c r="HI34" i="2"/>
  <c r="HH34" i="2"/>
  <c r="HG34" i="2"/>
  <c r="HF34" i="2"/>
  <c r="HE34" i="2"/>
  <c r="HD34" i="2"/>
  <c r="HC34" i="2"/>
  <c r="HB34" i="2"/>
  <c r="HA34" i="2"/>
  <c r="GZ34" i="2"/>
  <c r="GY34" i="2"/>
  <c r="GX34" i="2"/>
  <c r="GW34" i="2"/>
  <c r="GR34" i="2"/>
  <c r="GQ34" i="2"/>
  <c r="GP34" i="2"/>
  <c r="GO34" i="2"/>
  <c r="GN34" i="2"/>
  <c r="GM34" i="2"/>
  <c r="GL34" i="2"/>
  <c r="GK34" i="2"/>
  <c r="GJ34" i="2"/>
  <c r="GI34" i="2"/>
  <c r="GH34" i="2"/>
  <c r="GG34" i="2"/>
  <c r="GF34" i="2"/>
  <c r="GE34" i="2"/>
  <c r="GD34" i="2"/>
  <c r="GC34" i="2"/>
  <c r="GB34" i="2"/>
  <c r="GA34" i="2"/>
  <c r="FZ34" i="2"/>
  <c r="FY34" i="2"/>
  <c r="FX34" i="2"/>
  <c r="FW34" i="2"/>
  <c r="FV34" i="2"/>
  <c r="FU34" i="2"/>
  <c r="FP34" i="2"/>
  <c r="FO34" i="2"/>
  <c r="FN34" i="2"/>
  <c r="FM34" i="2"/>
  <c r="FL34" i="2"/>
  <c r="FK34" i="2"/>
  <c r="FJ34" i="2"/>
  <c r="FI34" i="2"/>
  <c r="FH34" i="2"/>
  <c r="FG34" i="2"/>
  <c r="FF34" i="2"/>
  <c r="FE34" i="2"/>
  <c r="FD34" i="2"/>
  <c r="FC34" i="2"/>
  <c r="FB34" i="2"/>
  <c r="FA34" i="2"/>
  <c r="EZ34" i="2"/>
  <c r="EY34" i="2"/>
  <c r="EX34" i="2"/>
  <c r="EW34" i="2"/>
  <c r="EV34" i="2"/>
  <c r="EU34" i="2"/>
  <c r="ET34" i="2"/>
  <c r="ES34" i="2"/>
  <c r="EN34" i="2"/>
  <c r="EM34" i="2"/>
  <c r="EL34" i="2"/>
  <c r="EK34" i="2"/>
  <c r="EJ34" i="2"/>
  <c r="EI34" i="2"/>
  <c r="EH34" i="2"/>
  <c r="EG34" i="2"/>
  <c r="EF34" i="2"/>
  <c r="EE34" i="2"/>
  <c r="ED34" i="2"/>
  <c r="EC34" i="2"/>
  <c r="EB34" i="2"/>
  <c r="EA34" i="2"/>
  <c r="DZ34" i="2"/>
  <c r="DY34" i="2"/>
  <c r="DX34" i="2"/>
  <c r="DW34" i="2"/>
  <c r="DV34" i="2"/>
  <c r="DU34" i="2"/>
  <c r="DT34" i="2"/>
  <c r="DS34" i="2"/>
  <c r="DR34" i="2"/>
  <c r="DQ34" i="2"/>
  <c r="DL34" i="2"/>
  <c r="DK34" i="2"/>
  <c r="DJ34" i="2"/>
  <c r="DI34" i="2"/>
  <c r="DH34" i="2"/>
  <c r="DG34" i="2"/>
  <c r="DF34" i="2"/>
  <c r="DE34" i="2"/>
  <c r="DD34" i="2"/>
  <c r="DC34" i="2"/>
  <c r="DB34" i="2"/>
  <c r="DA34" i="2"/>
  <c r="CZ34" i="2"/>
  <c r="CY34" i="2"/>
  <c r="CX34" i="2"/>
  <c r="CW34" i="2"/>
  <c r="CV34" i="2"/>
  <c r="CU34" i="2"/>
  <c r="CT34" i="2"/>
  <c r="CS34" i="2"/>
  <c r="CR34" i="2"/>
  <c r="CQ34" i="2"/>
  <c r="CP34" i="2"/>
  <c r="CO34" i="2"/>
  <c r="CJ34" i="2"/>
  <c r="CI34" i="2"/>
  <c r="CH34" i="2"/>
  <c r="CG34" i="2"/>
  <c r="CF34" i="2"/>
  <c r="CE34" i="2"/>
  <c r="CD34" i="2"/>
  <c r="CC34" i="2"/>
  <c r="CB34" i="2"/>
  <c r="CA34" i="2"/>
  <c r="BZ34" i="2"/>
  <c r="BY34" i="2"/>
  <c r="BX34" i="2"/>
  <c r="BW34" i="2"/>
  <c r="BV34" i="2"/>
  <c r="BU34" i="2"/>
  <c r="BT34" i="2"/>
  <c r="BS34" i="2"/>
  <c r="BR34" i="2"/>
  <c r="BQ34" i="2"/>
  <c r="BP34" i="2"/>
  <c r="BO34" i="2"/>
  <c r="BN34" i="2"/>
  <c r="BM34" i="2"/>
  <c r="BH34" i="2"/>
  <c r="BG34" i="2"/>
  <c r="BF34" i="2"/>
  <c r="BE34" i="2"/>
  <c r="BD34" i="2"/>
  <c r="BC34" i="2"/>
  <c r="BB34" i="2"/>
  <c r="BA34" i="2"/>
  <c r="AZ34" i="2"/>
  <c r="AY34" i="2"/>
  <c r="AX34" i="2"/>
  <c r="AW34" i="2"/>
  <c r="AV34" i="2"/>
  <c r="AU34" i="2"/>
  <c r="AT34" i="2"/>
  <c r="AS34" i="2"/>
  <c r="AR34" i="2"/>
  <c r="AQ34" i="2"/>
  <c r="AP34" i="2"/>
  <c r="AO34" i="2"/>
  <c r="AN34" i="2"/>
  <c r="AM34" i="2"/>
  <c r="AL34" i="2"/>
  <c r="AK34" i="2"/>
  <c r="AF34" i="2"/>
  <c r="AE34" i="2"/>
  <c r="AD34" i="2"/>
  <c r="AC34" i="2"/>
  <c r="AB34" i="2"/>
  <c r="AA34" i="2"/>
  <c r="Z34" i="2"/>
  <c r="Y34" i="2"/>
  <c r="X34" i="2"/>
  <c r="W34" i="2"/>
  <c r="V34" i="2"/>
  <c r="U34" i="2"/>
  <c r="T34" i="2"/>
  <c r="S34" i="2"/>
  <c r="R34" i="2"/>
  <c r="Q34" i="2"/>
  <c r="P34" i="2"/>
  <c r="O34" i="2"/>
  <c r="N34" i="2"/>
  <c r="M34" i="2"/>
  <c r="L34" i="2"/>
  <c r="K34" i="2"/>
  <c r="J34" i="2"/>
  <c r="I34" i="2"/>
  <c r="HT33" i="2"/>
  <c r="HS33" i="2"/>
  <c r="HR33" i="2"/>
  <c r="HQ33" i="2"/>
  <c r="HP33" i="2"/>
  <c r="HO33" i="2"/>
  <c r="HN33" i="2"/>
  <c r="HM33" i="2"/>
  <c r="HL33" i="2"/>
  <c r="HK33" i="2"/>
  <c r="HJ33" i="2"/>
  <c r="HI33" i="2"/>
  <c r="HH33" i="2"/>
  <c r="HG33" i="2"/>
  <c r="HF33" i="2"/>
  <c r="HE33" i="2"/>
  <c r="HD33" i="2"/>
  <c r="HC33" i="2"/>
  <c r="HB33" i="2"/>
  <c r="HA33" i="2"/>
  <c r="GZ33" i="2"/>
  <c r="GY33" i="2"/>
  <c r="GX33" i="2"/>
  <c r="GW33" i="2"/>
  <c r="GR33" i="2"/>
  <c r="GQ33" i="2"/>
  <c r="GP33" i="2"/>
  <c r="GO33" i="2"/>
  <c r="GN33" i="2"/>
  <c r="GM33" i="2"/>
  <c r="GL33" i="2"/>
  <c r="GK33" i="2"/>
  <c r="GJ33" i="2"/>
  <c r="GI33" i="2"/>
  <c r="GH33" i="2"/>
  <c r="GG33" i="2"/>
  <c r="GF33" i="2"/>
  <c r="GE33" i="2"/>
  <c r="GD33" i="2"/>
  <c r="GC33" i="2"/>
  <c r="GB33" i="2"/>
  <c r="GA33" i="2"/>
  <c r="FZ33" i="2"/>
  <c r="FY33" i="2"/>
  <c r="FX33" i="2"/>
  <c r="FW33" i="2"/>
  <c r="FV33" i="2"/>
  <c r="FU33" i="2"/>
  <c r="FP33" i="2"/>
  <c r="FO33" i="2"/>
  <c r="FN33" i="2"/>
  <c r="FM33" i="2"/>
  <c r="FL33" i="2"/>
  <c r="FK33" i="2"/>
  <c r="FJ33" i="2"/>
  <c r="FI33" i="2"/>
  <c r="FH33" i="2"/>
  <c r="FG33" i="2"/>
  <c r="FF33" i="2"/>
  <c r="FE33" i="2"/>
  <c r="FD33" i="2"/>
  <c r="FC33" i="2"/>
  <c r="FB33" i="2"/>
  <c r="FA33" i="2"/>
  <c r="EZ33" i="2"/>
  <c r="EY33" i="2"/>
  <c r="EX33" i="2"/>
  <c r="EW33" i="2"/>
  <c r="EV33" i="2"/>
  <c r="EU33" i="2"/>
  <c r="ET33" i="2"/>
  <c r="ES33" i="2"/>
  <c r="EN33" i="2"/>
  <c r="EM33" i="2"/>
  <c r="EL33" i="2"/>
  <c r="EK33" i="2"/>
  <c r="EJ33" i="2"/>
  <c r="EI33" i="2"/>
  <c r="EH33" i="2"/>
  <c r="EG33" i="2"/>
  <c r="EF33" i="2"/>
  <c r="EE33" i="2"/>
  <c r="ED33" i="2"/>
  <c r="EC33" i="2"/>
  <c r="EB33" i="2"/>
  <c r="EA33" i="2"/>
  <c r="DZ33" i="2"/>
  <c r="DY33" i="2"/>
  <c r="DX33" i="2"/>
  <c r="DW33" i="2"/>
  <c r="DV33" i="2"/>
  <c r="DU33" i="2"/>
  <c r="DT33" i="2"/>
  <c r="DS33" i="2"/>
  <c r="DR33" i="2"/>
  <c r="DQ33" i="2"/>
  <c r="DL33" i="2"/>
  <c r="DK33" i="2"/>
  <c r="DJ33" i="2"/>
  <c r="DI33" i="2"/>
  <c r="DH33" i="2"/>
  <c r="DG33" i="2"/>
  <c r="DF33" i="2"/>
  <c r="DE33" i="2"/>
  <c r="DD33" i="2"/>
  <c r="DC33" i="2"/>
  <c r="DB33" i="2"/>
  <c r="DA33" i="2"/>
  <c r="CZ33" i="2"/>
  <c r="CY33" i="2"/>
  <c r="CX33" i="2"/>
  <c r="CW33" i="2"/>
  <c r="CV33" i="2"/>
  <c r="CU33" i="2"/>
  <c r="CT33" i="2"/>
  <c r="CS33" i="2"/>
  <c r="CR33" i="2"/>
  <c r="CQ33" i="2"/>
  <c r="CP33" i="2"/>
  <c r="CO33" i="2"/>
  <c r="CJ33" i="2"/>
  <c r="CI33" i="2"/>
  <c r="CH33" i="2"/>
  <c r="CG33" i="2"/>
  <c r="CF33" i="2"/>
  <c r="CE33" i="2"/>
  <c r="CD33" i="2"/>
  <c r="CC33" i="2"/>
  <c r="CB33" i="2"/>
  <c r="CA33" i="2"/>
  <c r="BZ33" i="2"/>
  <c r="BY33" i="2"/>
  <c r="BX33" i="2"/>
  <c r="BW33" i="2"/>
  <c r="BV33" i="2"/>
  <c r="BU33" i="2"/>
  <c r="BT33" i="2"/>
  <c r="BS33" i="2"/>
  <c r="BR33" i="2"/>
  <c r="BQ33" i="2"/>
  <c r="BP33" i="2"/>
  <c r="BO33" i="2"/>
  <c r="BN33" i="2"/>
  <c r="BM33" i="2"/>
  <c r="BH33" i="2"/>
  <c r="BG33" i="2"/>
  <c r="BF33" i="2"/>
  <c r="BE33" i="2"/>
  <c r="BD33" i="2"/>
  <c r="BC33" i="2"/>
  <c r="BB33" i="2"/>
  <c r="BA33" i="2"/>
  <c r="AZ33" i="2"/>
  <c r="AY33" i="2"/>
  <c r="AX33" i="2"/>
  <c r="AW33" i="2"/>
  <c r="AV33" i="2"/>
  <c r="AU33" i="2"/>
  <c r="AT33" i="2"/>
  <c r="AS33" i="2"/>
  <c r="AR33" i="2"/>
  <c r="AQ33" i="2"/>
  <c r="AP33" i="2"/>
  <c r="AO33" i="2"/>
  <c r="AN33" i="2"/>
  <c r="AM33" i="2"/>
  <c r="AL33" i="2"/>
  <c r="AK33" i="2"/>
  <c r="AF33" i="2"/>
  <c r="AE33" i="2"/>
  <c r="AD33" i="2"/>
  <c r="AC33" i="2"/>
  <c r="AB33" i="2"/>
  <c r="AA33" i="2"/>
  <c r="Z33" i="2"/>
  <c r="Y33" i="2"/>
  <c r="X33" i="2"/>
  <c r="W33" i="2"/>
  <c r="V33" i="2"/>
  <c r="U33" i="2"/>
  <c r="T33" i="2"/>
  <c r="S33" i="2"/>
  <c r="R33" i="2"/>
  <c r="Q33" i="2"/>
  <c r="P33" i="2"/>
  <c r="O33" i="2"/>
  <c r="N33" i="2"/>
  <c r="M33" i="2"/>
  <c r="L33" i="2"/>
  <c r="K33" i="2"/>
  <c r="J33" i="2"/>
  <c r="I33" i="2"/>
  <c r="AR31" i="2"/>
  <c r="AQ31" i="2"/>
  <c r="AP31" i="2"/>
  <c r="AO31" i="2"/>
  <c r="AN31" i="2"/>
  <c r="AM31" i="2"/>
  <c r="AL31" i="2"/>
  <c r="HT30" i="2"/>
  <c r="HS30" i="2"/>
  <c r="HR30" i="2"/>
  <c r="HQ30" i="2"/>
  <c r="HP30" i="2"/>
  <c r="HO30" i="2"/>
  <c r="HN30" i="2"/>
  <c r="HM30" i="2"/>
  <c r="HL30" i="2"/>
  <c r="HK30" i="2"/>
  <c r="HJ30" i="2"/>
  <c r="HI30" i="2"/>
  <c r="HH30" i="2"/>
  <c r="HG30" i="2"/>
  <c r="HF30" i="2"/>
  <c r="HE30" i="2"/>
  <c r="HD30" i="2"/>
  <c r="HC30" i="2"/>
  <c r="HB30" i="2"/>
  <c r="HA30" i="2"/>
  <c r="GZ30" i="2"/>
  <c r="GY30" i="2"/>
  <c r="GX30" i="2"/>
  <c r="GR30" i="2"/>
  <c r="GQ30" i="2"/>
  <c r="GP30" i="2"/>
  <c r="GO30" i="2"/>
  <c r="GN30" i="2"/>
  <c r="GM30" i="2"/>
  <c r="GL30" i="2"/>
  <c r="GK30" i="2"/>
  <c r="GJ30" i="2"/>
  <c r="GI30" i="2"/>
  <c r="GH30" i="2"/>
  <c r="GG30" i="2"/>
  <c r="GF30" i="2"/>
  <c r="GE30" i="2"/>
  <c r="GD30" i="2"/>
  <c r="GC30" i="2"/>
  <c r="GB30" i="2"/>
  <c r="GA30" i="2"/>
  <c r="FZ30" i="2"/>
  <c r="FY30" i="2"/>
  <c r="FX30" i="2"/>
  <c r="FW30" i="2"/>
  <c r="FV30" i="2"/>
  <c r="FP30" i="2"/>
  <c r="FO30" i="2"/>
  <c r="FN30" i="2"/>
  <c r="FM30" i="2"/>
  <c r="FL30" i="2"/>
  <c r="FK30" i="2"/>
  <c r="FJ30" i="2"/>
  <c r="FI30" i="2"/>
  <c r="FH30" i="2"/>
  <c r="FG30" i="2"/>
  <c r="FF30" i="2"/>
  <c r="FE30" i="2"/>
  <c r="FD30" i="2"/>
  <c r="FC30" i="2"/>
  <c r="FB30" i="2"/>
  <c r="FA30" i="2"/>
  <c r="EZ30" i="2"/>
  <c r="EY30" i="2"/>
  <c r="EX30" i="2"/>
  <c r="EW30" i="2"/>
  <c r="EV30" i="2"/>
  <c r="EU30" i="2"/>
  <c r="ET30" i="2"/>
  <c r="EN30" i="2"/>
  <c r="EM30" i="2"/>
  <c r="EL30" i="2"/>
  <c r="EK30" i="2"/>
  <c r="EJ30" i="2"/>
  <c r="EI30" i="2"/>
  <c r="EH30" i="2"/>
  <c r="EG30" i="2"/>
  <c r="EF30" i="2"/>
  <c r="EE30" i="2"/>
  <c r="ED30" i="2"/>
  <c r="EC30" i="2"/>
  <c r="EB30" i="2"/>
  <c r="EA30" i="2"/>
  <c r="DZ30" i="2"/>
  <c r="DY30" i="2"/>
  <c r="DX30" i="2"/>
  <c r="DW30" i="2"/>
  <c r="DV30" i="2"/>
  <c r="DU30" i="2"/>
  <c r="DT30" i="2"/>
  <c r="DS30" i="2"/>
  <c r="DR30" i="2"/>
  <c r="DL30" i="2"/>
  <c r="DK30" i="2"/>
  <c r="DJ30" i="2"/>
  <c r="DI30" i="2"/>
  <c r="DH30" i="2"/>
  <c r="DG30" i="2"/>
  <c r="DF30" i="2"/>
  <c r="DE30" i="2"/>
  <c r="DD30" i="2"/>
  <c r="DC30" i="2"/>
  <c r="DB30" i="2"/>
  <c r="DA30" i="2"/>
  <c r="CZ30" i="2"/>
  <c r="CY30" i="2"/>
  <c r="CX30" i="2"/>
  <c r="CW30" i="2"/>
  <c r="CV30" i="2"/>
  <c r="CU30" i="2"/>
  <c r="CT30" i="2"/>
  <c r="CS30" i="2"/>
  <c r="CR30" i="2"/>
  <c r="CQ30" i="2"/>
  <c r="CP30" i="2"/>
  <c r="CJ30" i="2"/>
  <c r="CI30" i="2"/>
  <c r="CH30" i="2"/>
  <c r="CG30" i="2"/>
  <c r="CF30" i="2"/>
  <c r="CE30" i="2"/>
  <c r="CD30" i="2"/>
  <c r="CC30" i="2"/>
  <c r="CB30" i="2"/>
  <c r="CA30" i="2"/>
  <c r="BZ30" i="2"/>
  <c r="BY30" i="2"/>
  <c r="BX30" i="2"/>
  <c r="BW30" i="2"/>
  <c r="BV30" i="2"/>
  <c r="BU30" i="2"/>
  <c r="BT30" i="2"/>
  <c r="BS30" i="2"/>
  <c r="BR30" i="2"/>
  <c r="BQ30" i="2"/>
  <c r="BP30" i="2"/>
  <c r="BO30" i="2"/>
  <c r="BN30" i="2"/>
  <c r="BH30" i="2"/>
  <c r="BG30" i="2"/>
  <c r="BF30" i="2"/>
  <c r="BE30" i="2"/>
  <c r="BD30" i="2"/>
  <c r="BC30" i="2"/>
  <c r="BB30" i="2"/>
  <c r="BA30" i="2"/>
  <c r="AZ30" i="2"/>
  <c r="AY30" i="2"/>
  <c r="AX30" i="2"/>
  <c r="AW30" i="2"/>
  <c r="AV30" i="2"/>
  <c r="AU30" i="2"/>
  <c r="AT30" i="2"/>
  <c r="AS30" i="2"/>
  <c r="AR30" i="2"/>
  <c r="AQ30" i="2"/>
  <c r="AP30" i="2"/>
  <c r="AO30" i="2"/>
  <c r="AN30" i="2"/>
  <c r="AM30" i="2"/>
  <c r="AL30" i="2"/>
  <c r="AF30" i="2"/>
  <c r="AE30" i="2"/>
  <c r="AD30" i="2"/>
  <c r="AC30" i="2"/>
  <c r="AB30" i="2"/>
  <c r="AA30" i="2"/>
  <c r="Z30" i="2"/>
  <c r="Y30" i="2"/>
  <c r="X30" i="2"/>
  <c r="W30" i="2"/>
  <c r="V30" i="2"/>
  <c r="U30" i="2"/>
  <c r="T30" i="2"/>
  <c r="S30" i="2"/>
  <c r="R30" i="2"/>
  <c r="Q30" i="2"/>
  <c r="P30" i="2"/>
  <c r="O30" i="2"/>
  <c r="N30" i="2"/>
  <c r="M30" i="2"/>
  <c r="L30" i="2"/>
  <c r="K30" i="2"/>
  <c r="J30" i="2"/>
  <c r="FU29" i="2"/>
  <c r="ES29" i="2"/>
  <c r="CO29" i="2"/>
  <c r="BM29" i="2"/>
  <c r="AK29" i="2"/>
  <c r="I29" i="2"/>
  <c r="AR28" i="2"/>
  <c r="AQ28" i="2"/>
  <c r="AP28" i="2"/>
  <c r="AO28" i="2"/>
  <c r="AN28" i="2"/>
  <c r="AM28" i="2"/>
  <c r="AL28" i="2"/>
  <c r="HT27" i="2"/>
  <c r="HS27" i="2"/>
  <c r="HR27" i="2"/>
  <c r="HQ27" i="2"/>
  <c r="HP27" i="2"/>
  <c r="HO27" i="2"/>
  <c r="HN27" i="2"/>
  <c r="HM27" i="2"/>
  <c r="HL27" i="2"/>
  <c r="HK27" i="2"/>
  <c r="HJ27" i="2"/>
  <c r="HI27" i="2"/>
  <c r="HH27" i="2"/>
  <c r="HG27" i="2"/>
  <c r="HF27" i="2"/>
  <c r="HE27" i="2"/>
  <c r="HD27" i="2"/>
  <c r="HC27" i="2"/>
  <c r="HB27" i="2"/>
  <c r="HA27" i="2"/>
  <c r="GZ27" i="2"/>
  <c r="GY27" i="2"/>
  <c r="GX27" i="2"/>
  <c r="GW27" i="2"/>
  <c r="GR27" i="2"/>
  <c r="GQ27" i="2"/>
  <c r="GP27" i="2"/>
  <c r="GO27" i="2"/>
  <c r="GN27" i="2"/>
  <c r="GM27" i="2"/>
  <c r="GL27" i="2"/>
  <c r="GK27" i="2"/>
  <c r="GJ27" i="2"/>
  <c r="GI27" i="2"/>
  <c r="GH27" i="2"/>
  <c r="GG27" i="2"/>
  <c r="GF27" i="2"/>
  <c r="GE27" i="2"/>
  <c r="GD27" i="2"/>
  <c r="GC27" i="2"/>
  <c r="GB27" i="2"/>
  <c r="GA27" i="2"/>
  <c r="FZ27" i="2"/>
  <c r="FY27" i="2"/>
  <c r="FX27" i="2"/>
  <c r="FW27" i="2"/>
  <c r="FV27" i="2"/>
  <c r="FU27" i="2"/>
  <c r="FP27" i="2"/>
  <c r="FO27" i="2"/>
  <c r="FN27" i="2"/>
  <c r="FM27" i="2"/>
  <c r="FL27" i="2"/>
  <c r="FK27" i="2"/>
  <c r="FJ27" i="2"/>
  <c r="FI27" i="2"/>
  <c r="FH27" i="2"/>
  <c r="FG27" i="2"/>
  <c r="FF27" i="2"/>
  <c r="FE27" i="2"/>
  <c r="FD27" i="2"/>
  <c r="FC27" i="2"/>
  <c r="FB27" i="2"/>
  <c r="FA27" i="2"/>
  <c r="EZ27" i="2"/>
  <c r="EY27" i="2"/>
  <c r="EX27" i="2"/>
  <c r="EW27" i="2"/>
  <c r="EV27" i="2"/>
  <c r="EU27" i="2"/>
  <c r="ET27" i="2"/>
  <c r="ES27" i="2"/>
  <c r="EN27" i="2"/>
  <c r="EM27" i="2"/>
  <c r="EL27" i="2"/>
  <c r="EK27" i="2"/>
  <c r="EJ27" i="2"/>
  <c r="EI27" i="2"/>
  <c r="EH27" i="2"/>
  <c r="EG27" i="2"/>
  <c r="EF27" i="2"/>
  <c r="EE27" i="2"/>
  <c r="ED27" i="2"/>
  <c r="EC27" i="2"/>
  <c r="EB27" i="2"/>
  <c r="EA27" i="2"/>
  <c r="DZ27" i="2"/>
  <c r="DY27" i="2"/>
  <c r="DX27" i="2"/>
  <c r="DW27" i="2"/>
  <c r="DV27" i="2"/>
  <c r="DU27" i="2"/>
  <c r="DT27" i="2"/>
  <c r="DS27" i="2"/>
  <c r="DR27" i="2"/>
  <c r="DQ27" i="2"/>
  <c r="DL27" i="2"/>
  <c r="DK27" i="2"/>
  <c r="DJ27" i="2"/>
  <c r="DI27" i="2"/>
  <c r="DH27" i="2"/>
  <c r="DG27" i="2"/>
  <c r="DF27" i="2"/>
  <c r="DE27" i="2"/>
  <c r="DD27" i="2"/>
  <c r="DC27" i="2"/>
  <c r="DB27" i="2"/>
  <c r="DA27" i="2"/>
  <c r="CZ27" i="2"/>
  <c r="CY27" i="2"/>
  <c r="CX27" i="2"/>
  <c r="CW27" i="2"/>
  <c r="CV27" i="2"/>
  <c r="CU27" i="2"/>
  <c r="CT27" i="2"/>
  <c r="CS27" i="2"/>
  <c r="CR27" i="2"/>
  <c r="CQ27" i="2"/>
  <c r="CP27" i="2"/>
  <c r="CO27" i="2"/>
  <c r="CJ27" i="2"/>
  <c r="CI27" i="2"/>
  <c r="CH27" i="2"/>
  <c r="CG27" i="2"/>
  <c r="CF27" i="2"/>
  <c r="CE27" i="2"/>
  <c r="CD27" i="2"/>
  <c r="CC27" i="2"/>
  <c r="CB27" i="2"/>
  <c r="CA27" i="2"/>
  <c r="BZ27" i="2"/>
  <c r="BY27" i="2"/>
  <c r="BX27" i="2"/>
  <c r="BW27" i="2"/>
  <c r="BV27" i="2"/>
  <c r="BU27" i="2"/>
  <c r="BT27" i="2"/>
  <c r="BS27" i="2"/>
  <c r="BR27" i="2"/>
  <c r="BQ27" i="2"/>
  <c r="BP27" i="2"/>
  <c r="BO27" i="2"/>
  <c r="BN27" i="2"/>
  <c r="BM27" i="2"/>
  <c r="BH27" i="2"/>
  <c r="BG27" i="2"/>
  <c r="BF27" i="2"/>
  <c r="BE27" i="2"/>
  <c r="BD27" i="2"/>
  <c r="BC27" i="2"/>
  <c r="BB27" i="2"/>
  <c r="BA27" i="2"/>
  <c r="AZ27" i="2"/>
  <c r="AY27" i="2"/>
  <c r="AX27" i="2"/>
  <c r="AW27" i="2"/>
  <c r="AV27" i="2"/>
  <c r="AU27" i="2"/>
  <c r="AT27" i="2"/>
  <c r="AS27" i="2"/>
  <c r="AR27" i="2"/>
  <c r="AQ27" i="2"/>
  <c r="AP27" i="2"/>
  <c r="AO27" i="2"/>
  <c r="AN27" i="2"/>
  <c r="AM27" i="2"/>
  <c r="AL27" i="2"/>
  <c r="AK27" i="2"/>
  <c r="AF27" i="2"/>
  <c r="AE27" i="2"/>
  <c r="AD27" i="2"/>
  <c r="AC27" i="2"/>
  <c r="AB27" i="2"/>
  <c r="AA27" i="2"/>
  <c r="Z27" i="2"/>
  <c r="Y27" i="2"/>
  <c r="X27" i="2"/>
  <c r="W27" i="2"/>
  <c r="V27" i="2"/>
  <c r="U27" i="2"/>
  <c r="T27" i="2"/>
  <c r="S27" i="2"/>
  <c r="R27" i="2"/>
  <c r="Q27" i="2"/>
  <c r="P27" i="2"/>
  <c r="O27" i="2"/>
  <c r="N27" i="2"/>
  <c r="M27" i="2"/>
  <c r="L27" i="2"/>
  <c r="K27" i="2"/>
  <c r="J27" i="2"/>
  <c r="I27" i="2"/>
  <c r="HT26" i="2"/>
  <c r="HS26" i="2"/>
  <c r="HR26" i="2"/>
  <c r="HQ26" i="2"/>
  <c r="HP26" i="2"/>
  <c r="HO26" i="2"/>
  <c r="HN26" i="2"/>
  <c r="HM26" i="2"/>
  <c r="HL26" i="2"/>
  <c r="HK26" i="2"/>
  <c r="HJ26" i="2"/>
  <c r="HI26" i="2"/>
  <c r="HH26" i="2"/>
  <c r="HG26" i="2"/>
  <c r="HF26" i="2"/>
  <c r="HE26" i="2"/>
  <c r="HD26" i="2"/>
  <c r="HC26" i="2"/>
  <c r="HB26" i="2"/>
  <c r="HA26" i="2"/>
  <c r="GZ26" i="2"/>
  <c r="GY26" i="2"/>
  <c r="GX26" i="2"/>
  <c r="GW26" i="2"/>
  <c r="GR26" i="2"/>
  <c r="GQ26" i="2"/>
  <c r="GP26" i="2"/>
  <c r="GO26" i="2"/>
  <c r="GN26" i="2"/>
  <c r="GM26" i="2"/>
  <c r="GL26" i="2"/>
  <c r="GK26" i="2"/>
  <c r="GJ26" i="2"/>
  <c r="GI26" i="2"/>
  <c r="GH26" i="2"/>
  <c r="GG26" i="2"/>
  <c r="GF26" i="2"/>
  <c r="GE26" i="2"/>
  <c r="GD26" i="2"/>
  <c r="GC26" i="2"/>
  <c r="GB26" i="2"/>
  <c r="GA26" i="2"/>
  <c r="FZ26" i="2"/>
  <c r="FY26" i="2"/>
  <c r="FX26" i="2"/>
  <c r="FW26" i="2"/>
  <c r="FV26" i="2"/>
  <c r="FU26" i="2"/>
  <c r="FP26" i="2"/>
  <c r="FO26" i="2"/>
  <c r="FN26" i="2"/>
  <c r="FM26" i="2"/>
  <c r="FL26" i="2"/>
  <c r="FK26" i="2"/>
  <c r="FJ26" i="2"/>
  <c r="FI26" i="2"/>
  <c r="FH26" i="2"/>
  <c r="FG26" i="2"/>
  <c r="FF26" i="2"/>
  <c r="FE26" i="2"/>
  <c r="FD26" i="2"/>
  <c r="FC26" i="2"/>
  <c r="FB26" i="2"/>
  <c r="FA26" i="2"/>
  <c r="EZ26" i="2"/>
  <c r="EY26" i="2"/>
  <c r="EX26" i="2"/>
  <c r="EW26" i="2"/>
  <c r="EV26" i="2"/>
  <c r="EU26" i="2"/>
  <c r="ET26" i="2"/>
  <c r="ES26" i="2"/>
  <c r="EN26" i="2"/>
  <c r="EM26" i="2"/>
  <c r="EL26" i="2"/>
  <c r="EK26" i="2"/>
  <c r="EJ26" i="2"/>
  <c r="EI26" i="2"/>
  <c r="EH26" i="2"/>
  <c r="EG26" i="2"/>
  <c r="EF26" i="2"/>
  <c r="EE26" i="2"/>
  <c r="ED26" i="2"/>
  <c r="EC26" i="2"/>
  <c r="EB26" i="2"/>
  <c r="EA26" i="2"/>
  <c r="DZ26" i="2"/>
  <c r="DY26" i="2"/>
  <c r="DX26" i="2"/>
  <c r="DW26" i="2"/>
  <c r="DV26" i="2"/>
  <c r="DU26" i="2"/>
  <c r="DT26" i="2"/>
  <c r="DS26" i="2"/>
  <c r="DR26" i="2"/>
  <c r="DQ26" i="2"/>
  <c r="DL26" i="2"/>
  <c r="DK26" i="2"/>
  <c r="DJ26" i="2"/>
  <c r="DI26" i="2"/>
  <c r="DH26" i="2"/>
  <c r="DG26" i="2"/>
  <c r="DF26" i="2"/>
  <c r="DE26" i="2"/>
  <c r="DD26" i="2"/>
  <c r="DC26" i="2"/>
  <c r="DB26" i="2"/>
  <c r="DA26" i="2"/>
  <c r="CZ26" i="2"/>
  <c r="CY26" i="2"/>
  <c r="CX26" i="2"/>
  <c r="CW26" i="2"/>
  <c r="CV26" i="2"/>
  <c r="CU26" i="2"/>
  <c r="CT26" i="2"/>
  <c r="CS26" i="2"/>
  <c r="CR26" i="2"/>
  <c r="CQ26" i="2"/>
  <c r="CP26" i="2"/>
  <c r="CO26" i="2"/>
  <c r="CJ26" i="2"/>
  <c r="CI26" i="2"/>
  <c r="CH26" i="2"/>
  <c r="CG26" i="2"/>
  <c r="CF26" i="2"/>
  <c r="CE26" i="2"/>
  <c r="CD26" i="2"/>
  <c r="CC26" i="2"/>
  <c r="CB26" i="2"/>
  <c r="CA26" i="2"/>
  <c r="BZ26" i="2"/>
  <c r="BY26" i="2"/>
  <c r="BX26" i="2"/>
  <c r="BW26" i="2"/>
  <c r="BV26" i="2"/>
  <c r="BU26" i="2"/>
  <c r="BT26" i="2"/>
  <c r="BS26" i="2"/>
  <c r="BR26" i="2"/>
  <c r="BQ26" i="2"/>
  <c r="BP26" i="2"/>
  <c r="BO26" i="2"/>
  <c r="BN26" i="2"/>
  <c r="BM26" i="2"/>
  <c r="BH26" i="2"/>
  <c r="BG26" i="2"/>
  <c r="BF26" i="2"/>
  <c r="BE26" i="2"/>
  <c r="BD26" i="2"/>
  <c r="BC26" i="2"/>
  <c r="BB26" i="2"/>
  <c r="BA26" i="2"/>
  <c r="AZ26" i="2"/>
  <c r="AY26" i="2"/>
  <c r="AX26" i="2"/>
  <c r="AW26" i="2"/>
  <c r="AV26" i="2"/>
  <c r="AU26" i="2"/>
  <c r="AT26" i="2"/>
  <c r="AS26" i="2"/>
  <c r="AR26" i="2"/>
  <c r="AQ26" i="2"/>
  <c r="AP26" i="2"/>
  <c r="AO26" i="2"/>
  <c r="AN26" i="2"/>
  <c r="AM26" i="2"/>
  <c r="AL26" i="2"/>
  <c r="AK26" i="2"/>
  <c r="AF26" i="2"/>
  <c r="AE26" i="2"/>
  <c r="AD26" i="2"/>
  <c r="AC26" i="2"/>
  <c r="AB26" i="2"/>
  <c r="AA26" i="2"/>
  <c r="Z26" i="2"/>
  <c r="Y26" i="2"/>
  <c r="X26" i="2"/>
  <c r="W26" i="2"/>
  <c r="V26" i="2"/>
  <c r="U26" i="2"/>
  <c r="T26" i="2"/>
  <c r="S26" i="2"/>
  <c r="R26" i="2"/>
  <c r="Q26" i="2"/>
  <c r="P26" i="2"/>
  <c r="O26" i="2"/>
  <c r="N26" i="2"/>
  <c r="M26" i="2"/>
  <c r="L26" i="2"/>
  <c r="K26" i="2"/>
  <c r="J26" i="2"/>
  <c r="I26" i="2"/>
  <c r="HT25" i="2"/>
  <c r="HS25" i="2"/>
  <c r="HR25" i="2"/>
  <c r="HQ25" i="2"/>
  <c r="HP25" i="2"/>
  <c r="HO25" i="2"/>
  <c r="HN25" i="2"/>
  <c r="HM25" i="2"/>
  <c r="HL25" i="2"/>
  <c r="HK25" i="2"/>
  <c r="HJ25" i="2"/>
  <c r="HI25" i="2"/>
  <c r="HH25" i="2"/>
  <c r="HG25" i="2"/>
  <c r="HF25" i="2"/>
  <c r="HE25" i="2"/>
  <c r="HD25" i="2"/>
  <c r="HC25" i="2"/>
  <c r="HB25" i="2"/>
  <c r="HA25" i="2"/>
  <c r="GZ25" i="2"/>
  <c r="GY25" i="2"/>
  <c r="GX25" i="2"/>
  <c r="GR25" i="2"/>
  <c r="GQ25" i="2"/>
  <c r="GP25" i="2"/>
  <c r="GO25" i="2"/>
  <c r="GN25" i="2"/>
  <c r="GM25" i="2"/>
  <c r="GL25" i="2"/>
  <c r="GK25" i="2"/>
  <c r="GJ25" i="2"/>
  <c r="GI25" i="2"/>
  <c r="GH25" i="2"/>
  <c r="GG25" i="2"/>
  <c r="GF25" i="2"/>
  <c r="GE25" i="2"/>
  <c r="GD25" i="2"/>
  <c r="GC25" i="2"/>
  <c r="GB25" i="2"/>
  <c r="GA25" i="2"/>
  <c r="FZ25" i="2"/>
  <c r="FY25" i="2"/>
  <c r="FX25" i="2"/>
  <c r="FW25" i="2"/>
  <c r="FV25" i="2"/>
  <c r="FP25" i="2"/>
  <c r="FO25" i="2"/>
  <c r="FN25" i="2"/>
  <c r="FM25" i="2"/>
  <c r="FL25" i="2"/>
  <c r="FK25" i="2"/>
  <c r="FJ25" i="2"/>
  <c r="FI25" i="2"/>
  <c r="FH25" i="2"/>
  <c r="FG25" i="2"/>
  <c r="FF25" i="2"/>
  <c r="FE25" i="2"/>
  <c r="FD25" i="2"/>
  <c r="FC25" i="2"/>
  <c r="FB25" i="2"/>
  <c r="FA25" i="2"/>
  <c r="EZ25" i="2"/>
  <c r="EY25" i="2"/>
  <c r="EX25" i="2"/>
  <c r="EW25" i="2"/>
  <c r="EV25" i="2"/>
  <c r="EU25" i="2"/>
  <c r="ET25" i="2"/>
  <c r="EN25" i="2"/>
  <c r="EM25" i="2"/>
  <c r="EL25" i="2"/>
  <c r="EK25" i="2"/>
  <c r="EJ25" i="2"/>
  <c r="EI25" i="2"/>
  <c r="EH25" i="2"/>
  <c r="EG25" i="2"/>
  <c r="EF25" i="2"/>
  <c r="EE25" i="2"/>
  <c r="ED25" i="2"/>
  <c r="EC25" i="2"/>
  <c r="EB25" i="2"/>
  <c r="EA25" i="2"/>
  <c r="DZ25" i="2"/>
  <c r="DY25" i="2"/>
  <c r="DX25" i="2"/>
  <c r="DW25" i="2"/>
  <c r="DV25" i="2"/>
  <c r="DU25" i="2"/>
  <c r="DT25" i="2"/>
  <c r="DS25" i="2"/>
  <c r="DR25" i="2"/>
  <c r="DL25" i="2"/>
  <c r="DK25" i="2"/>
  <c r="DJ25" i="2"/>
  <c r="DI25" i="2"/>
  <c r="DH25" i="2"/>
  <c r="DG25" i="2"/>
  <c r="DF25" i="2"/>
  <c r="DE25" i="2"/>
  <c r="DD25" i="2"/>
  <c r="DC25" i="2"/>
  <c r="DB25" i="2"/>
  <c r="DA25" i="2"/>
  <c r="CZ25" i="2"/>
  <c r="CY25" i="2"/>
  <c r="CX25" i="2"/>
  <c r="CW25" i="2"/>
  <c r="CV25" i="2"/>
  <c r="CU25" i="2"/>
  <c r="CT25" i="2"/>
  <c r="CS25" i="2"/>
  <c r="CR25" i="2"/>
  <c r="CQ25" i="2"/>
  <c r="CP25" i="2"/>
  <c r="CJ25" i="2"/>
  <c r="CI25" i="2"/>
  <c r="CH25" i="2"/>
  <c r="CG25" i="2"/>
  <c r="CF25" i="2"/>
  <c r="CE25" i="2"/>
  <c r="CD25" i="2"/>
  <c r="CC25" i="2"/>
  <c r="CB25" i="2"/>
  <c r="CA25" i="2"/>
  <c r="BZ25" i="2"/>
  <c r="BY25" i="2"/>
  <c r="BX25" i="2"/>
  <c r="BW25" i="2"/>
  <c r="BV25" i="2"/>
  <c r="BU25" i="2"/>
  <c r="BT25" i="2"/>
  <c r="BS25" i="2"/>
  <c r="BR25" i="2"/>
  <c r="BQ25" i="2"/>
  <c r="BP25" i="2"/>
  <c r="BO25" i="2"/>
  <c r="BN25" i="2"/>
  <c r="BH25" i="2"/>
  <c r="BG25" i="2"/>
  <c r="BF25" i="2"/>
  <c r="BE25" i="2"/>
  <c r="BD25" i="2"/>
  <c r="BC25" i="2"/>
  <c r="BB25" i="2"/>
  <c r="BA25" i="2"/>
  <c r="AZ25" i="2"/>
  <c r="AY25" i="2"/>
  <c r="AX25" i="2"/>
  <c r="AW25" i="2"/>
  <c r="AV25" i="2"/>
  <c r="AU25" i="2"/>
  <c r="AT25" i="2"/>
  <c r="AS25" i="2"/>
  <c r="AR25" i="2"/>
  <c r="AQ25" i="2"/>
  <c r="AP25" i="2"/>
  <c r="AO25" i="2"/>
  <c r="AN25" i="2"/>
  <c r="AM25" i="2"/>
  <c r="AL25" i="2"/>
  <c r="AF25" i="2"/>
  <c r="AE25" i="2"/>
  <c r="AD25" i="2"/>
  <c r="AC25" i="2"/>
  <c r="AB25" i="2"/>
  <c r="AA25" i="2"/>
  <c r="Z25" i="2"/>
  <c r="Y25" i="2"/>
  <c r="X25" i="2"/>
  <c r="W25" i="2"/>
  <c r="V25" i="2"/>
  <c r="U25" i="2"/>
  <c r="T25" i="2"/>
  <c r="S25" i="2"/>
  <c r="R25" i="2"/>
  <c r="Q25" i="2"/>
  <c r="P25" i="2"/>
  <c r="O25" i="2"/>
  <c r="N25" i="2"/>
  <c r="M25" i="2"/>
  <c r="L25" i="2"/>
  <c r="K25" i="2"/>
  <c r="J25" i="2"/>
  <c r="B25" i="2"/>
  <c r="HT24" i="2"/>
  <c r="HS24" i="2"/>
  <c r="HR24" i="2"/>
  <c r="HQ24" i="2"/>
  <c r="HP24" i="2"/>
  <c r="HO24" i="2"/>
  <c r="HN24" i="2"/>
  <c r="HM24" i="2"/>
  <c r="HL24" i="2"/>
  <c r="HK24" i="2"/>
  <c r="HJ24" i="2"/>
  <c r="HI24" i="2"/>
  <c r="HH24" i="2"/>
  <c r="HG24" i="2"/>
  <c r="HF24" i="2"/>
  <c r="HE24" i="2"/>
  <c r="HD24" i="2"/>
  <c r="HC24" i="2"/>
  <c r="HB24" i="2"/>
  <c r="HA24" i="2"/>
  <c r="GZ24" i="2"/>
  <c r="GY24" i="2"/>
  <c r="GX24" i="2"/>
  <c r="GR24" i="2"/>
  <c r="GQ24" i="2"/>
  <c r="GP24" i="2"/>
  <c r="GO24" i="2"/>
  <c r="GN24" i="2"/>
  <c r="GM24" i="2"/>
  <c r="GL24" i="2"/>
  <c r="GK24" i="2"/>
  <c r="GJ24" i="2"/>
  <c r="GI24" i="2"/>
  <c r="GH24" i="2"/>
  <c r="GG24" i="2"/>
  <c r="GF24" i="2"/>
  <c r="GE24" i="2"/>
  <c r="GD24" i="2"/>
  <c r="GC24" i="2"/>
  <c r="GB24" i="2"/>
  <c r="GA24" i="2"/>
  <c r="FZ24" i="2"/>
  <c r="FY24" i="2"/>
  <c r="FX24" i="2"/>
  <c r="FW24" i="2"/>
  <c r="FV24" i="2"/>
  <c r="FP24" i="2"/>
  <c r="FO24" i="2"/>
  <c r="FN24" i="2"/>
  <c r="FM24" i="2"/>
  <c r="FL24" i="2"/>
  <c r="FK24" i="2"/>
  <c r="FJ24" i="2"/>
  <c r="FI24" i="2"/>
  <c r="FH24" i="2"/>
  <c r="FG24" i="2"/>
  <c r="FF24" i="2"/>
  <c r="FE24" i="2"/>
  <c r="FD24" i="2"/>
  <c r="FC24" i="2"/>
  <c r="FB24" i="2"/>
  <c r="FA24" i="2"/>
  <c r="EZ24" i="2"/>
  <c r="EY24" i="2"/>
  <c r="EX24" i="2"/>
  <c r="EW24" i="2"/>
  <c r="EV24" i="2"/>
  <c r="EU24" i="2"/>
  <c r="ET24" i="2"/>
  <c r="EN24" i="2"/>
  <c r="EM24" i="2"/>
  <c r="EL24" i="2"/>
  <c r="EK24" i="2"/>
  <c r="EJ24" i="2"/>
  <c r="EI24" i="2"/>
  <c r="EH24" i="2"/>
  <c r="EG24" i="2"/>
  <c r="EF24" i="2"/>
  <c r="EE24" i="2"/>
  <c r="ED24" i="2"/>
  <c r="EC24" i="2"/>
  <c r="EB24" i="2"/>
  <c r="EA24" i="2"/>
  <c r="DZ24" i="2"/>
  <c r="DY24" i="2"/>
  <c r="DX24" i="2"/>
  <c r="DW24" i="2"/>
  <c r="DV24" i="2"/>
  <c r="DU24" i="2"/>
  <c r="DT24" i="2"/>
  <c r="DS24" i="2"/>
  <c r="DR24" i="2"/>
  <c r="DL24" i="2"/>
  <c r="DK24" i="2"/>
  <c r="DJ24" i="2"/>
  <c r="DI24" i="2"/>
  <c r="DH24" i="2"/>
  <c r="DG24" i="2"/>
  <c r="DF24" i="2"/>
  <c r="DE24" i="2"/>
  <c r="DD24" i="2"/>
  <c r="DC24" i="2"/>
  <c r="DB24" i="2"/>
  <c r="DA24" i="2"/>
  <c r="CZ24" i="2"/>
  <c r="CY24" i="2"/>
  <c r="CX24" i="2"/>
  <c r="CW24" i="2"/>
  <c r="CV24" i="2"/>
  <c r="CU24" i="2"/>
  <c r="CT24" i="2"/>
  <c r="CS24" i="2"/>
  <c r="CR24" i="2"/>
  <c r="CQ24" i="2"/>
  <c r="CP24" i="2"/>
  <c r="CJ24" i="2"/>
  <c r="CI24" i="2"/>
  <c r="CH24" i="2"/>
  <c r="CG24" i="2"/>
  <c r="CF24" i="2"/>
  <c r="CE24" i="2"/>
  <c r="CD24" i="2"/>
  <c r="CC24" i="2"/>
  <c r="CB24" i="2"/>
  <c r="CA24" i="2"/>
  <c r="BZ24" i="2"/>
  <c r="BY24" i="2"/>
  <c r="BX24" i="2"/>
  <c r="BW24" i="2"/>
  <c r="BV24" i="2"/>
  <c r="BU24" i="2"/>
  <c r="BT24" i="2"/>
  <c r="BS24" i="2"/>
  <c r="BR24" i="2"/>
  <c r="BQ24" i="2"/>
  <c r="BP24" i="2"/>
  <c r="BO24" i="2"/>
  <c r="BN24" i="2"/>
  <c r="BH24" i="2"/>
  <c r="BG24" i="2"/>
  <c r="BF24" i="2"/>
  <c r="BE24" i="2"/>
  <c r="BD24" i="2"/>
  <c r="BC24" i="2"/>
  <c r="BB24" i="2"/>
  <c r="BA24" i="2"/>
  <c r="AZ24" i="2"/>
  <c r="AY24" i="2"/>
  <c r="AX24" i="2"/>
  <c r="AW24" i="2"/>
  <c r="AV24" i="2"/>
  <c r="AU24" i="2"/>
  <c r="AT24" i="2"/>
  <c r="AS24" i="2"/>
  <c r="AR24" i="2"/>
  <c r="AQ24" i="2"/>
  <c r="AP24" i="2"/>
  <c r="AO24" i="2"/>
  <c r="AN24" i="2"/>
  <c r="AM24" i="2"/>
  <c r="AL24" i="2"/>
  <c r="AF24" i="2"/>
  <c r="AE24" i="2"/>
  <c r="AD24" i="2"/>
  <c r="AC24" i="2"/>
  <c r="AB24" i="2"/>
  <c r="AA24" i="2"/>
  <c r="Z24" i="2"/>
  <c r="Y24" i="2"/>
  <c r="X24" i="2"/>
  <c r="W24" i="2"/>
  <c r="V24" i="2"/>
  <c r="U24" i="2"/>
  <c r="T24" i="2"/>
  <c r="S24" i="2"/>
  <c r="R24" i="2"/>
  <c r="Q24" i="2"/>
  <c r="P24" i="2"/>
  <c r="O24" i="2"/>
  <c r="N24" i="2"/>
  <c r="M24" i="2"/>
  <c r="L24" i="2"/>
  <c r="K24" i="2"/>
  <c r="J24" i="2"/>
  <c r="B24" i="2"/>
  <c r="FU23" i="2"/>
  <c r="ES23" i="2"/>
  <c r="CO23" i="2"/>
  <c r="BM23" i="2"/>
  <c r="AK23" i="2"/>
  <c r="I23" i="2"/>
  <c r="HT21" i="2"/>
  <c r="HS21" i="2"/>
  <c r="HR21" i="2"/>
  <c r="HQ21" i="2"/>
  <c r="HP21" i="2"/>
  <c r="HO21" i="2"/>
  <c r="HN21" i="2"/>
  <c r="HM21" i="2"/>
  <c r="HL21" i="2"/>
  <c r="HK21" i="2"/>
  <c r="HJ21" i="2"/>
  <c r="HI21" i="2"/>
  <c r="HH21" i="2"/>
  <c r="HG21" i="2"/>
  <c r="HF21" i="2"/>
  <c r="HE21" i="2"/>
  <c r="HD21" i="2"/>
  <c r="HC21" i="2"/>
  <c r="HB21" i="2"/>
  <c r="HA21" i="2"/>
  <c r="GZ21" i="2"/>
  <c r="GY21" i="2"/>
  <c r="GX21" i="2"/>
  <c r="GR21" i="2"/>
  <c r="GQ21" i="2"/>
  <c r="GP21" i="2"/>
  <c r="GO21" i="2"/>
  <c r="GN21" i="2"/>
  <c r="GM21" i="2"/>
  <c r="GL21" i="2"/>
  <c r="GK21" i="2"/>
  <c r="GJ21" i="2"/>
  <c r="GI21" i="2"/>
  <c r="GH21" i="2"/>
  <c r="GG21" i="2"/>
  <c r="GF21" i="2"/>
  <c r="GE21" i="2"/>
  <c r="GD21" i="2"/>
  <c r="GC21" i="2"/>
  <c r="GB21" i="2"/>
  <c r="GA21" i="2"/>
  <c r="FZ21" i="2"/>
  <c r="FY21" i="2"/>
  <c r="FX21" i="2"/>
  <c r="FW21" i="2"/>
  <c r="FV21" i="2"/>
  <c r="FP21" i="2"/>
  <c r="FO21" i="2"/>
  <c r="FN21" i="2"/>
  <c r="FM21" i="2"/>
  <c r="FL21" i="2"/>
  <c r="FK21" i="2"/>
  <c r="FJ21" i="2"/>
  <c r="FI21" i="2"/>
  <c r="FH21" i="2"/>
  <c r="FG21" i="2"/>
  <c r="FF21" i="2"/>
  <c r="FE21" i="2"/>
  <c r="FD21" i="2"/>
  <c r="FC21" i="2"/>
  <c r="FB21" i="2"/>
  <c r="FA21" i="2"/>
  <c r="EZ21" i="2"/>
  <c r="EY21" i="2"/>
  <c r="EX21" i="2"/>
  <c r="EW21" i="2"/>
  <c r="EV21" i="2"/>
  <c r="EU21" i="2"/>
  <c r="ET21" i="2"/>
  <c r="EN21" i="2"/>
  <c r="EM21" i="2"/>
  <c r="EL21" i="2"/>
  <c r="EK21" i="2"/>
  <c r="EJ21" i="2"/>
  <c r="EI21" i="2"/>
  <c r="EH21" i="2"/>
  <c r="EG21" i="2"/>
  <c r="EF21" i="2"/>
  <c r="EE21" i="2"/>
  <c r="ED21" i="2"/>
  <c r="EC21" i="2"/>
  <c r="EB21" i="2"/>
  <c r="EA21" i="2"/>
  <c r="DZ21" i="2"/>
  <c r="DY21" i="2"/>
  <c r="DX21" i="2"/>
  <c r="DW21" i="2"/>
  <c r="DV21" i="2"/>
  <c r="DU21" i="2"/>
  <c r="DT21" i="2"/>
  <c r="DS21" i="2"/>
  <c r="DR21" i="2"/>
  <c r="DL21" i="2"/>
  <c r="DK21" i="2"/>
  <c r="DJ21" i="2"/>
  <c r="DI21" i="2"/>
  <c r="DH21" i="2"/>
  <c r="DG21" i="2"/>
  <c r="DF21" i="2"/>
  <c r="DE21" i="2"/>
  <c r="DD21" i="2"/>
  <c r="DC21" i="2"/>
  <c r="DB21" i="2"/>
  <c r="DA21" i="2"/>
  <c r="CZ21" i="2"/>
  <c r="CY21" i="2"/>
  <c r="CX21" i="2"/>
  <c r="CW21" i="2"/>
  <c r="CV21" i="2"/>
  <c r="CU21" i="2"/>
  <c r="CT21" i="2"/>
  <c r="CS21" i="2"/>
  <c r="CR21" i="2"/>
  <c r="CQ21" i="2"/>
  <c r="CP21" i="2"/>
  <c r="CJ21" i="2"/>
  <c r="CI21" i="2"/>
  <c r="CH21" i="2"/>
  <c r="CG21" i="2"/>
  <c r="CF21" i="2"/>
  <c r="CE21" i="2"/>
  <c r="CD21" i="2"/>
  <c r="CC21" i="2"/>
  <c r="CB21" i="2"/>
  <c r="CA21" i="2"/>
  <c r="BZ21" i="2"/>
  <c r="BY21" i="2"/>
  <c r="BX21" i="2"/>
  <c r="BW21" i="2"/>
  <c r="BV21" i="2"/>
  <c r="BU21" i="2"/>
  <c r="BT21" i="2"/>
  <c r="BS21" i="2"/>
  <c r="BR21" i="2"/>
  <c r="BQ21" i="2"/>
  <c r="BP21" i="2"/>
  <c r="BO21" i="2"/>
  <c r="BN21" i="2"/>
  <c r="BH21" i="2"/>
  <c r="BG21" i="2"/>
  <c r="BF21" i="2"/>
  <c r="BE21" i="2"/>
  <c r="BD21" i="2"/>
  <c r="BC21" i="2"/>
  <c r="BB21" i="2"/>
  <c r="BA21" i="2"/>
  <c r="AZ21" i="2"/>
  <c r="AY21" i="2"/>
  <c r="AX21" i="2"/>
  <c r="AW21" i="2"/>
  <c r="AV21" i="2"/>
  <c r="AU21" i="2"/>
  <c r="AT21" i="2"/>
  <c r="AS21" i="2"/>
  <c r="AR21" i="2"/>
  <c r="AQ21" i="2"/>
  <c r="AP21" i="2"/>
  <c r="AO21" i="2"/>
  <c r="AN21" i="2"/>
  <c r="AM21" i="2"/>
  <c r="AL21" i="2"/>
  <c r="AF21" i="2"/>
  <c r="AE21" i="2"/>
  <c r="AD21" i="2"/>
  <c r="AC21" i="2"/>
  <c r="AB21" i="2"/>
  <c r="AA21" i="2"/>
  <c r="Z21" i="2"/>
  <c r="Y21" i="2"/>
  <c r="X21" i="2"/>
  <c r="W21" i="2"/>
  <c r="V21" i="2"/>
  <c r="U21" i="2"/>
  <c r="T21" i="2"/>
  <c r="S21" i="2"/>
  <c r="R21" i="2"/>
  <c r="Q21" i="2"/>
  <c r="P21" i="2"/>
  <c r="O21" i="2"/>
  <c r="N21" i="2"/>
  <c r="M21" i="2"/>
  <c r="L21" i="2"/>
  <c r="K21" i="2"/>
  <c r="J21" i="2"/>
  <c r="HT20" i="2"/>
  <c r="HS20" i="2"/>
  <c r="HR20" i="2"/>
  <c r="HQ20" i="2"/>
  <c r="HP20" i="2"/>
  <c r="HO20" i="2"/>
  <c r="HN20" i="2"/>
  <c r="HM20" i="2"/>
  <c r="HL20" i="2"/>
  <c r="HK20" i="2"/>
  <c r="HJ20" i="2"/>
  <c r="HI20" i="2"/>
  <c r="HH20" i="2"/>
  <c r="HG20" i="2"/>
  <c r="HF20" i="2"/>
  <c r="HE20" i="2"/>
  <c r="HD20" i="2"/>
  <c r="HC20" i="2"/>
  <c r="HB20" i="2"/>
  <c r="HA20" i="2"/>
  <c r="GZ20" i="2"/>
  <c r="GY20" i="2"/>
  <c r="GX20" i="2"/>
  <c r="GR20" i="2"/>
  <c r="GQ20" i="2"/>
  <c r="GP20" i="2"/>
  <c r="GO20" i="2"/>
  <c r="GN20" i="2"/>
  <c r="GM20" i="2"/>
  <c r="GL20" i="2"/>
  <c r="GK20" i="2"/>
  <c r="GJ20" i="2"/>
  <c r="GI20" i="2"/>
  <c r="GH20" i="2"/>
  <c r="GG20" i="2"/>
  <c r="GF20" i="2"/>
  <c r="GE20" i="2"/>
  <c r="GD20" i="2"/>
  <c r="GC20" i="2"/>
  <c r="GB20" i="2"/>
  <c r="GA20" i="2"/>
  <c r="FZ20" i="2"/>
  <c r="FY20" i="2"/>
  <c r="FX20" i="2"/>
  <c r="FW20" i="2"/>
  <c r="FV20" i="2"/>
  <c r="FP20" i="2"/>
  <c r="FO20" i="2"/>
  <c r="FN20" i="2"/>
  <c r="FM20" i="2"/>
  <c r="FL20" i="2"/>
  <c r="FK20" i="2"/>
  <c r="FJ20" i="2"/>
  <c r="FI20" i="2"/>
  <c r="FH20" i="2"/>
  <c r="FG20" i="2"/>
  <c r="FF20" i="2"/>
  <c r="FE20" i="2"/>
  <c r="FD20" i="2"/>
  <c r="FC20" i="2"/>
  <c r="FB20" i="2"/>
  <c r="FA20" i="2"/>
  <c r="EZ20" i="2"/>
  <c r="EY20" i="2"/>
  <c r="EX20" i="2"/>
  <c r="EW20" i="2"/>
  <c r="EV20" i="2"/>
  <c r="EU20" i="2"/>
  <c r="ET20" i="2"/>
  <c r="EN20" i="2"/>
  <c r="EM20" i="2"/>
  <c r="EL20" i="2"/>
  <c r="EK20" i="2"/>
  <c r="EJ20" i="2"/>
  <c r="EI20" i="2"/>
  <c r="EH20" i="2"/>
  <c r="EG20" i="2"/>
  <c r="EF20" i="2"/>
  <c r="EE20" i="2"/>
  <c r="ED20" i="2"/>
  <c r="EC20" i="2"/>
  <c r="EB20" i="2"/>
  <c r="EA20" i="2"/>
  <c r="DZ20" i="2"/>
  <c r="DY20" i="2"/>
  <c r="DX20" i="2"/>
  <c r="DW20" i="2"/>
  <c r="DV20" i="2"/>
  <c r="DU20" i="2"/>
  <c r="DT20" i="2"/>
  <c r="DS20" i="2"/>
  <c r="DR20" i="2"/>
  <c r="DL20" i="2"/>
  <c r="DK20" i="2"/>
  <c r="DJ20" i="2"/>
  <c r="DI20" i="2"/>
  <c r="DH20" i="2"/>
  <c r="DG20" i="2"/>
  <c r="DF20" i="2"/>
  <c r="DE20" i="2"/>
  <c r="DD20" i="2"/>
  <c r="DC20" i="2"/>
  <c r="DB20" i="2"/>
  <c r="DA20" i="2"/>
  <c r="CZ20" i="2"/>
  <c r="CY20" i="2"/>
  <c r="CX20" i="2"/>
  <c r="CW20" i="2"/>
  <c r="CV20" i="2"/>
  <c r="CU20" i="2"/>
  <c r="CT20" i="2"/>
  <c r="CS20" i="2"/>
  <c r="CR20" i="2"/>
  <c r="CQ20" i="2"/>
  <c r="CP20" i="2"/>
  <c r="CJ20" i="2"/>
  <c r="CI20" i="2"/>
  <c r="CH20" i="2"/>
  <c r="CG20" i="2"/>
  <c r="CF20" i="2"/>
  <c r="CE20" i="2"/>
  <c r="CD20" i="2"/>
  <c r="CC20" i="2"/>
  <c r="CB20" i="2"/>
  <c r="CA20" i="2"/>
  <c r="BZ20" i="2"/>
  <c r="BY20" i="2"/>
  <c r="BX20" i="2"/>
  <c r="BW20" i="2"/>
  <c r="BV20" i="2"/>
  <c r="BU20" i="2"/>
  <c r="BT20" i="2"/>
  <c r="BS20" i="2"/>
  <c r="BR20" i="2"/>
  <c r="BQ20" i="2"/>
  <c r="BP20" i="2"/>
  <c r="BO20" i="2"/>
  <c r="BN20" i="2"/>
  <c r="BH20" i="2"/>
  <c r="BG20" i="2"/>
  <c r="BF20" i="2"/>
  <c r="BE20" i="2"/>
  <c r="BD20" i="2"/>
  <c r="BC20" i="2"/>
  <c r="BB20" i="2"/>
  <c r="BA20" i="2"/>
  <c r="AZ20" i="2"/>
  <c r="AY20" i="2"/>
  <c r="AX20" i="2"/>
  <c r="AW20" i="2"/>
  <c r="AV20" i="2"/>
  <c r="AU20" i="2"/>
  <c r="AT20" i="2"/>
  <c r="AS20" i="2"/>
  <c r="AR20" i="2"/>
  <c r="AQ20" i="2"/>
  <c r="AP20" i="2"/>
  <c r="AO20" i="2"/>
  <c r="AN20" i="2"/>
  <c r="AM20" i="2"/>
  <c r="AL20" i="2"/>
  <c r="AF20" i="2"/>
  <c r="AE20" i="2"/>
  <c r="AD20" i="2"/>
  <c r="AC20" i="2"/>
  <c r="AB20" i="2"/>
  <c r="AA20" i="2"/>
  <c r="Z20" i="2"/>
  <c r="Y20" i="2"/>
  <c r="X20" i="2"/>
  <c r="W20" i="2"/>
  <c r="V20" i="2"/>
  <c r="U20" i="2"/>
  <c r="T20" i="2"/>
  <c r="S20" i="2"/>
  <c r="R20" i="2"/>
  <c r="Q20" i="2"/>
  <c r="P20" i="2"/>
  <c r="O20" i="2"/>
  <c r="N20" i="2"/>
  <c r="M20" i="2"/>
  <c r="L20" i="2"/>
  <c r="K20" i="2"/>
  <c r="J20" i="2"/>
  <c r="HT19" i="2"/>
  <c r="HS19" i="2"/>
  <c r="HR19" i="2"/>
  <c r="HQ19" i="2"/>
  <c r="HP19" i="2"/>
  <c r="HO19" i="2"/>
  <c r="HN19" i="2"/>
  <c r="HM19" i="2"/>
  <c r="HL19" i="2"/>
  <c r="HK19" i="2"/>
  <c r="HJ19" i="2"/>
  <c r="HI19" i="2"/>
  <c r="HH19" i="2"/>
  <c r="HG19" i="2"/>
  <c r="HF19" i="2"/>
  <c r="HE19" i="2"/>
  <c r="HD19" i="2"/>
  <c r="HC19" i="2"/>
  <c r="HB19" i="2"/>
  <c r="HA19" i="2"/>
  <c r="GZ19" i="2"/>
  <c r="GY19" i="2"/>
  <c r="GX19" i="2"/>
  <c r="GR19" i="2"/>
  <c r="GQ19" i="2"/>
  <c r="GP19" i="2"/>
  <c r="GO19" i="2"/>
  <c r="GN19" i="2"/>
  <c r="GM19" i="2"/>
  <c r="GL19" i="2"/>
  <c r="GK19" i="2"/>
  <c r="GJ19" i="2"/>
  <c r="GI19" i="2"/>
  <c r="GH19" i="2"/>
  <c r="GG19" i="2"/>
  <c r="GF19" i="2"/>
  <c r="GE19" i="2"/>
  <c r="GD19" i="2"/>
  <c r="GC19" i="2"/>
  <c r="GB19" i="2"/>
  <c r="GA19" i="2"/>
  <c r="FZ19" i="2"/>
  <c r="FY19" i="2"/>
  <c r="FX19" i="2"/>
  <c r="FW19" i="2"/>
  <c r="FV19" i="2"/>
  <c r="FP19" i="2"/>
  <c r="FO19" i="2"/>
  <c r="FN19" i="2"/>
  <c r="FM19" i="2"/>
  <c r="FL19" i="2"/>
  <c r="FK19" i="2"/>
  <c r="FJ19" i="2"/>
  <c r="FI19" i="2"/>
  <c r="FH19" i="2"/>
  <c r="FG19" i="2"/>
  <c r="FF19" i="2"/>
  <c r="FE19" i="2"/>
  <c r="FD19" i="2"/>
  <c r="FC19" i="2"/>
  <c r="FB19" i="2"/>
  <c r="FA19" i="2"/>
  <c r="EZ19" i="2"/>
  <c r="EY19" i="2"/>
  <c r="EX19" i="2"/>
  <c r="EW19" i="2"/>
  <c r="EV19" i="2"/>
  <c r="EU19" i="2"/>
  <c r="ET19" i="2"/>
  <c r="EN19" i="2"/>
  <c r="EM19" i="2"/>
  <c r="EL19" i="2"/>
  <c r="EK19" i="2"/>
  <c r="EJ19" i="2"/>
  <c r="EI19" i="2"/>
  <c r="EH19" i="2"/>
  <c r="EG19" i="2"/>
  <c r="EF19" i="2"/>
  <c r="EE19" i="2"/>
  <c r="ED19" i="2"/>
  <c r="EC19" i="2"/>
  <c r="EB19" i="2"/>
  <c r="EA19" i="2"/>
  <c r="DZ19" i="2"/>
  <c r="DY19" i="2"/>
  <c r="DX19" i="2"/>
  <c r="DW19" i="2"/>
  <c r="DV19" i="2"/>
  <c r="DU19" i="2"/>
  <c r="DT19" i="2"/>
  <c r="DS19" i="2"/>
  <c r="DR19" i="2"/>
  <c r="DL19" i="2"/>
  <c r="DK19" i="2"/>
  <c r="DJ19" i="2"/>
  <c r="DI19" i="2"/>
  <c r="DH19" i="2"/>
  <c r="DG19" i="2"/>
  <c r="DF19" i="2"/>
  <c r="DE19" i="2"/>
  <c r="DD19" i="2"/>
  <c r="DC19" i="2"/>
  <c r="DB19" i="2"/>
  <c r="DA19" i="2"/>
  <c r="CZ19" i="2"/>
  <c r="CY19" i="2"/>
  <c r="CX19" i="2"/>
  <c r="CW19" i="2"/>
  <c r="CV19" i="2"/>
  <c r="CU19" i="2"/>
  <c r="CT19" i="2"/>
  <c r="CS19" i="2"/>
  <c r="CR19" i="2"/>
  <c r="CQ19" i="2"/>
  <c r="CP19" i="2"/>
  <c r="CJ19" i="2"/>
  <c r="CI19" i="2"/>
  <c r="CH19" i="2"/>
  <c r="CG19" i="2"/>
  <c r="CF19" i="2"/>
  <c r="CE19" i="2"/>
  <c r="CD19" i="2"/>
  <c r="CC19" i="2"/>
  <c r="CB19" i="2"/>
  <c r="CA19" i="2"/>
  <c r="BZ19" i="2"/>
  <c r="BY19" i="2"/>
  <c r="BX19" i="2"/>
  <c r="BW19" i="2"/>
  <c r="BV19" i="2"/>
  <c r="BU19" i="2"/>
  <c r="BT19" i="2"/>
  <c r="BS19" i="2"/>
  <c r="BR19" i="2"/>
  <c r="BQ19" i="2"/>
  <c r="BP19" i="2"/>
  <c r="BO19" i="2"/>
  <c r="BN19" i="2"/>
  <c r="BH19" i="2"/>
  <c r="BG19" i="2"/>
  <c r="BF19" i="2"/>
  <c r="BE19" i="2"/>
  <c r="BD19" i="2"/>
  <c r="BC19" i="2"/>
  <c r="BB19" i="2"/>
  <c r="BA19" i="2"/>
  <c r="AZ19" i="2"/>
  <c r="AY19" i="2"/>
  <c r="AX19" i="2"/>
  <c r="AW19" i="2"/>
  <c r="AV19" i="2"/>
  <c r="AU19" i="2"/>
  <c r="AT19" i="2"/>
  <c r="AS19" i="2"/>
  <c r="AR19" i="2"/>
  <c r="AQ19" i="2"/>
  <c r="AP19" i="2"/>
  <c r="AO19" i="2"/>
  <c r="AN19" i="2"/>
  <c r="AM19" i="2"/>
  <c r="AL19" i="2"/>
  <c r="AF19" i="2"/>
  <c r="AE19" i="2"/>
  <c r="AD19" i="2"/>
  <c r="AC19" i="2"/>
  <c r="AB19" i="2"/>
  <c r="AA19" i="2"/>
  <c r="Z19" i="2"/>
  <c r="Y19" i="2"/>
  <c r="X19" i="2"/>
  <c r="W19" i="2"/>
  <c r="V19" i="2"/>
  <c r="U19" i="2"/>
  <c r="T19" i="2"/>
  <c r="S19" i="2"/>
  <c r="R19" i="2"/>
  <c r="Q19" i="2"/>
  <c r="P19" i="2"/>
  <c r="O19" i="2"/>
  <c r="N19" i="2"/>
  <c r="M19" i="2"/>
  <c r="L19" i="2"/>
  <c r="K19" i="2"/>
  <c r="J19" i="2"/>
  <c r="HT18" i="2"/>
  <c r="HS18" i="2"/>
  <c r="HR18" i="2"/>
  <c r="HQ18" i="2"/>
  <c r="HP18" i="2"/>
  <c r="HO18" i="2"/>
  <c r="HN18" i="2"/>
  <c r="HM18" i="2"/>
  <c r="HL18" i="2"/>
  <c r="HK18" i="2"/>
  <c r="HJ18" i="2"/>
  <c r="HI18" i="2"/>
  <c r="HH18" i="2"/>
  <c r="HG18" i="2"/>
  <c r="HF18" i="2"/>
  <c r="HE18" i="2"/>
  <c r="HD18" i="2"/>
  <c r="HC18" i="2"/>
  <c r="HB18" i="2"/>
  <c r="HA18" i="2"/>
  <c r="GZ18" i="2"/>
  <c r="GY18" i="2"/>
  <c r="GX18" i="2"/>
  <c r="GR18" i="2"/>
  <c r="GQ18" i="2"/>
  <c r="GP18" i="2"/>
  <c r="GO18" i="2"/>
  <c r="GN18" i="2"/>
  <c r="GM18" i="2"/>
  <c r="GL18" i="2"/>
  <c r="GK18" i="2"/>
  <c r="GJ18" i="2"/>
  <c r="GI18" i="2"/>
  <c r="GH18" i="2"/>
  <c r="GG18" i="2"/>
  <c r="GF18" i="2"/>
  <c r="GE18" i="2"/>
  <c r="GD18" i="2"/>
  <c r="GC18" i="2"/>
  <c r="GB18" i="2"/>
  <c r="GA18" i="2"/>
  <c r="FZ18" i="2"/>
  <c r="FY18" i="2"/>
  <c r="FX18" i="2"/>
  <c r="FW18" i="2"/>
  <c r="FV18" i="2"/>
  <c r="FP18" i="2"/>
  <c r="FO18" i="2"/>
  <c r="FN18" i="2"/>
  <c r="FM18" i="2"/>
  <c r="FL18" i="2"/>
  <c r="FK18" i="2"/>
  <c r="FJ18" i="2"/>
  <c r="FI18" i="2"/>
  <c r="FH18" i="2"/>
  <c r="FG18" i="2"/>
  <c r="FF18" i="2"/>
  <c r="FE18" i="2"/>
  <c r="FD18" i="2"/>
  <c r="FC18" i="2"/>
  <c r="FB18" i="2"/>
  <c r="FA18" i="2"/>
  <c r="EZ18" i="2"/>
  <c r="EY18" i="2"/>
  <c r="EX18" i="2"/>
  <c r="EW18" i="2"/>
  <c r="EV18" i="2"/>
  <c r="EU18" i="2"/>
  <c r="ET18" i="2"/>
  <c r="EN18" i="2"/>
  <c r="EM18" i="2"/>
  <c r="EL18" i="2"/>
  <c r="EK18" i="2"/>
  <c r="EJ18" i="2"/>
  <c r="EI18" i="2"/>
  <c r="EH18" i="2"/>
  <c r="EG18" i="2"/>
  <c r="EF18" i="2"/>
  <c r="EE18" i="2"/>
  <c r="ED18" i="2"/>
  <c r="EC18" i="2"/>
  <c r="EB18" i="2"/>
  <c r="EA18" i="2"/>
  <c r="DZ18" i="2"/>
  <c r="DY18" i="2"/>
  <c r="DX18" i="2"/>
  <c r="DW18" i="2"/>
  <c r="DV18" i="2"/>
  <c r="DU18" i="2"/>
  <c r="DT18" i="2"/>
  <c r="DS18" i="2"/>
  <c r="DR18" i="2"/>
  <c r="DL18" i="2"/>
  <c r="DK18" i="2"/>
  <c r="DJ18" i="2"/>
  <c r="DI18" i="2"/>
  <c r="DH18" i="2"/>
  <c r="DG18" i="2"/>
  <c r="DF18" i="2"/>
  <c r="DE18" i="2"/>
  <c r="DD18" i="2"/>
  <c r="DC18" i="2"/>
  <c r="DB18" i="2"/>
  <c r="DA18" i="2"/>
  <c r="CZ18" i="2"/>
  <c r="CY18" i="2"/>
  <c r="CX18" i="2"/>
  <c r="CW18" i="2"/>
  <c r="CV18" i="2"/>
  <c r="CU18" i="2"/>
  <c r="CT18" i="2"/>
  <c r="CS18" i="2"/>
  <c r="CR18" i="2"/>
  <c r="CQ18" i="2"/>
  <c r="CP18" i="2"/>
  <c r="CJ18" i="2"/>
  <c r="CI18" i="2"/>
  <c r="CH18" i="2"/>
  <c r="CG18" i="2"/>
  <c r="CF18" i="2"/>
  <c r="CE18" i="2"/>
  <c r="CD18" i="2"/>
  <c r="CC18" i="2"/>
  <c r="CB18" i="2"/>
  <c r="CA18" i="2"/>
  <c r="BZ18" i="2"/>
  <c r="BY18" i="2"/>
  <c r="BX18" i="2"/>
  <c r="BW18" i="2"/>
  <c r="BV18" i="2"/>
  <c r="BU18" i="2"/>
  <c r="BT18" i="2"/>
  <c r="BS18" i="2"/>
  <c r="BR18" i="2"/>
  <c r="BQ18" i="2"/>
  <c r="BP18" i="2"/>
  <c r="BO18" i="2"/>
  <c r="BN18" i="2"/>
  <c r="BH18" i="2"/>
  <c r="BG18" i="2"/>
  <c r="BF18" i="2"/>
  <c r="BE18" i="2"/>
  <c r="BD18" i="2"/>
  <c r="BC18" i="2"/>
  <c r="BB18" i="2"/>
  <c r="BA18" i="2"/>
  <c r="AZ18" i="2"/>
  <c r="AY18" i="2"/>
  <c r="AX18" i="2"/>
  <c r="AW18" i="2"/>
  <c r="AV18" i="2"/>
  <c r="AU18" i="2"/>
  <c r="AT18" i="2"/>
  <c r="AS18" i="2"/>
  <c r="AR18" i="2"/>
  <c r="AQ18" i="2"/>
  <c r="AP18" i="2"/>
  <c r="AO18" i="2"/>
  <c r="AN18" i="2"/>
  <c r="AM18" i="2"/>
  <c r="AL18" i="2"/>
  <c r="AF18" i="2"/>
  <c r="AE18" i="2"/>
  <c r="AD18" i="2"/>
  <c r="AC18" i="2"/>
  <c r="AB18" i="2"/>
  <c r="AA18" i="2"/>
  <c r="Z18" i="2"/>
  <c r="Y18" i="2"/>
  <c r="X18" i="2"/>
  <c r="W18" i="2"/>
  <c r="V18" i="2"/>
  <c r="U18" i="2"/>
  <c r="T18" i="2"/>
  <c r="S18" i="2"/>
  <c r="R18" i="2"/>
  <c r="Q18" i="2"/>
  <c r="P18" i="2"/>
  <c r="O18" i="2"/>
  <c r="N18" i="2"/>
  <c r="M18" i="2"/>
  <c r="L18" i="2"/>
  <c r="K18" i="2"/>
  <c r="J18" i="2"/>
  <c r="HT17" i="2"/>
  <c r="HS17" i="2"/>
  <c r="HR17" i="2"/>
  <c r="HQ17" i="2"/>
  <c r="HP17" i="2"/>
  <c r="HO17" i="2"/>
  <c r="HN17" i="2"/>
  <c r="HM17" i="2"/>
  <c r="HL17" i="2"/>
  <c r="HK17" i="2"/>
  <c r="HJ17" i="2"/>
  <c r="HI17" i="2"/>
  <c r="HH17" i="2"/>
  <c r="HG17" i="2"/>
  <c r="HF17" i="2"/>
  <c r="HE17" i="2"/>
  <c r="HD17" i="2"/>
  <c r="HC17" i="2"/>
  <c r="HB17" i="2"/>
  <c r="HA17" i="2"/>
  <c r="GZ17" i="2"/>
  <c r="GY17" i="2"/>
  <c r="GX17" i="2"/>
  <c r="GR17" i="2"/>
  <c r="GQ17" i="2"/>
  <c r="GP17" i="2"/>
  <c r="GO17" i="2"/>
  <c r="GN17" i="2"/>
  <c r="GM17" i="2"/>
  <c r="GL17" i="2"/>
  <c r="GK17" i="2"/>
  <c r="GJ17" i="2"/>
  <c r="GI17" i="2"/>
  <c r="GH17" i="2"/>
  <c r="GG17" i="2"/>
  <c r="GF17" i="2"/>
  <c r="GE17" i="2"/>
  <c r="GD17" i="2"/>
  <c r="GC17" i="2"/>
  <c r="GB17" i="2"/>
  <c r="GA17" i="2"/>
  <c r="FZ17" i="2"/>
  <c r="FY17" i="2"/>
  <c r="FX17" i="2"/>
  <c r="FW17" i="2"/>
  <c r="FV17" i="2"/>
  <c r="FP17" i="2"/>
  <c r="FO17" i="2"/>
  <c r="FN17" i="2"/>
  <c r="FM17" i="2"/>
  <c r="FL17" i="2"/>
  <c r="FK17" i="2"/>
  <c r="FJ17" i="2"/>
  <c r="FI17" i="2"/>
  <c r="FH17" i="2"/>
  <c r="FG17" i="2"/>
  <c r="FF17" i="2"/>
  <c r="FE17" i="2"/>
  <c r="FD17" i="2"/>
  <c r="FC17" i="2"/>
  <c r="FB17" i="2"/>
  <c r="FA17" i="2"/>
  <c r="EZ17" i="2"/>
  <c r="EY17" i="2"/>
  <c r="EX17" i="2"/>
  <c r="EW17" i="2"/>
  <c r="EV17" i="2"/>
  <c r="EU17" i="2"/>
  <c r="ET17" i="2"/>
  <c r="EN17" i="2"/>
  <c r="EM17" i="2"/>
  <c r="EL17" i="2"/>
  <c r="EK17" i="2"/>
  <c r="EJ17" i="2"/>
  <c r="EI17" i="2"/>
  <c r="EH17" i="2"/>
  <c r="EG17" i="2"/>
  <c r="EF17" i="2"/>
  <c r="EE17" i="2"/>
  <c r="ED17" i="2"/>
  <c r="EC17" i="2"/>
  <c r="EB17" i="2"/>
  <c r="EA17" i="2"/>
  <c r="DZ17" i="2"/>
  <c r="DY17" i="2"/>
  <c r="DX17" i="2"/>
  <c r="DW17" i="2"/>
  <c r="DV17" i="2"/>
  <c r="DU17" i="2"/>
  <c r="DT17" i="2"/>
  <c r="DS17" i="2"/>
  <c r="DR17" i="2"/>
  <c r="DL17" i="2"/>
  <c r="DK17" i="2"/>
  <c r="DJ17" i="2"/>
  <c r="DI17" i="2"/>
  <c r="DH17" i="2"/>
  <c r="DG17" i="2"/>
  <c r="DF17" i="2"/>
  <c r="DE17" i="2"/>
  <c r="DD17" i="2"/>
  <c r="DC17" i="2"/>
  <c r="DB17" i="2"/>
  <c r="DA17" i="2"/>
  <c r="CZ17" i="2"/>
  <c r="CY17" i="2"/>
  <c r="CX17" i="2"/>
  <c r="CW17" i="2"/>
  <c r="CV17" i="2"/>
  <c r="CU17" i="2"/>
  <c r="CT17" i="2"/>
  <c r="CS17" i="2"/>
  <c r="CR17" i="2"/>
  <c r="CQ17" i="2"/>
  <c r="CP17" i="2"/>
  <c r="CJ17" i="2"/>
  <c r="CI17" i="2"/>
  <c r="CH17" i="2"/>
  <c r="CG17" i="2"/>
  <c r="CF17" i="2"/>
  <c r="CE17" i="2"/>
  <c r="CD17" i="2"/>
  <c r="CC17" i="2"/>
  <c r="CB17" i="2"/>
  <c r="CA17" i="2"/>
  <c r="BZ17" i="2"/>
  <c r="BY17" i="2"/>
  <c r="BX17" i="2"/>
  <c r="BW17" i="2"/>
  <c r="BV17" i="2"/>
  <c r="BU17" i="2"/>
  <c r="BT17" i="2"/>
  <c r="BS17" i="2"/>
  <c r="BR17" i="2"/>
  <c r="BQ17" i="2"/>
  <c r="BP17" i="2"/>
  <c r="BO17" i="2"/>
  <c r="BN17" i="2"/>
  <c r="BH17" i="2"/>
  <c r="BG17" i="2"/>
  <c r="BF17" i="2"/>
  <c r="BE17" i="2"/>
  <c r="BD17" i="2"/>
  <c r="BC17" i="2"/>
  <c r="BB17" i="2"/>
  <c r="BA17" i="2"/>
  <c r="AZ17" i="2"/>
  <c r="AY17" i="2"/>
  <c r="AX17" i="2"/>
  <c r="AW17" i="2"/>
  <c r="AV17" i="2"/>
  <c r="AU17" i="2"/>
  <c r="AT17" i="2"/>
  <c r="AS17" i="2"/>
  <c r="AR17" i="2"/>
  <c r="AQ17" i="2"/>
  <c r="AP17" i="2"/>
  <c r="AO17" i="2"/>
  <c r="AN17" i="2"/>
  <c r="AM17" i="2"/>
  <c r="AL17" i="2"/>
  <c r="AF17" i="2"/>
  <c r="AE17" i="2"/>
  <c r="AD17" i="2"/>
  <c r="AC17" i="2"/>
  <c r="AB17" i="2"/>
  <c r="AA17" i="2"/>
  <c r="Z17" i="2"/>
  <c r="Y17" i="2"/>
  <c r="X17" i="2"/>
  <c r="W17" i="2"/>
  <c r="V17" i="2"/>
  <c r="U17" i="2"/>
  <c r="T17" i="2"/>
  <c r="S17" i="2"/>
  <c r="R17" i="2"/>
  <c r="Q17" i="2"/>
  <c r="P17" i="2"/>
  <c r="O17" i="2"/>
  <c r="N17" i="2"/>
  <c r="M17" i="2"/>
  <c r="L17" i="2"/>
  <c r="K17" i="2"/>
  <c r="J17" i="2"/>
  <c r="HT16" i="2"/>
  <c r="HS16" i="2"/>
  <c r="HR16" i="2"/>
  <c r="HQ16" i="2"/>
  <c r="HP16" i="2"/>
  <c r="HO16" i="2"/>
  <c r="HN16" i="2"/>
  <c r="HM16" i="2"/>
  <c r="HL16" i="2"/>
  <c r="HK16" i="2"/>
  <c r="HJ16" i="2"/>
  <c r="HI16" i="2"/>
  <c r="HH16" i="2"/>
  <c r="HG16" i="2"/>
  <c r="HF16" i="2"/>
  <c r="HE16" i="2"/>
  <c r="HD16" i="2"/>
  <c r="HC16" i="2"/>
  <c r="HB16" i="2"/>
  <c r="HA16" i="2"/>
  <c r="GZ16" i="2"/>
  <c r="GY16" i="2"/>
  <c r="GX16" i="2"/>
  <c r="GR16" i="2"/>
  <c r="GQ16" i="2"/>
  <c r="GP16" i="2"/>
  <c r="GO16" i="2"/>
  <c r="GN16" i="2"/>
  <c r="GM16" i="2"/>
  <c r="GL16" i="2"/>
  <c r="GK16" i="2"/>
  <c r="GJ16" i="2"/>
  <c r="GI16" i="2"/>
  <c r="GH16" i="2"/>
  <c r="GG16" i="2"/>
  <c r="GF16" i="2"/>
  <c r="GE16" i="2"/>
  <c r="GD16" i="2"/>
  <c r="GC16" i="2"/>
  <c r="GB16" i="2"/>
  <c r="GA16" i="2"/>
  <c r="FZ16" i="2"/>
  <c r="FY16" i="2"/>
  <c r="FX16" i="2"/>
  <c r="FW16" i="2"/>
  <c r="FV16" i="2"/>
  <c r="FP16" i="2"/>
  <c r="FO16" i="2"/>
  <c r="FN16" i="2"/>
  <c r="FM16" i="2"/>
  <c r="FL16" i="2"/>
  <c r="FK16" i="2"/>
  <c r="FJ16" i="2"/>
  <c r="FI16" i="2"/>
  <c r="FH16" i="2"/>
  <c r="FG16" i="2"/>
  <c r="FF16" i="2"/>
  <c r="FE16" i="2"/>
  <c r="FD16" i="2"/>
  <c r="FC16" i="2"/>
  <c r="FB16" i="2"/>
  <c r="FA16" i="2"/>
  <c r="EZ16" i="2"/>
  <c r="EY16" i="2"/>
  <c r="EX16" i="2"/>
  <c r="EW16" i="2"/>
  <c r="EV16" i="2"/>
  <c r="EU16" i="2"/>
  <c r="ET16" i="2"/>
  <c r="EN16" i="2"/>
  <c r="EM16" i="2"/>
  <c r="EL16" i="2"/>
  <c r="EK16" i="2"/>
  <c r="EJ16" i="2"/>
  <c r="EI16" i="2"/>
  <c r="EH16" i="2"/>
  <c r="EG16" i="2"/>
  <c r="EF16" i="2"/>
  <c r="EE16" i="2"/>
  <c r="ED16" i="2"/>
  <c r="EC16" i="2"/>
  <c r="EB16" i="2"/>
  <c r="EA16" i="2"/>
  <c r="DZ16" i="2"/>
  <c r="DY16" i="2"/>
  <c r="DX16" i="2"/>
  <c r="DW16" i="2"/>
  <c r="DV16" i="2"/>
  <c r="DU16" i="2"/>
  <c r="DT16" i="2"/>
  <c r="DS16" i="2"/>
  <c r="DR16" i="2"/>
  <c r="DL16" i="2"/>
  <c r="DK16" i="2"/>
  <c r="DJ16" i="2"/>
  <c r="DI16" i="2"/>
  <c r="DH16" i="2"/>
  <c r="DG16" i="2"/>
  <c r="DF16" i="2"/>
  <c r="DE16" i="2"/>
  <c r="DD16" i="2"/>
  <c r="DC16" i="2"/>
  <c r="DB16" i="2"/>
  <c r="DA16" i="2"/>
  <c r="CZ16" i="2"/>
  <c r="CY16" i="2"/>
  <c r="CX16" i="2"/>
  <c r="CW16" i="2"/>
  <c r="CV16" i="2"/>
  <c r="CU16" i="2"/>
  <c r="CT16" i="2"/>
  <c r="CS16" i="2"/>
  <c r="CR16" i="2"/>
  <c r="CQ16" i="2"/>
  <c r="CP16" i="2"/>
  <c r="CJ16" i="2"/>
  <c r="CI16" i="2"/>
  <c r="CH16" i="2"/>
  <c r="CG16" i="2"/>
  <c r="CF16" i="2"/>
  <c r="CE16" i="2"/>
  <c r="CD16" i="2"/>
  <c r="CC16" i="2"/>
  <c r="CB16" i="2"/>
  <c r="CA16" i="2"/>
  <c r="BZ16" i="2"/>
  <c r="BY16" i="2"/>
  <c r="BX16" i="2"/>
  <c r="BW16" i="2"/>
  <c r="BV16" i="2"/>
  <c r="BU16" i="2"/>
  <c r="BT16" i="2"/>
  <c r="BS16" i="2"/>
  <c r="BR16" i="2"/>
  <c r="BQ16" i="2"/>
  <c r="BP16" i="2"/>
  <c r="BO16" i="2"/>
  <c r="BN16" i="2"/>
  <c r="BH16" i="2"/>
  <c r="BG16" i="2"/>
  <c r="BF16" i="2"/>
  <c r="BE16" i="2"/>
  <c r="BD16" i="2"/>
  <c r="BC16" i="2"/>
  <c r="BB16" i="2"/>
  <c r="BA16" i="2"/>
  <c r="AZ16" i="2"/>
  <c r="AY16" i="2"/>
  <c r="AX16" i="2"/>
  <c r="AW16" i="2"/>
  <c r="AV16" i="2"/>
  <c r="AU16" i="2"/>
  <c r="AT16" i="2"/>
  <c r="AS16" i="2"/>
  <c r="AR16" i="2"/>
  <c r="AQ16" i="2"/>
  <c r="AP16" i="2"/>
  <c r="AO16" i="2"/>
  <c r="AN16" i="2"/>
  <c r="AM16" i="2"/>
  <c r="AL16" i="2"/>
  <c r="AF16" i="2"/>
  <c r="AE16" i="2"/>
  <c r="AD16" i="2"/>
  <c r="AC16" i="2"/>
  <c r="AB16" i="2"/>
  <c r="AA16" i="2"/>
  <c r="Z16" i="2"/>
  <c r="Y16" i="2"/>
  <c r="X16" i="2"/>
  <c r="W16" i="2"/>
  <c r="V16" i="2"/>
  <c r="U16" i="2"/>
  <c r="T16" i="2"/>
  <c r="S16" i="2"/>
  <c r="R16" i="2"/>
  <c r="Q16" i="2"/>
  <c r="P16" i="2"/>
  <c r="O16" i="2"/>
  <c r="N16" i="2"/>
  <c r="M16" i="2"/>
  <c r="L16" i="2"/>
  <c r="K16" i="2"/>
  <c r="J16" i="2"/>
  <c r="HT15" i="2"/>
  <c r="HS15" i="2"/>
  <c r="HR15" i="2"/>
  <c r="HQ15" i="2"/>
  <c r="HP15" i="2"/>
  <c r="HO15" i="2"/>
  <c r="HN15" i="2"/>
  <c r="HM15" i="2"/>
  <c r="HL15" i="2"/>
  <c r="HK15" i="2"/>
  <c r="HJ15" i="2"/>
  <c r="HI15" i="2"/>
  <c r="HH15" i="2"/>
  <c r="HG15" i="2"/>
  <c r="HF15" i="2"/>
  <c r="HE15" i="2"/>
  <c r="HD15" i="2"/>
  <c r="HC15" i="2"/>
  <c r="HB15" i="2"/>
  <c r="HA15" i="2"/>
  <c r="GZ15" i="2"/>
  <c r="GY15" i="2"/>
  <c r="GX15" i="2"/>
  <c r="GR15" i="2"/>
  <c r="GQ15" i="2"/>
  <c r="GP15" i="2"/>
  <c r="GO15" i="2"/>
  <c r="GN15" i="2"/>
  <c r="GM15" i="2"/>
  <c r="GL15" i="2"/>
  <c r="GK15" i="2"/>
  <c r="GJ15" i="2"/>
  <c r="GI15" i="2"/>
  <c r="GH15" i="2"/>
  <c r="GG15" i="2"/>
  <c r="GF15" i="2"/>
  <c r="GE15" i="2"/>
  <c r="GD15" i="2"/>
  <c r="GC15" i="2"/>
  <c r="GB15" i="2"/>
  <c r="GA15" i="2"/>
  <c r="FZ15" i="2"/>
  <c r="FY15" i="2"/>
  <c r="FX15" i="2"/>
  <c r="FW15" i="2"/>
  <c r="FV15" i="2"/>
  <c r="FP15" i="2"/>
  <c r="FO15" i="2"/>
  <c r="FN15" i="2"/>
  <c r="FM15" i="2"/>
  <c r="FL15" i="2"/>
  <c r="FK15" i="2"/>
  <c r="FJ15" i="2"/>
  <c r="FI15" i="2"/>
  <c r="FH15" i="2"/>
  <c r="FG15" i="2"/>
  <c r="FF15" i="2"/>
  <c r="FE15" i="2"/>
  <c r="FD15" i="2"/>
  <c r="FC15" i="2"/>
  <c r="FB15" i="2"/>
  <c r="FA15" i="2"/>
  <c r="EZ15" i="2"/>
  <c r="EY15" i="2"/>
  <c r="EX15" i="2"/>
  <c r="EW15" i="2"/>
  <c r="EV15" i="2"/>
  <c r="EU15" i="2"/>
  <c r="ET15" i="2"/>
  <c r="EN15" i="2"/>
  <c r="EM15" i="2"/>
  <c r="EL15" i="2"/>
  <c r="EK15" i="2"/>
  <c r="EJ15" i="2"/>
  <c r="EI15" i="2"/>
  <c r="EH15" i="2"/>
  <c r="EG15" i="2"/>
  <c r="EF15" i="2"/>
  <c r="EE15" i="2"/>
  <c r="ED15" i="2"/>
  <c r="EC15" i="2"/>
  <c r="EB15" i="2"/>
  <c r="EA15" i="2"/>
  <c r="DZ15" i="2"/>
  <c r="DY15" i="2"/>
  <c r="DX15" i="2"/>
  <c r="DW15" i="2"/>
  <c r="DV15" i="2"/>
  <c r="DU15" i="2"/>
  <c r="DT15" i="2"/>
  <c r="DS15" i="2"/>
  <c r="DR15" i="2"/>
  <c r="DL15" i="2"/>
  <c r="DK15" i="2"/>
  <c r="DJ15" i="2"/>
  <c r="DI15" i="2"/>
  <c r="DH15" i="2"/>
  <c r="DG15" i="2"/>
  <c r="DF15" i="2"/>
  <c r="DE15" i="2"/>
  <c r="DD15" i="2"/>
  <c r="DC15" i="2"/>
  <c r="DB15" i="2"/>
  <c r="DA15" i="2"/>
  <c r="CZ15" i="2"/>
  <c r="CY15" i="2"/>
  <c r="CX15" i="2"/>
  <c r="CW15" i="2"/>
  <c r="CV15" i="2"/>
  <c r="CU15" i="2"/>
  <c r="CT15" i="2"/>
  <c r="CS15" i="2"/>
  <c r="CR15" i="2"/>
  <c r="CQ15" i="2"/>
  <c r="CP15" i="2"/>
  <c r="CJ15" i="2"/>
  <c r="CI15" i="2"/>
  <c r="CH15" i="2"/>
  <c r="CG15" i="2"/>
  <c r="CF15" i="2"/>
  <c r="CE15" i="2"/>
  <c r="CD15" i="2"/>
  <c r="CC15" i="2"/>
  <c r="CB15" i="2"/>
  <c r="CA15" i="2"/>
  <c r="BZ15" i="2"/>
  <c r="BY15" i="2"/>
  <c r="BX15" i="2"/>
  <c r="BW15" i="2"/>
  <c r="BV15" i="2"/>
  <c r="BU15" i="2"/>
  <c r="BT15" i="2"/>
  <c r="BS15" i="2"/>
  <c r="BR15" i="2"/>
  <c r="BQ15" i="2"/>
  <c r="BP15" i="2"/>
  <c r="BO15" i="2"/>
  <c r="BN15" i="2"/>
  <c r="BH15" i="2"/>
  <c r="BG15" i="2"/>
  <c r="BF15" i="2"/>
  <c r="BE15" i="2"/>
  <c r="BD15" i="2"/>
  <c r="BC15" i="2"/>
  <c r="BB15" i="2"/>
  <c r="BA15" i="2"/>
  <c r="AZ15" i="2"/>
  <c r="AY15" i="2"/>
  <c r="AX15" i="2"/>
  <c r="AW15" i="2"/>
  <c r="AV15" i="2"/>
  <c r="AU15" i="2"/>
  <c r="AT15" i="2"/>
  <c r="AS15" i="2"/>
  <c r="AR15" i="2"/>
  <c r="AQ15" i="2"/>
  <c r="AP15" i="2"/>
  <c r="AO15" i="2"/>
  <c r="AN15" i="2"/>
  <c r="AM15" i="2"/>
  <c r="AL15" i="2"/>
  <c r="AF15" i="2"/>
  <c r="AE15" i="2"/>
  <c r="AD15" i="2"/>
  <c r="AC15" i="2"/>
  <c r="AB15" i="2"/>
  <c r="AA15" i="2"/>
  <c r="Z15" i="2"/>
  <c r="Y15" i="2"/>
  <c r="X15" i="2"/>
  <c r="W15" i="2"/>
  <c r="V15" i="2"/>
  <c r="U15" i="2"/>
  <c r="T15" i="2"/>
  <c r="S15" i="2"/>
  <c r="R15" i="2"/>
  <c r="Q15" i="2"/>
  <c r="P15" i="2"/>
  <c r="O15" i="2"/>
  <c r="N15" i="2"/>
  <c r="M15" i="2"/>
  <c r="L15" i="2"/>
  <c r="K15" i="2"/>
  <c r="J15" i="2"/>
  <c r="FU14" i="2"/>
  <c r="ES14" i="2"/>
  <c r="CO14" i="2"/>
  <c r="BM14" i="2"/>
  <c r="AK14" i="2"/>
  <c r="I14" i="2"/>
  <c r="HT12" i="2"/>
  <c r="HS12" i="2"/>
  <c r="HR12" i="2"/>
  <c r="HQ12" i="2"/>
  <c r="HP12" i="2"/>
  <c r="HO12" i="2"/>
  <c r="HN12" i="2"/>
  <c r="HM12" i="2"/>
  <c r="HL12" i="2"/>
  <c r="HK12" i="2"/>
  <c r="HJ12" i="2"/>
  <c r="HI12" i="2"/>
  <c r="HH12" i="2"/>
  <c r="HG12" i="2"/>
  <c r="HF12" i="2"/>
  <c r="HE12" i="2"/>
  <c r="HD12" i="2"/>
  <c r="HC12" i="2"/>
  <c r="HB12" i="2"/>
  <c r="HA12" i="2"/>
  <c r="GZ12" i="2"/>
  <c r="GY12" i="2"/>
  <c r="GX12" i="2"/>
  <c r="GW12" i="2"/>
  <c r="GR12" i="2"/>
  <c r="GQ12" i="2"/>
  <c r="GP12" i="2"/>
  <c r="GO12" i="2"/>
  <c r="GN12" i="2"/>
  <c r="GM12" i="2"/>
  <c r="GL12" i="2"/>
  <c r="GK12" i="2"/>
  <c r="GJ12" i="2"/>
  <c r="GI12" i="2"/>
  <c r="GH12" i="2"/>
  <c r="GG12" i="2"/>
  <c r="GF12" i="2"/>
  <c r="GE12" i="2"/>
  <c r="GD12" i="2"/>
  <c r="GC12" i="2"/>
  <c r="GB12" i="2"/>
  <c r="GA12" i="2"/>
  <c r="FZ12" i="2"/>
  <c r="FY12" i="2"/>
  <c r="FX12" i="2"/>
  <c r="FW12" i="2"/>
  <c r="FV12" i="2"/>
  <c r="FU12" i="2"/>
  <c r="FP12" i="2"/>
  <c r="FO12" i="2"/>
  <c r="FN12" i="2"/>
  <c r="FM12" i="2"/>
  <c r="FL12" i="2"/>
  <c r="FK12" i="2"/>
  <c r="FJ12" i="2"/>
  <c r="FI12" i="2"/>
  <c r="FH12" i="2"/>
  <c r="FG12" i="2"/>
  <c r="FF12" i="2"/>
  <c r="FE12" i="2"/>
  <c r="FD12" i="2"/>
  <c r="FC12" i="2"/>
  <c r="FB12" i="2"/>
  <c r="FA12" i="2"/>
  <c r="EZ12" i="2"/>
  <c r="EY12" i="2"/>
  <c r="EX12" i="2"/>
  <c r="EW12" i="2"/>
  <c r="EV12" i="2"/>
  <c r="EU12" i="2"/>
  <c r="ET12" i="2"/>
  <c r="ES12" i="2"/>
  <c r="EN12" i="2"/>
  <c r="EM12" i="2"/>
  <c r="EL12" i="2"/>
  <c r="EK12" i="2"/>
  <c r="EJ12" i="2"/>
  <c r="EI12" i="2"/>
  <c r="EH12" i="2"/>
  <c r="EG12" i="2"/>
  <c r="EF12" i="2"/>
  <c r="EE12" i="2"/>
  <c r="ED12" i="2"/>
  <c r="EC12" i="2"/>
  <c r="EB12" i="2"/>
  <c r="EA12" i="2"/>
  <c r="DZ12" i="2"/>
  <c r="DY12" i="2"/>
  <c r="DX12" i="2"/>
  <c r="DW12" i="2"/>
  <c r="DV12" i="2"/>
  <c r="DU12" i="2"/>
  <c r="DT12" i="2"/>
  <c r="DS12" i="2"/>
  <c r="DR12" i="2"/>
  <c r="DQ12" i="2"/>
  <c r="DL12" i="2"/>
  <c r="DK12" i="2"/>
  <c r="DJ12" i="2"/>
  <c r="DI12" i="2"/>
  <c r="DH12" i="2"/>
  <c r="DG12" i="2"/>
  <c r="DF12" i="2"/>
  <c r="DE12" i="2"/>
  <c r="DD12" i="2"/>
  <c r="DC12" i="2"/>
  <c r="DB12" i="2"/>
  <c r="DA12" i="2"/>
  <c r="CZ12" i="2"/>
  <c r="CY12" i="2"/>
  <c r="CX12" i="2"/>
  <c r="CW12" i="2"/>
  <c r="CV12" i="2"/>
  <c r="CU12" i="2"/>
  <c r="CT12" i="2"/>
  <c r="CS12" i="2"/>
  <c r="CR12" i="2"/>
  <c r="CQ12" i="2"/>
  <c r="CP12" i="2"/>
  <c r="CO12" i="2"/>
  <c r="CJ12" i="2"/>
  <c r="CI12" i="2"/>
  <c r="CH12" i="2"/>
  <c r="CG12" i="2"/>
  <c r="CF12" i="2"/>
  <c r="CE12" i="2"/>
  <c r="CD12" i="2"/>
  <c r="CC12" i="2"/>
  <c r="CB12" i="2"/>
  <c r="CA12" i="2"/>
  <c r="BZ12" i="2"/>
  <c r="BY12" i="2"/>
  <c r="BX12" i="2"/>
  <c r="BW12" i="2"/>
  <c r="BV12" i="2"/>
  <c r="BU12" i="2"/>
  <c r="BT12" i="2"/>
  <c r="BS12" i="2"/>
  <c r="BR12" i="2"/>
  <c r="BQ12" i="2"/>
  <c r="BP12" i="2"/>
  <c r="BO12" i="2"/>
  <c r="BN12" i="2"/>
  <c r="BM12" i="2"/>
  <c r="BH12" i="2"/>
  <c r="BG12" i="2"/>
  <c r="BF12" i="2"/>
  <c r="BE12" i="2"/>
  <c r="BD12" i="2"/>
  <c r="BC12" i="2"/>
  <c r="BB12" i="2"/>
  <c r="BA12" i="2"/>
  <c r="AZ12" i="2"/>
  <c r="AY12" i="2"/>
  <c r="AX12" i="2"/>
  <c r="AW12" i="2"/>
  <c r="AV12" i="2"/>
  <c r="AU12" i="2"/>
  <c r="AT12" i="2"/>
  <c r="AS12" i="2"/>
  <c r="AR12" i="2"/>
  <c r="AQ12" i="2"/>
  <c r="AP12" i="2"/>
  <c r="AO12" i="2"/>
  <c r="AN12" i="2"/>
  <c r="AM12" i="2"/>
  <c r="AL12" i="2"/>
  <c r="AK12" i="2"/>
  <c r="AF12" i="2"/>
  <c r="AE12" i="2"/>
  <c r="AD12" i="2"/>
  <c r="AC12" i="2"/>
  <c r="AB12" i="2"/>
  <c r="AA12" i="2"/>
  <c r="Z12" i="2"/>
  <c r="Y12" i="2"/>
  <c r="X12" i="2"/>
  <c r="W12" i="2"/>
  <c r="V12" i="2"/>
  <c r="U12" i="2"/>
  <c r="T12" i="2"/>
  <c r="S12" i="2"/>
  <c r="R12" i="2"/>
  <c r="Q12" i="2"/>
  <c r="P12" i="2"/>
  <c r="O12" i="2"/>
  <c r="N12" i="2"/>
  <c r="M12" i="2"/>
  <c r="L12" i="2"/>
  <c r="K12" i="2"/>
  <c r="J12" i="2"/>
  <c r="I12" i="2"/>
  <c r="HT11" i="2"/>
  <c r="HS11" i="2"/>
  <c r="HR11" i="2"/>
  <c r="HQ11" i="2"/>
  <c r="HP11" i="2"/>
  <c r="HO11" i="2"/>
  <c r="HN11" i="2"/>
  <c r="HM11" i="2"/>
  <c r="HL11" i="2"/>
  <c r="HK11" i="2"/>
  <c r="HJ11" i="2"/>
  <c r="HI11" i="2"/>
  <c r="HH11" i="2"/>
  <c r="HG11" i="2"/>
  <c r="HF11" i="2"/>
  <c r="HE11" i="2"/>
  <c r="HD11" i="2"/>
  <c r="HC11" i="2"/>
  <c r="HB11" i="2"/>
  <c r="HA11" i="2"/>
  <c r="GZ11" i="2"/>
  <c r="GY11" i="2"/>
  <c r="GX11" i="2"/>
  <c r="GR11" i="2"/>
  <c r="GQ11" i="2"/>
  <c r="GP11" i="2"/>
  <c r="GO11" i="2"/>
  <c r="GN11" i="2"/>
  <c r="GM11" i="2"/>
  <c r="GL11" i="2"/>
  <c r="GK11" i="2"/>
  <c r="GJ11" i="2"/>
  <c r="GI11" i="2"/>
  <c r="GH11" i="2"/>
  <c r="GG11" i="2"/>
  <c r="GF11" i="2"/>
  <c r="GE11" i="2"/>
  <c r="GD11" i="2"/>
  <c r="GC11" i="2"/>
  <c r="GB11" i="2"/>
  <c r="GA11" i="2"/>
  <c r="FZ11" i="2"/>
  <c r="FY11" i="2"/>
  <c r="FX11" i="2"/>
  <c r="FW11" i="2"/>
  <c r="FV11" i="2"/>
  <c r="FP11" i="2"/>
  <c r="FO11" i="2"/>
  <c r="FN11" i="2"/>
  <c r="FM11" i="2"/>
  <c r="FL11" i="2"/>
  <c r="FK11" i="2"/>
  <c r="FJ11" i="2"/>
  <c r="FI11" i="2"/>
  <c r="FH11" i="2"/>
  <c r="FG11" i="2"/>
  <c r="FF11" i="2"/>
  <c r="FE11" i="2"/>
  <c r="FD11" i="2"/>
  <c r="FC11" i="2"/>
  <c r="FB11" i="2"/>
  <c r="FA11" i="2"/>
  <c r="EZ11" i="2"/>
  <c r="EY11" i="2"/>
  <c r="EX11" i="2"/>
  <c r="EW11" i="2"/>
  <c r="EV11" i="2"/>
  <c r="EU11" i="2"/>
  <c r="ET11" i="2"/>
  <c r="EN11" i="2"/>
  <c r="EM11" i="2"/>
  <c r="EL11" i="2"/>
  <c r="EK11" i="2"/>
  <c r="EJ11" i="2"/>
  <c r="EI11" i="2"/>
  <c r="EH11" i="2"/>
  <c r="EG11" i="2"/>
  <c r="EF11" i="2"/>
  <c r="EE11" i="2"/>
  <c r="ED11" i="2"/>
  <c r="EC11" i="2"/>
  <c r="EB11" i="2"/>
  <c r="EA11" i="2"/>
  <c r="DZ11" i="2"/>
  <c r="DY11" i="2"/>
  <c r="DX11" i="2"/>
  <c r="DW11" i="2"/>
  <c r="DV11" i="2"/>
  <c r="DU11" i="2"/>
  <c r="DT11" i="2"/>
  <c r="DS11" i="2"/>
  <c r="DR11" i="2"/>
  <c r="DL11" i="2"/>
  <c r="DK11" i="2"/>
  <c r="DJ11" i="2"/>
  <c r="DI11" i="2"/>
  <c r="DH11" i="2"/>
  <c r="DG11" i="2"/>
  <c r="DF11" i="2"/>
  <c r="DE11" i="2"/>
  <c r="DD11" i="2"/>
  <c r="DC11" i="2"/>
  <c r="DB11" i="2"/>
  <c r="DA11" i="2"/>
  <c r="CZ11" i="2"/>
  <c r="CY11" i="2"/>
  <c r="CX11" i="2"/>
  <c r="CW11" i="2"/>
  <c r="CV11" i="2"/>
  <c r="CU11" i="2"/>
  <c r="CT11" i="2"/>
  <c r="CS11" i="2"/>
  <c r="CR11" i="2"/>
  <c r="CQ11" i="2"/>
  <c r="CP11" i="2"/>
  <c r="CJ11" i="2"/>
  <c r="CI11" i="2"/>
  <c r="CH11" i="2"/>
  <c r="CG11" i="2"/>
  <c r="CF11" i="2"/>
  <c r="CE11" i="2"/>
  <c r="CD11" i="2"/>
  <c r="CC11" i="2"/>
  <c r="CB11" i="2"/>
  <c r="CA11" i="2"/>
  <c r="BZ11" i="2"/>
  <c r="BY11" i="2"/>
  <c r="BX11" i="2"/>
  <c r="BW11" i="2"/>
  <c r="BV11" i="2"/>
  <c r="BU11" i="2"/>
  <c r="BT11" i="2"/>
  <c r="BS11" i="2"/>
  <c r="BR11" i="2"/>
  <c r="BQ11" i="2"/>
  <c r="BP11" i="2"/>
  <c r="BO11" i="2"/>
  <c r="BN11" i="2"/>
  <c r="BH11" i="2"/>
  <c r="BG11" i="2"/>
  <c r="BF11" i="2"/>
  <c r="BE11" i="2"/>
  <c r="BD11" i="2"/>
  <c r="BC11" i="2"/>
  <c r="BB11" i="2"/>
  <c r="BA11" i="2"/>
  <c r="AZ11" i="2"/>
  <c r="AY11" i="2"/>
  <c r="AX11" i="2"/>
  <c r="AW11" i="2"/>
  <c r="AV11" i="2"/>
  <c r="AU11" i="2"/>
  <c r="AT11" i="2"/>
  <c r="AS11" i="2"/>
  <c r="AR11" i="2"/>
  <c r="AQ11" i="2"/>
  <c r="AP11" i="2"/>
  <c r="AO11" i="2"/>
  <c r="AN11" i="2"/>
  <c r="AM11" i="2"/>
  <c r="AL11" i="2"/>
  <c r="AF11" i="2"/>
  <c r="AE11" i="2"/>
  <c r="AD11" i="2"/>
  <c r="AC11" i="2"/>
  <c r="AB11" i="2"/>
  <c r="AA11" i="2"/>
  <c r="Z11" i="2"/>
  <c r="Y11" i="2"/>
  <c r="X11" i="2"/>
  <c r="W11" i="2"/>
  <c r="V11" i="2"/>
  <c r="U11" i="2"/>
  <c r="T11" i="2"/>
  <c r="S11" i="2"/>
  <c r="R11" i="2"/>
  <c r="Q11" i="2"/>
  <c r="P11" i="2"/>
  <c r="O11" i="2"/>
  <c r="N11" i="2"/>
  <c r="M11" i="2"/>
  <c r="L11" i="2"/>
  <c r="K11" i="2"/>
  <c r="J11" i="2"/>
  <c r="HT10" i="2"/>
  <c r="HS10" i="2"/>
  <c r="HR10" i="2"/>
  <c r="HQ10" i="2"/>
  <c r="HP10" i="2"/>
  <c r="HO10" i="2"/>
  <c r="HN10" i="2"/>
  <c r="HM10" i="2"/>
  <c r="HL10" i="2"/>
  <c r="HK10" i="2"/>
  <c r="HJ10" i="2"/>
  <c r="HI10" i="2"/>
  <c r="HH10" i="2"/>
  <c r="HG10" i="2"/>
  <c r="HF10" i="2"/>
  <c r="HE10" i="2"/>
  <c r="HD10" i="2"/>
  <c r="HC10" i="2"/>
  <c r="HB10" i="2"/>
  <c r="HA10" i="2"/>
  <c r="GZ10" i="2"/>
  <c r="GY10" i="2"/>
  <c r="GX10" i="2"/>
  <c r="GR10" i="2"/>
  <c r="GQ10" i="2"/>
  <c r="GP10" i="2"/>
  <c r="GO10" i="2"/>
  <c r="GN10" i="2"/>
  <c r="GM10" i="2"/>
  <c r="GL10" i="2"/>
  <c r="GK10" i="2"/>
  <c r="GJ10" i="2"/>
  <c r="GI10" i="2"/>
  <c r="GH10" i="2"/>
  <c r="GG10" i="2"/>
  <c r="GF10" i="2"/>
  <c r="GE10" i="2"/>
  <c r="GD10" i="2"/>
  <c r="GC10" i="2"/>
  <c r="GB10" i="2"/>
  <c r="GA10" i="2"/>
  <c r="FZ10" i="2"/>
  <c r="FY10" i="2"/>
  <c r="FX10" i="2"/>
  <c r="FW10" i="2"/>
  <c r="FV10" i="2"/>
  <c r="FP10" i="2"/>
  <c r="FO10" i="2"/>
  <c r="FN10" i="2"/>
  <c r="FM10" i="2"/>
  <c r="FL10" i="2"/>
  <c r="FK10" i="2"/>
  <c r="FJ10" i="2"/>
  <c r="FI10" i="2"/>
  <c r="FH10" i="2"/>
  <c r="FG10" i="2"/>
  <c r="FF10" i="2"/>
  <c r="FE10" i="2"/>
  <c r="FD10" i="2"/>
  <c r="FC10" i="2"/>
  <c r="FB10" i="2"/>
  <c r="FA10" i="2"/>
  <c r="EZ10" i="2"/>
  <c r="EY10" i="2"/>
  <c r="EX10" i="2"/>
  <c r="EW10" i="2"/>
  <c r="EV10" i="2"/>
  <c r="EU10" i="2"/>
  <c r="ET10" i="2"/>
  <c r="EN10" i="2"/>
  <c r="EM10" i="2"/>
  <c r="EL10" i="2"/>
  <c r="EK10" i="2"/>
  <c r="EJ10" i="2"/>
  <c r="EI10" i="2"/>
  <c r="EH10" i="2"/>
  <c r="EG10" i="2"/>
  <c r="EF10" i="2"/>
  <c r="EE10" i="2"/>
  <c r="ED10" i="2"/>
  <c r="EC10" i="2"/>
  <c r="EB10" i="2"/>
  <c r="EA10" i="2"/>
  <c r="DZ10" i="2"/>
  <c r="DY10" i="2"/>
  <c r="DX10" i="2"/>
  <c r="DW10" i="2"/>
  <c r="DV10" i="2"/>
  <c r="DU10" i="2"/>
  <c r="DT10" i="2"/>
  <c r="DS10" i="2"/>
  <c r="DR10" i="2"/>
  <c r="DL10" i="2"/>
  <c r="DK10" i="2"/>
  <c r="DJ10" i="2"/>
  <c r="DI10" i="2"/>
  <c r="DH10" i="2"/>
  <c r="DG10" i="2"/>
  <c r="DF10" i="2"/>
  <c r="DE10" i="2"/>
  <c r="DD10" i="2"/>
  <c r="DC10" i="2"/>
  <c r="DB10" i="2"/>
  <c r="DA10" i="2"/>
  <c r="CZ10" i="2"/>
  <c r="CY10" i="2"/>
  <c r="CX10" i="2"/>
  <c r="CW10" i="2"/>
  <c r="CV10" i="2"/>
  <c r="CU10" i="2"/>
  <c r="CT10" i="2"/>
  <c r="CS10" i="2"/>
  <c r="CR10" i="2"/>
  <c r="CQ10" i="2"/>
  <c r="CP10" i="2"/>
  <c r="CJ10" i="2"/>
  <c r="CI10" i="2"/>
  <c r="CH10" i="2"/>
  <c r="CG10" i="2"/>
  <c r="CF10" i="2"/>
  <c r="CE10" i="2"/>
  <c r="CD10" i="2"/>
  <c r="CC10" i="2"/>
  <c r="CB10" i="2"/>
  <c r="CA10" i="2"/>
  <c r="BZ10" i="2"/>
  <c r="BY10" i="2"/>
  <c r="BX10" i="2"/>
  <c r="BW10" i="2"/>
  <c r="BV10" i="2"/>
  <c r="BU10" i="2"/>
  <c r="BT10" i="2"/>
  <c r="BS10" i="2"/>
  <c r="BR10" i="2"/>
  <c r="BQ10" i="2"/>
  <c r="BP10" i="2"/>
  <c r="BO10" i="2"/>
  <c r="BN10" i="2"/>
  <c r="BH10" i="2"/>
  <c r="BG10" i="2"/>
  <c r="BF10" i="2"/>
  <c r="BE10" i="2"/>
  <c r="BD10" i="2"/>
  <c r="BC10" i="2"/>
  <c r="BB10" i="2"/>
  <c r="BA10" i="2"/>
  <c r="AZ10" i="2"/>
  <c r="AY10" i="2"/>
  <c r="AX10" i="2"/>
  <c r="AW10" i="2"/>
  <c r="AV10" i="2"/>
  <c r="AU10" i="2"/>
  <c r="AT10" i="2"/>
  <c r="AS10" i="2"/>
  <c r="AR10" i="2"/>
  <c r="AQ10" i="2"/>
  <c r="AP10" i="2"/>
  <c r="AO10" i="2"/>
  <c r="AN10" i="2"/>
  <c r="AM10" i="2"/>
  <c r="AL10" i="2"/>
  <c r="AF10" i="2"/>
  <c r="AE10" i="2"/>
  <c r="AD10" i="2"/>
  <c r="AC10" i="2"/>
  <c r="AB10" i="2"/>
  <c r="AA10" i="2"/>
  <c r="Z10" i="2"/>
  <c r="Y10" i="2"/>
  <c r="X10" i="2"/>
  <c r="W10" i="2"/>
  <c r="V10" i="2"/>
  <c r="U10" i="2"/>
  <c r="T10" i="2"/>
  <c r="S10" i="2"/>
  <c r="R10" i="2"/>
  <c r="Q10" i="2"/>
  <c r="P10" i="2"/>
  <c r="O10" i="2"/>
  <c r="N10" i="2"/>
  <c r="M10" i="2"/>
  <c r="L10" i="2"/>
  <c r="K10" i="2"/>
  <c r="J10" i="2"/>
  <c r="HT9" i="2"/>
  <c r="HS9" i="2"/>
  <c r="HR9" i="2"/>
  <c r="HQ9" i="2"/>
  <c r="HP9" i="2"/>
  <c r="HO9" i="2"/>
  <c r="HN9" i="2"/>
  <c r="HM9" i="2"/>
  <c r="HL9" i="2"/>
  <c r="HK9" i="2"/>
  <c r="HJ9" i="2"/>
  <c r="HI9" i="2"/>
  <c r="HH9" i="2"/>
  <c r="HG9" i="2"/>
  <c r="HF9" i="2"/>
  <c r="HE9" i="2"/>
  <c r="HD9" i="2"/>
  <c r="HC9" i="2"/>
  <c r="HB9" i="2"/>
  <c r="HA9" i="2"/>
  <c r="GZ9" i="2"/>
  <c r="GY9" i="2"/>
  <c r="GX9" i="2"/>
  <c r="GW9" i="2"/>
  <c r="GR9" i="2"/>
  <c r="GQ9" i="2"/>
  <c r="GP9" i="2"/>
  <c r="GO9" i="2"/>
  <c r="GN9" i="2"/>
  <c r="GM9" i="2"/>
  <c r="GL9" i="2"/>
  <c r="GK9" i="2"/>
  <c r="GJ9" i="2"/>
  <c r="GI9" i="2"/>
  <c r="GH9" i="2"/>
  <c r="GG9" i="2"/>
  <c r="GF9" i="2"/>
  <c r="GE9" i="2"/>
  <c r="GD9" i="2"/>
  <c r="GC9" i="2"/>
  <c r="GB9" i="2"/>
  <c r="GA9" i="2"/>
  <c r="FZ9" i="2"/>
  <c r="FY9" i="2"/>
  <c r="FX9" i="2"/>
  <c r="FW9" i="2"/>
  <c r="FV9" i="2"/>
  <c r="FU9" i="2"/>
  <c r="FP9" i="2"/>
  <c r="FO9" i="2"/>
  <c r="FN9" i="2"/>
  <c r="FM9" i="2"/>
  <c r="FL9" i="2"/>
  <c r="FK9" i="2"/>
  <c r="FJ9" i="2"/>
  <c r="FI9" i="2"/>
  <c r="FH9" i="2"/>
  <c r="FG9" i="2"/>
  <c r="FF9" i="2"/>
  <c r="FE9" i="2"/>
  <c r="FD9" i="2"/>
  <c r="FC9" i="2"/>
  <c r="FB9" i="2"/>
  <c r="FA9" i="2"/>
  <c r="EZ9" i="2"/>
  <c r="EY9" i="2"/>
  <c r="EX9" i="2"/>
  <c r="EW9" i="2"/>
  <c r="EV9" i="2"/>
  <c r="EU9" i="2"/>
  <c r="ET9" i="2"/>
  <c r="ES9" i="2"/>
  <c r="EN9" i="2"/>
  <c r="EM9" i="2"/>
  <c r="EL9" i="2"/>
  <c r="EK9" i="2"/>
  <c r="EJ9" i="2"/>
  <c r="EI9" i="2"/>
  <c r="EH9" i="2"/>
  <c r="EG9" i="2"/>
  <c r="EF9" i="2"/>
  <c r="EE9" i="2"/>
  <c r="ED9" i="2"/>
  <c r="EC9" i="2"/>
  <c r="EB9" i="2"/>
  <c r="EA9" i="2"/>
  <c r="DZ9" i="2"/>
  <c r="DY9" i="2"/>
  <c r="DX9" i="2"/>
  <c r="DW9" i="2"/>
  <c r="DV9" i="2"/>
  <c r="DU9" i="2"/>
  <c r="DT9" i="2"/>
  <c r="DS9" i="2"/>
  <c r="DR9" i="2"/>
  <c r="DQ9" i="2"/>
  <c r="DL9" i="2"/>
  <c r="DK9" i="2"/>
  <c r="DJ9" i="2"/>
  <c r="DI9" i="2"/>
  <c r="DH9" i="2"/>
  <c r="DG9" i="2"/>
  <c r="DF9" i="2"/>
  <c r="DE9" i="2"/>
  <c r="DD9" i="2"/>
  <c r="DC9" i="2"/>
  <c r="DB9" i="2"/>
  <c r="DA9" i="2"/>
  <c r="CZ9" i="2"/>
  <c r="CY9" i="2"/>
  <c r="CX9" i="2"/>
  <c r="CW9" i="2"/>
  <c r="CV9" i="2"/>
  <c r="CU9" i="2"/>
  <c r="CT9" i="2"/>
  <c r="CS9" i="2"/>
  <c r="CR9" i="2"/>
  <c r="CQ9" i="2"/>
  <c r="CP9" i="2"/>
  <c r="CO9" i="2"/>
  <c r="CJ9" i="2"/>
  <c r="CI9" i="2"/>
  <c r="CH9" i="2"/>
  <c r="CG9" i="2"/>
  <c r="CF9" i="2"/>
  <c r="CE9" i="2"/>
  <c r="CD9" i="2"/>
  <c r="CC9" i="2"/>
  <c r="CB9" i="2"/>
  <c r="CA9" i="2"/>
  <c r="BZ9" i="2"/>
  <c r="BY9" i="2"/>
  <c r="BX9" i="2"/>
  <c r="BW9" i="2"/>
  <c r="BV9" i="2"/>
  <c r="BU9" i="2"/>
  <c r="BT9" i="2"/>
  <c r="BS9" i="2"/>
  <c r="BR9" i="2"/>
  <c r="BQ9" i="2"/>
  <c r="BP9" i="2"/>
  <c r="BO9" i="2"/>
  <c r="BN9" i="2"/>
  <c r="BM9" i="2"/>
  <c r="BH9" i="2"/>
  <c r="BG9" i="2"/>
  <c r="BF9" i="2"/>
  <c r="BE9" i="2"/>
  <c r="BD9" i="2"/>
  <c r="BC9" i="2"/>
  <c r="BB9" i="2"/>
  <c r="BA9" i="2"/>
  <c r="AZ9" i="2"/>
  <c r="AY9" i="2"/>
  <c r="AX9" i="2"/>
  <c r="AW9" i="2"/>
  <c r="AV9" i="2"/>
  <c r="AU9" i="2"/>
  <c r="AT9" i="2"/>
  <c r="AS9" i="2"/>
  <c r="AR9" i="2"/>
  <c r="AQ9" i="2"/>
  <c r="AP9" i="2"/>
  <c r="AO9" i="2"/>
  <c r="AN9" i="2"/>
  <c r="AM9" i="2"/>
  <c r="AL9" i="2"/>
  <c r="AK9" i="2"/>
  <c r="AF9" i="2"/>
  <c r="AE9" i="2"/>
  <c r="AD9" i="2"/>
  <c r="AC9" i="2"/>
  <c r="AB9" i="2"/>
  <c r="AA9" i="2"/>
  <c r="Z9" i="2"/>
  <c r="Y9" i="2"/>
  <c r="X9" i="2"/>
  <c r="W9" i="2"/>
  <c r="V9" i="2"/>
  <c r="U9" i="2"/>
  <c r="T9" i="2"/>
  <c r="S9" i="2"/>
  <c r="R9" i="2"/>
  <c r="Q9" i="2"/>
  <c r="P9" i="2"/>
  <c r="O9" i="2"/>
  <c r="N9" i="2"/>
  <c r="M9" i="2"/>
  <c r="L9" i="2"/>
  <c r="K9" i="2"/>
  <c r="J9" i="2"/>
  <c r="I9" i="2"/>
  <c r="FU8" i="2"/>
  <c r="ES8" i="2"/>
  <c r="CO8" i="2"/>
  <c r="BM8" i="2"/>
  <c r="AK8" i="2"/>
  <c r="I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Eichner, Felizitas</author>
  </authors>
  <commentList>
    <comment ref="CO43" authorId="0" shapeId="0" xr:uid="{00000000-0006-0000-0000-000004000000}">
      <text>
        <r>
          <rPr>
            <b/>
            <sz val="9"/>
            <color indexed="81"/>
            <rFont val="Segoe UI"/>
            <family val="2"/>
          </rPr>
          <t>Eichner, Felizitas:</t>
        </r>
        <r>
          <rPr>
            <sz val="9"/>
            <color indexed="81"/>
            <rFont val="Segoe UI"/>
            <family val="2"/>
          </rPr>
          <t xml:space="preserve">
ein Leerzeichen zu viel</t>
        </r>
      </text>
    </comment>
    <comment ref="CO46" authorId="0" shapeId="0" xr:uid="{00000000-0006-0000-0000-000005000000}">
      <text>
        <r>
          <rPr>
            <b/>
            <sz val="9"/>
            <color indexed="81"/>
            <rFont val="Segoe UI"/>
            <family val="2"/>
          </rPr>
          <t>Eichner, Felizitas:</t>
        </r>
        <r>
          <rPr>
            <sz val="9"/>
            <color indexed="81"/>
            <rFont val="Segoe UI"/>
            <family val="2"/>
          </rPr>
          <t xml:space="preserve">
ein Leerzeichen zu viel</t>
        </r>
      </text>
    </comment>
  </commentList>
</comments>
</file>

<file path=xl/sharedStrings.xml><?xml version="1.0" encoding="utf-8"?>
<sst xmlns="http://schemas.openxmlformats.org/spreadsheetml/2006/main" count="3828" uniqueCount="1840">
  <si>
    <t>Baseline Fragebogen Herz</t>
  </si>
  <si>
    <t>johannes.allgaier@uni-wuerzburg.de</t>
  </si>
  <si>
    <t>johannes.schobel@uni-ulm.de</t>
  </si>
  <si>
    <t>u</t>
  </si>
  <si>
    <t>de</t>
  </si>
  <si>
    <t>en</t>
  </si>
  <si>
    <t>es</t>
  </si>
  <si>
    <t>fr</t>
  </si>
  <si>
    <t>hu</t>
  </si>
  <si>
    <t>it</t>
  </si>
  <si>
    <t>ru</t>
  </si>
  <si>
    <t>sr</t>
  </si>
  <si>
    <t>elementtype</t>
  </si>
  <si>
    <t>questiontype</t>
  </si>
  <si>
    <t>min</t>
  </si>
  <si>
    <t>max</t>
  </si>
  <si>
    <t>step</t>
  </si>
  <si>
    <t>required</t>
  </si>
  <si>
    <t>label</t>
  </si>
  <si>
    <t>notice</t>
  </si>
  <si>
    <t>item_de</t>
  </si>
  <si>
    <t>antwort_1</t>
  </si>
  <si>
    <t>antwort_2</t>
  </si>
  <si>
    <t>antwort_3</t>
  </si>
  <si>
    <t>antwort_4</t>
  </si>
  <si>
    <t>antwort_5</t>
  </si>
  <si>
    <t>antwort_6</t>
  </si>
  <si>
    <t>antwort_7</t>
  </si>
  <si>
    <t>antwort_8</t>
  </si>
  <si>
    <t>antwort_9</t>
  </si>
  <si>
    <t>antwort_10</t>
  </si>
  <si>
    <t>antwort_11</t>
  </si>
  <si>
    <t>antwort_12</t>
  </si>
  <si>
    <t>antwort_13</t>
  </si>
  <si>
    <t>antwort_14</t>
  </si>
  <si>
    <t>antwort_15</t>
  </si>
  <si>
    <t>antwort_16</t>
  </si>
  <si>
    <t>antwort_17</t>
  </si>
  <si>
    <t>antwort_18</t>
  </si>
  <si>
    <t>antwort_19</t>
  </si>
  <si>
    <t>antwort_20</t>
  </si>
  <si>
    <t>antwort_21</t>
  </si>
  <si>
    <t>antwort_22</t>
  </si>
  <si>
    <t>antwort_23</t>
  </si>
  <si>
    <t>inventar</t>
  </si>
  <si>
    <t>lizenz</t>
  </si>
  <si>
    <t>verfuegbar_unter</t>
  </si>
  <si>
    <t>kommentar</t>
  </si>
  <si>
    <t>item_en</t>
  </si>
  <si>
    <t>answer_1</t>
  </si>
  <si>
    <t>answer_2</t>
  </si>
  <si>
    <t>answer_3</t>
  </si>
  <si>
    <t>answer_4</t>
  </si>
  <si>
    <t>answer_5</t>
  </si>
  <si>
    <t>answer_6</t>
  </si>
  <si>
    <t>answer_7</t>
  </si>
  <si>
    <t>answer_8</t>
  </si>
  <si>
    <t>answer_9</t>
  </si>
  <si>
    <t>answer_10</t>
  </si>
  <si>
    <t>answer_11</t>
  </si>
  <si>
    <t>answer_12</t>
  </si>
  <si>
    <t>answer_13</t>
  </si>
  <si>
    <t>answer_14</t>
  </si>
  <si>
    <t>answer_15</t>
  </si>
  <si>
    <t>answer_16</t>
  </si>
  <si>
    <t>answer_17</t>
  </si>
  <si>
    <t>answer_18</t>
  </si>
  <si>
    <t>answer_19</t>
  </si>
  <si>
    <t>answer_20</t>
  </si>
  <si>
    <t>answer_21</t>
  </si>
  <si>
    <t>answer_22</t>
  </si>
  <si>
    <t>answer_23</t>
  </si>
  <si>
    <t>inventar_en</t>
  </si>
  <si>
    <t>license</t>
  </si>
  <si>
    <t>available</t>
  </si>
  <si>
    <t>comment</t>
  </si>
  <si>
    <t>item_es</t>
  </si>
  <si>
    <t>respuesta_1</t>
  </si>
  <si>
    <t>respuesta_2</t>
  </si>
  <si>
    <t>respuesta_3</t>
  </si>
  <si>
    <t>respuesta_4</t>
  </si>
  <si>
    <t>respuesta_5</t>
  </si>
  <si>
    <t>respuesta_6</t>
  </si>
  <si>
    <t>respuesta_7</t>
  </si>
  <si>
    <t>respuesta_8</t>
  </si>
  <si>
    <t>respuesta_9</t>
  </si>
  <si>
    <t>respuesta_10</t>
  </si>
  <si>
    <t>respuesta_11</t>
  </si>
  <si>
    <t>respuesta_12</t>
  </si>
  <si>
    <t>respuesta_13</t>
  </si>
  <si>
    <t>respuesta_14</t>
  </si>
  <si>
    <t>respuesta_15</t>
  </si>
  <si>
    <t>respuesta_16</t>
  </si>
  <si>
    <t>respuesta_17</t>
  </si>
  <si>
    <t>respuesta_18</t>
  </si>
  <si>
    <t>respuesta_19</t>
  </si>
  <si>
    <t>respuesta_20</t>
  </si>
  <si>
    <t>respuesta_21</t>
  </si>
  <si>
    <t>respuesta_22</t>
  </si>
  <si>
    <t>respuesta_23</t>
  </si>
  <si>
    <t>inventar_es</t>
  </si>
  <si>
    <t>license_es</t>
  </si>
  <si>
    <t>available_es</t>
  </si>
  <si>
    <t>comment_es</t>
  </si>
  <si>
    <t>item_fr</t>
  </si>
  <si>
    <t>fr_1</t>
  </si>
  <si>
    <t>fr_2</t>
  </si>
  <si>
    <t>fr_3</t>
  </si>
  <si>
    <t>fr_4</t>
  </si>
  <si>
    <t>fr_5</t>
  </si>
  <si>
    <t>fr_6</t>
  </si>
  <si>
    <t>fr_7</t>
  </si>
  <si>
    <t>fr_8</t>
  </si>
  <si>
    <t>fr_9</t>
  </si>
  <si>
    <t>fr_10</t>
  </si>
  <si>
    <t>fr_11</t>
  </si>
  <si>
    <t>fr_12</t>
  </si>
  <si>
    <t>fr_13</t>
  </si>
  <si>
    <t>fr_14</t>
  </si>
  <si>
    <t>fr_15</t>
  </si>
  <si>
    <t>fr_16</t>
  </si>
  <si>
    <t>fr_17</t>
  </si>
  <si>
    <t>fr_18</t>
  </si>
  <si>
    <t>fr_19</t>
  </si>
  <si>
    <t>fr_20</t>
  </si>
  <si>
    <t>fr_21</t>
  </si>
  <si>
    <t>fr_22</t>
  </si>
  <si>
    <t>fr_23</t>
  </si>
  <si>
    <t>item_hu</t>
  </si>
  <si>
    <t>hu_1</t>
  </si>
  <si>
    <t>hu_2</t>
  </si>
  <si>
    <t>hu_3</t>
  </si>
  <si>
    <t>hu_4</t>
  </si>
  <si>
    <t>hu_5</t>
  </si>
  <si>
    <t>hu_6</t>
  </si>
  <si>
    <t>hu_7</t>
  </si>
  <si>
    <t>hu_8</t>
  </si>
  <si>
    <t>hu_9</t>
  </si>
  <si>
    <t>hu_10</t>
  </si>
  <si>
    <t>hu_11</t>
  </si>
  <si>
    <t>hu_12</t>
  </si>
  <si>
    <t>hu_13</t>
  </si>
  <si>
    <t>hu_14</t>
  </si>
  <si>
    <t>hu_15</t>
  </si>
  <si>
    <t>hu_16</t>
  </si>
  <si>
    <t>hu_17</t>
  </si>
  <si>
    <t>hu_18</t>
  </si>
  <si>
    <t>hu_19</t>
  </si>
  <si>
    <t>hu_20</t>
  </si>
  <si>
    <t>hu_21</t>
  </si>
  <si>
    <t>hu_22</t>
  </si>
  <si>
    <t>hu_23</t>
  </si>
  <si>
    <t>inventar_hu</t>
  </si>
  <si>
    <t>license_hu</t>
  </si>
  <si>
    <t>available_hu</t>
  </si>
  <si>
    <t>comment_hu</t>
  </si>
  <si>
    <t>item_it</t>
  </si>
  <si>
    <t>it_1</t>
  </si>
  <si>
    <t>it_2</t>
  </si>
  <si>
    <t>it_3</t>
  </si>
  <si>
    <t>it_4</t>
  </si>
  <si>
    <t>it_5</t>
  </si>
  <si>
    <t>it_6</t>
  </si>
  <si>
    <t>it_7</t>
  </si>
  <si>
    <t>it_8</t>
  </si>
  <si>
    <t>it_9</t>
  </si>
  <si>
    <t>it_10</t>
  </si>
  <si>
    <t>it_11</t>
  </si>
  <si>
    <t>it_12</t>
  </si>
  <si>
    <t>it_13</t>
  </si>
  <si>
    <t>it_14</t>
  </si>
  <si>
    <t>it_15</t>
  </si>
  <si>
    <t>it_16</t>
  </si>
  <si>
    <t>it_17</t>
  </si>
  <si>
    <t>it_18</t>
  </si>
  <si>
    <t>it_19</t>
  </si>
  <si>
    <t>it_20</t>
  </si>
  <si>
    <t>it_21</t>
  </si>
  <si>
    <t>it_22</t>
  </si>
  <si>
    <t>it_23</t>
  </si>
  <si>
    <t>inventar_it</t>
  </si>
  <si>
    <t>license_it</t>
  </si>
  <si>
    <t>available_it</t>
  </si>
  <si>
    <t>comment_it</t>
  </si>
  <si>
    <t>item_ru</t>
  </si>
  <si>
    <t>ru_1</t>
  </si>
  <si>
    <t>ru_2</t>
  </si>
  <si>
    <t>ru_3</t>
  </si>
  <si>
    <t>ru_4</t>
  </si>
  <si>
    <t>ru_5</t>
  </si>
  <si>
    <t>ru_6</t>
  </si>
  <si>
    <t>ru_7</t>
  </si>
  <si>
    <t>ru_8</t>
  </si>
  <si>
    <t>ru_9</t>
  </si>
  <si>
    <t>ru_10</t>
  </si>
  <si>
    <t>ru_11</t>
  </si>
  <si>
    <t>ru_12</t>
  </si>
  <si>
    <t>ru_13</t>
  </si>
  <si>
    <t>ru_14</t>
  </si>
  <si>
    <t>ru_15</t>
  </si>
  <si>
    <t>ru_16</t>
  </si>
  <si>
    <t>ru_17</t>
  </si>
  <si>
    <t>ru_18</t>
  </si>
  <si>
    <t>ru_19</t>
  </si>
  <si>
    <t>ru_20</t>
  </si>
  <si>
    <t>ru_21</t>
  </si>
  <si>
    <t>ru_22</t>
  </si>
  <si>
    <t>ru_23</t>
  </si>
  <si>
    <t>inventar_ru</t>
  </si>
  <si>
    <t>license_ru</t>
  </si>
  <si>
    <t>available_ru</t>
  </si>
  <si>
    <t>comment_ru</t>
  </si>
  <si>
    <t>item_sr</t>
  </si>
  <si>
    <t>sr_1</t>
  </si>
  <si>
    <t>sr_2</t>
  </si>
  <si>
    <t>sr_3</t>
  </si>
  <si>
    <t>sr_4</t>
  </si>
  <si>
    <t>sr_5</t>
  </si>
  <si>
    <t>sr_6</t>
  </si>
  <si>
    <t>sr_7</t>
  </si>
  <si>
    <t>sr_8</t>
  </si>
  <si>
    <t>sr_9</t>
  </si>
  <si>
    <t>sr_10</t>
  </si>
  <si>
    <t>sr_11</t>
  </si>
  <si>
    <t>sr_12</t>
  </si>
  <si>
    <t>sr_13</t>
  </si>
  <si>
    <t>sr_14</t>
  </si>
  <si>
    <t>sr_15</t>
  </si>
  <si>
    <t>sr_16</t>
  </si>
  <si>
    <t>sr_17</t>
  </si>
  <si>
    <t>sr_18</t>
  </si>
  <si>
    <t>sr_19</t>
  </si>
  <si>
    <t>sr_20</t>
  </si>
  <si>
    <t>sr_21</t>
  </si>
  <si>
    <t>sr_22</t>
  </si>
  <si>
    <t>sr_23</t>
  </si>
  <si>
    <t>inventar_sr</t>
  </si>
  <si>
    <t>license_sr</t>
  </si>
  <si>
    <t>available_sr</t>
  </si>
  <si>
    <t>comment_sr</t>
  </si>
  <si>
    <t>text</t>
  </si>
  <si>
    <t>Einleitung/ Begrüßungstext Baseline</t>
  </si>
  <si>
    <t>Viele Dinge in unserem Alltag haben sich seit der Corona-Krise verändert. Dazu zählen auch einige alltäglich Dinge wie unsere Ernährung oder unsere Freizeitgestaltung z.B. wie wir Sport treiben. Diese Faktoren haben auch einen Einfluss auf die Entstehung und den Verlauf von weiteren Erkrankungen, wie z.B. Herz-Kreislauferkrankungen. Im folgenden Fragebogen möchten wir daher gerne mehr dazu erfahren, wie sich die Corona-Krise auf Ihre Gewohnheiten auswirkt mit dem Schwerpunkt auf Faktoren, die das Herz-Kreislauf-System beeinflussen. Die Befragung dauert nur circa 15 Minuten. Alle Daten werden dabei anonym erhoben. Ein Rückschluss von den Daten auf den Namen einer teilnehmenden Person ist dadurch nicht möglich.
Vielen Dank für Ihre Unterstützung!</t>
  </si>
  <si>
    <r>
      <t>Many things in our daily life have changes since the Corona crisis. This also includes more basic things such as our diet or our free time for example, how we do sports. These are factors that also have an influence on the development and course of diseases such as cardiovascular disease. In the following questionnaire, we would thus like to learn more about how the Corona crisis affects your habits with a focus on factors that are related to the cardiovascular system</t>
    </r>
    <r>
      <rPr>
        <sz val="11"/>
        <color rgb="FFFF0000"/>
        <rFont val="Arial"/>
        <family val="2"/>
        <charset val="1"/>
      </rPr>
      <t>.</t>
    </r>
    <r>
      <rPr>
        <sz val="11"/>
        <color rgb="FF000000"/>
        <rFont val="Arial"/>
        <family val="2"/>
        <charset val="1"/>
      </rPr>
      <t>Filling in the questionnaire only takes about 15 minutes. All data is collected anonymously. It is therefore not possible to relate any of the collected data with an individual person.
Thank you for your support!</t>
    </r>
  </si>
  <si>
    <t/>
  </si>
  <si>
    <t>Muchos aspectos de nuestro día a día han cambiado desde la crisis del coronavirus. Esto incluye cosas tan habituales como nuestra alimentación o nuestro ocio, p. ej. cómo hacemos deporte y cuánto. Son estos factores que repercuten también en la generación y evolución de otras enfermedades, como p. ej. las patologías cardiovasculares. En ese cuestionario queremos saber cómo influye la crisis del coronavirus en sus hábitos, especialmente en relación con el sistema cardiovascular. El cumplimiento del presente cuestionario no le llevará más de 15 minutos. Todos los datos se procesarán de forma anonimizada, por lo que, no será posible relacionarlos con el nombre de la persona participante. Muchas gracias por su colaboración.</t>
  </si>
  <si>
    <t>Beaucoup de choses ont changé dans notre quotidien depuis la crise du coronavirus. Ceci englobe également certains aspects de la vie quotidienne tels que notre alimentation ou nos loisirs, par ex. notre façon de faire du sport. Ces facteurs ont également une influence sur l'apparition et l'évolution d'autres maladies, notamment les maladies cardiovasculaires. Dans le questionnaire suivant, nous aimerions donc en savoir plus sur l'impact de la crise du coronavirus sur vos habitudes, en mettant l'accent sur les facteurs qui influencent le système cardiovasculaire. L'enquête ne dure qu'environ 15 minutes. Toutes les données sont recueillies de manière anonyme. Il est donc impossible de déduire le nom d'une personne participante à partir des données saisies.
Merci beaucoup pour votre soutien !</t>
  </si>
  <si>
    <t>A Corona-krízis kezdete óta a mindennapi életünkben sok minden megváltozott. Ide számítanak az olyan mindennapos dolgok, mint a táplálkozás vagy a szabadidős tevékenységek, pl. a sportolás. Ezek hatással vannak a további betegségek, pl. a szív- és érrendszeri betegségek fellépésére és alakulására is. A következő kérdőívben ezért szeretnénk többet megtudni arról, hogy milyen hatással van a Corona-krízis a szokásaira, különös tekintettel a szív- és érrendszert befolyásoló tényezőkre. A kérdések megválaszolása csak kb.15 percet vesz igénybe. Az adatok gyűjtése személytelenített formában történik. Ezáltal az adatokból nem lehet következtetni a résztvevő személy nevére.
Köszönjük a támogatását!</t>
  </si>
  <si>
    <t>Molte cose sono cambiate nella nostra quotidianità da quando è iniziata l'emergenza coronavirus. Tra queste, anche alcuni aspetti della vita di tutti i giorni, come l'alimentazione o il modo in cui passiamo il tempo libero, ad es., relativamente allo sport. Questi fattori giocano un ruolo anche nell’origine e il decorso di alcune condizioni patologiche come, ad es., malattie cardiovascolari. Per questo, nel seguente questionario, ci piacerebbe capire che impatto ha avuto l’emergenza di coronavirus sulle sue abitudini, in particolare riguardo a fattori che hanno un effetto sull’apparato cardiovascolare. Il sondaggio dura solo 15 minuti circa. Tutti i dati vengono rilevati in forma anonima. In questo modo non è possibile ricondurre le risposte al nome di un singolo partecipante. 
La ringraziamo per la sua collaborazione!</t>
  </si>
  <si>
    <t>Многое изменилось в нашей повседневной жизни с момента начала кризиса с коронавирусом. Сюда относятся такие повседневные вещи, как питание или проведение свободного времени, например, занятия спортом. Эти факторы влияют на возникновение и протекание других заболеваний, например, сердечно-сосудистых заболеваний. Предлагая Вам эту анкету, мы хотели бы поподробнее узнать о том, как повлияла эпидемия коронавируса на ваши привычки, особенно в отношении факторов, влияющих на сердечно-сосудистую систему. Опрос займет у Вас около 15 минут. Сбор данных осуществляется анонимно. Это исключает возможность определить по данным имя участника.
Благодарим за Вашу поддержку!</t>
  </si>
  <si>
    <t>Mnoge stvari su se u svakodnevnom životu promenile od korona-krize. To obuhvata neke svakodnevne stvari kao što su ishrana ili naše slobodne aktivnosti, npr. sport. Ti faktori takođe utiču na nastanak i tok drugih oboljenja, npr. poput kardiovaskularnih bolesti. U sledećem upitniku voleli bismo da saznamo više o tome kako korona-kriza utiče na vaše navike, fokusirajući se na faktore koji utiču na kardiovaskularni sistem. Istraživanje traje samo 15 minuta. Svi podaci se prikupljaju anonimno. Na osnovu toga nije moguće izvesti zaključak o imenu učesnika.
Zahvaljujemo na Vašoj podršci!</t>
  </si>
  <si>
    <t>pagebreak</t>
  </si>
  <si>
    <t>Vorerkrankung</t>
  </si>
  <si>
    <t>Zu Beginn möchten wir etwas mehr über mögliche Vorerkrankungen erfahren. Hatten Sie in den letzten 12 Monaten eine der folgenden Krankheiten oder Beschwerden?</t>
  </si>
  <si>
    <t>At the beginning, we would like to learn a little more about potential previous illnesses.Have you suffered from any of the following illnesses or complaints in the past 12 months?</t>
  </si>
  <si>
    <t>Para comenzar, queremos saber algo más sobre sus potenciales enfermedades anteriores. ¿Durante los últimos 12 meses ha sufrido alguna de estas enfermedades o patologías?</t>
  </si>
  <si>
    <t>Pour commencer, nous aimerions en savoir un peu plus sur d'éventuelles maladies préexistantes. Avez-vous eu, au cours des 12 derniers mois, l'une des maladies ou affections suivantes ?</t>
  </si>
  <si>
    <t>Kezdetben szeretnénk valamivel többet megtudni az esetleges korábbi betegségeiről. Az utóbbi 12 hónap során szenvedett a következő betegségek egyikében, vagy panaszok miatt?</t>
  </si>
  <si>
    <t>Per iniziare, vorremmo sapere qualcosa di più su eventuali patologie pregresse. Negli ultimi 12 mesi ha avuto una delle seguenti malattie o i suoi rispettivi sintomi?</t>
  </si>
  <si>
    <t>В начале мы хотели бы узнать об имевшихся у вас ранее заболеваниях. За последние 12 месяцев имели ли вы перечисленные ниже заболевания или симптомы?</t>
  </si>
  <si>
    <t>Na početku bismo voleli da saznamo nešto više o mogućim prethodnim oboljenjima. Da li ste imali neko od sledećih oboljenja ili tegoba u zadnjih 12 meseci?</t>
  </si>
  <si>
    <t>question</t>
  </si>
  <si>
    <t>SingleChoice</t>
  </si>
  <si>
    <t>true</t>
  </si>
  <si>
    <t>heart1</t>
  </si>
  <si>
    <t>Koronare Herzerkrankung oder Angina Pectoris</t>
  </si>
  <si>
    <t>0 = Nein</t>
  </si>
  <si>
    <t>1 = Ja</t>
  </si>
  <si>
    <t>77 = Weiß nicht</t>
  </si>
  <si>
    <t>Coronary heart disease or Angina Pectoris</t>
  </si>
  <si>
    <t>0 = No</t>
  </si>
  <si>
    <t>1 = Yes</t>
  </si>
  <si>
    <t>77 = I don't know</t>
  </si>
  <si>
    <t>Enfermedades coronarias o angina de pecho</t>
  </si>
  <si>
    <t>1 = Sí</t>
  </si>
  <si>
    <t>77 = No lo sé</t>
  </si>
  <si>
    <t>Maladie cardiaque coronarienne ou angine de poitrine</t>
  </si>
  <si>
    <t>0 = non</t>
  </si>
  <si>
    <t>1 = oui</t>
  </si>
  <si>
    <t>77 = je ne sais pas</t>
  </si>
  <si>
    <t>szívkoszorúér betegség vagy angina pektoris</t>
  </si>
  <si>
    <t>0 = nem</t>
  </si>
  <si>
    <t>1 = igen</t>
  </si>
  <si>
    <t>77 = nem tudom</t>
  </si>
  <si>
    <t>Malattia coronarica o angina pectoris?</t>
  </si>
  <si>
    <t>0 = no</t>
  </si>
  <si>
    <t>1 = sì</t>
  </si>
  <si>
    <t>77 = non lo so</t>
  </si>
  <si>
    <t>Ишемическая болезнь сердца или коронарную недостаточность</t>
  </si>
  <si>
    <t>0 = нет</t>
  </si>
  <si>
    <t>1 = да</t>
  </si>
  <si>
    <t>77 = я не знаю</t>
  </si>
  <si>
    <t>Koronarne srčane bolesti ili anginu pektoris</t>
  </si>
  <si>
    <t>0 = ne</t>
  </si>
  <si>
    <t>1 = da</t>
  </si>
  <si>
    <t>77 = ne znam</t>
  </si>
  <si>
    <t>heart2</t>
  </si>
  <si>
    <t>Herzinsuffizienz (umgangssprachlich „Herzschwäche“)</t>
  </si>
  <si>
    <t>Heart failure</t>
  </si>
  <si>
    <t>Insuficiencia cardíaca</t>
  </si>
  <si>
    <t>Insuffisance cardiaque ("faiblesse cardiaque" dans le langage familier)</t>
  </si>
  <si>
    <t>szív elégtelenség (köznyelvben "szívgyengeség")</t>
  </si>
  <si>
    <t>Insufficienza cardiaca</t>
  </si>
  <si>
    <t>Сердечная недостаточность</t>
  </si>
  <si>
    <t>Insuficijenciju srca (uobičajeni naziv "slabost srca")</t>
  </si>
  <si>
    <t>heart3</t>
  </si>
  <si>
    <t>Herzinfarkt</t>
  </si>
  <si>
    <t>Myocardial infarction</t>
  </si>
  <si>
    <t>Infarto de miocardio</t>
  </si>
  <si>
    <t>Infarctus du myocarde</t>
  </si>
  <si>
    <t>szívinfarktus</t>
  </si>
  <si>
    <t>Infarto del miocardio (nel linguaggio comune semplicemente “infarto”).</t>
  </si>
  <si>
    <t>Инфаркт</t>
  </si>
  <si>
    <t>Infarkt srca</t>
  </si>
  <si>
    <t>fibrl</t>
  </si>
  <si>
    <t>Vorhofflimmern</t>
  </si>
  <si>
    <t>Atrial fibrillation</t>
  </si>
  <si>
    <t>Fibrilación atrial (arritmia)</t>
  </si>
  <si>
    <t>Fibrillation auriculaire</t>
  </si>
  <si>
    <t>pitvari fibrilláció</t>
  </si>
  <si>
    <t>Fibrillazione atriale</t>
  </si>
  <si>
    <t>Мерцательная аритмия</t>
  </si>
  <si>
    <t>Fibrilaciju pretkomora</t>
  </si>
  <si>
    <t>stroke</t>
  </si>
  <si>
    <t>Schlaganfall oder seine Vorstufe (sog. „TIA“)</t>
  </si>
  <si>
    <t>Stroke or its preliminary stage (a so called "TIA")</t>
  </si>
  <si>
    <t>Accidente cerebrovascular o su etapa preliminar (denom. "TIA")</t>
  </si>
  <si>
    <t>Accident vasculaire cérébral ou son stade préliminaire ("AIT“)</t>
  </si>
  <si>
    <t>szélütés vagy annak előfokozata (u.n. "TIA" Átmeneti ischaemiás roham)</t>
  </si>
  <si>
    <t>Ictus o sue fasi preliminari (cosiddetto “TIA”)</t>
  </si>
  <si>
    <t>Инсульт или микроинсульт</t>
  </si>
  <si>
    <t>Moždani udar ili predstadijum</t>
  </si>
  <si>
    <t>charc</t>
  </si>
  <si>
    <t>Schaufensterkrankheit (pAVK, periphere arterielle Verschlusserkrankung)</t>
  </si>
  <si>
    <t>Peripheral vascular disease/peripheral arterial occlusive disease</t>
  </si>
  <si>
    <t>Enfermedad vascular periférica, enfermedad arterial periférica</t>
  </si>
  <si>
    <t>Claudication intermittente (OAP, occlusion artérielle périphérique)</t>
  </si>
  <si>
    <t>ablakbetegség (pAVK perifériás artériás betegség)</t>
  </si>
  <si>
    <t>Arteriopatia obliterante periferica (AOP)</t>
  </si>
  <si>
    <t>Облитерирующий атеросклероз (pAVK, окклюзионная болезнь периферических артерий)</t>
  </si>
  <si>
    <t>Periferno začepljenje arterija (periferna arterijska okluzija)</t>
  </si>
  <si>
    <t>asthm</t>
  </si>
  <si>
    <t>Asthma, einschließlich allergisches Asthma</t>
  </si>
  <si>
    <t>Asthma, including allergic asthma</t>
  </si>
  <si>
    <t>Asma, incl. asma alérgico</t>
  </si>
  <si>
    <t>Asthme, y compris l'asthme allergique</t>
  </si>
  <si>
    <t>asztma, beleértve az allergiás asztmát is</t>
  </si>
  <si>
    <t>Asma, compresa asma allergica</t>
  </si>
  <si>
    <t>Астма, включая аллергическую астму</t>
  </si>
  <si>
    <t>Astme, uključujući alergijsku astmu</t>
  </si>
  <si>
    <t>bronc</t>
  </si>
  <si>
    <t>Chronische Bronchitis, chronisch obstruktive Lungenerkrankung oder Lungenemphysem</t>
  </si>
  <si>
    <t>Chronic bronchitis, chronic obstructive lung disease or lung emphysema</t>
  </si>
  <si>
    <t>Bronquitis crónica,  enfermedad pulmonar obstructiva crónica o enfisema pulmonar</t>
  </si>
  <si>
    <t>Bronchite chronique, maladie pulmonaire obstructive chronique ou emphysème pulmonaire</t>
  </si>
  <si>
    <t>idült hörghurut, idült obstruktív tüdőbetegség vagy tüdőtágulás</t>
  </si>
  <si>
    <t>Bronchite cronica, pneumopatia cronica ostruttiva o enfisema polmonare</t>
  </si>
  <si>
    <t>Хронический бронхит, хроническое обструктивное заболевание легких или эмфизема легких</t>
  </si>
  <si>
    <t>Hronični bronhitis, hronično obstruktivno oboljenje pluća ili plućna emfizem</t>
  </si>
  <si>
    <t>pneum</t>
  </si>
  <si>
    <t>Lungenentzündung</t>
  </si>
  <si>
    <t>Pneumonia</t>
  </si>
  <si>
    <t>Neumonía</t>
  </si>
  <si>
    <t>Pneumonie</t>
  </si>
  <si>
    <t>tüdőgyulladás</t>
  </si>
  <si>
    <t>Polmonite</t>
  </si>
  <si>
    <t>Воспаление легких</t>
  </si>
  <si>
    <t>Zapaljenje pluća</t>
  </si>
  <si>
    <t>lungd</t>
  </si>
  <si>
    <t>Andere Lungenerkrankungen</t>
  </si>
  <si>
    <t>Other lung diseases</t>
  </si>
  <si>
    <t>Otras patologías pulmonares</t>
  </si>
  <si>
    <t>Autres maladies pulmonaires</t>
  </si>
  <si>
    <t>egyéb tüdőbetegségek</t>
  </si>
  <si>
    <t>Altre malattie polmonari</t>
  </si>
  <si>
    <t>Другие легочные заболевания</t>
  </si>
  <si>
    <t>Ostale bolesti pluća</t>
  </si>
  <si>
    <t>rheum</t>
  </si>
  <si>
    <t>Rheuma / rheumatische Erkrankung</t>
  </si>
  <si>
    <t>Rheumatism/rheumatic disease</t>
  </si>
  <si>
    <t>Reuma/enfermedad reumática</t>
  </si>
  <si>
    <t>Rhumatisme / maladie rhumatismale</t>
  </si>
  <si>
    <t>reuma / reumás betegség</t>
  </si>
  <si>
    <t>Reumatismi / malattie reumatiche</t>
  </si>
  <si>
    <t>Ревматизм</t>
  </si>
  <si>
    <t>Reumatizam / reumatska bolest</t>
  </si>
  <si>
    <t>liver1</t>
  </si>
  <si>
    <t>Leichte Leberfunktionsstörung</t>
  </si>
  <si>
    <t>Mild liver dysfunction</t>
  </si>
  <si>
    <t>Disfunción hepática leve</t>
  </si>
  <si>
    <t>Dérèglement léger de la fonction hépatique</t>
  </si>
  <si>
    <t>könnyű máj működési zavarok</t>
  </si>
  <si>
    <t>Insufficienza epatica lieve</t>
  </si>
  <si>
    <t>Легкое нарушение функции печени</t>
  </si>
  <si>
    <t>Slaba smetnja funkcije jetre</t>
  </si>
  <si>
    <t>liver2</t>
  </si>
  <si>
    <t>Schwere Leberfunktionsstörung</t>
  </si>
  <si>
    <t>Severe liver dysfunction</t>
  </si>
  <si>
    <t>Disfunción hepática grave</t>
  </si>
  <si>
    <t>Dérèglement grave de la fonction hépatique</t>
  </si>
  <si>
    <t>súlyos máj működési zavarok</t>
  </si>
  <si>
    <t>Insufficienza epatica grave</t>
  </si>
  <si>
    <t>Тяжелое нарушение функции печени</t>
  </si>
  <si>
    <t>Teška smetnja funkcije jetre</t>
  </si>
  <si>
    <t>kidne</t>
  </si>
  <si>
    <t>Chronische Nierenprobleme oder Nierenversagen</t>
  </si>
  <si>
    <t>Chronic kidney disease or kidney failure</t>
  </si>
  <si>
    <t>Enfermedad renal crónica o insuficiencia renal</t>
  </si>
  <si>
    <t>Troubles rénaux chroniques ou insuffisance rénale</t>
  </si>
  <si>
    <t>idült veseproblémák vagy veseelégtelenség</t>
  </si>
  <si>
    <t>Disturbi renali cronici o insufficienza renale</t>
  </si>
  <si>
    <t>Хронические проблемы с почками или отказ почек</t>
  </si>
  <si>
    <t>Hronični problemi sa bubrezima ili otkazivanje bubrega</t>
  </si>
  <si>
    <t>ulcer</t>
  </si>
  <si>
    <t>Geschwür / Ulcus im Magen-Darm Bereich</t>
  </si>
  <si>
    <t>Gastrointestinal ulcer disease</t>
  </si>
  <si>
    <t>Enfermedad ulcerosa gastrointestinal</t>
  </si>
  <si>
    <t>Ulcère dans la région gastro-intestinale</t>
  </si>
  <si>
    <t>fekély / gyomor-bélterületi fekély</t>
  </si>
  <si>
    <t>Ulcera nel tratto gastrointestinale</t>
  </si>
  <si>
    <t>Язва в ЖКТ</t>
  </si>
  <si>
    <t>Čir/čir u gastrointeralnoj oblasti</t>
  </si>
  <si>
    <t>tumou</t>
  </si>
  <si>
    <t>Krebs- / Tumorerkrankung</t>
  </si>
  <si>
    <t>Cancer/Tumor</t>
  </si>
  <si>
    <t>Enfermedades oncológicas/tumorales, cancerosas</t>
  </si>
  <si>
    <t>Maladie cancéreuse / tumorale</t>
  </si>
  <si>
    <t>rák / daganatos betegség</t>
  </si>
  <si>
    <t>Cancro / malattia tumorale</t>
  </si>
  <si>
    <t>Рак / опухоль</t>
  </si>
  <si>
    <t>Rak / tumor</t>
  </si>
  <si>
    <t>hearing</t>
  </si>
  <si>
    <t>Schwierigkeiten mit dem Hören, wie beispielsweise beim Zuhören von Sprache in lauter Umgebung</t>
  </si>
  <si>
    <t>Difficulties with hearing, such as listening to speech in a noisy environment</t>
  </si>
  <si>
    <t>Dificultades auditivas, p. ej. reconocer conversaciones en entornos ruidosos</t>
  </si>
  <si>
    <t>Difficultés d'audition, par ex. écouter quelqu'un parler dans un environnement bruyant</t>
  </si>
  <si>
    <t>hallási nehézségek, például beszéd követése zajos környezetben</t>
  </si>
  <si>
    <t>Difficoltà dell’udito, ad esempio, nel capire ciò che viene detto in un ambiente più rumoroso del solito</t>
  </si>
  <si>
    <t>Проблемы со слухом, например, восприятие речи в шумном окружении</t>
  </si>
  <si>
    <t>Poteškoće sa sluhom, kao što je slušanje razgovora u bučnim sredinama</t>
  </si>
  <si>
    <t>hyperacu</t>
  </si>
  <si>
    <t>Beschwerden mit externen Geräuschquellen, die für Sie zu laut oder unangenehm waren, jedoch von Ihren Mitmenschen als normal wahrgenommen wurden</t>
  </si>
  <si>
    <t>Complaints caused by external noise sources, which were too loud or felt uncomfortable for you, but which others perceived as normal</t>
  </si>
  <si>
    <t>Problemas auditivos en presencia de fuentes de ruido externas que le resultaron demasiado ruidosas y desagradables, pero que el resto percibió normalmente</t>
  </si>
  <si>
    <t>Plaintes concernant des sources de bruit externes qui étaient trop fortes ou désagréables pour vous, mais qui étaient ressenties comme normales par votre entourage</t>
  </si>
  <si>
    <t>Külső hangforrásokkal kapcsolatos panaszok, amelyek Önnek túl hangosnak vagy kellemetlennek tűntek, a környezetében lévő személyek számára azonban nem voltak szokatlanok</t>
  </si>
  <si>
    <t>Disturbi legati a rumori esterni, per lei troppo forti o fastidiosi, ma percepiti come normali da altre persone.</t>
  </si>
  <si>
    <t>Жалобы на внешние источники шума, которые были для вас слишком громкими или неприятными, хотя окружающие воспринимали их нормально</t>
  </si>
  <si>
    <t>Poteškoće na spoljne izvore buke, koji su bili suviše glasni ili neprijatni za vas, ali se smatraju normalnim od strane vaših ukućana</t>
  </si>
  <si>
    <t>tinnitus</t>
  </si>
  <si>
    <t>Tinnitus (z.B. Rauschen, Klingeln oder Pfeifen in den Ohren, ohne dass es hierfür eine äußere Geräuschquelle gibt)</t>
  </si>
  <si>
    <t>Tinnitus (e.g. rustling, ringing or whistling in the ears without there being an external noise source)</t>
  </si>
  <si>
    <t>Tinnitus (p. ej., percepción de un ruido, pitido o zumbido en los oídos, sin que exista una fuente de ruido externa)</t>
  </si>
  <si>
    <t>Acouphène (par ex. bourdonnement, tintement ou sifflement dans les oreilles en l'absence de source de bruit externe)</t>
  </si>
  <si>
    <t>Tinnitus (pl. zúgás, csengés vagy sípolás a fülében anélkül, hogy a környéken külső zajforrás lenne)</t>
  </si>
  <si>
    <t>Acufene (ad es., fruscio, ronzio o fischio nelle orecchie anche in assenza di una fonte di rumore esterna)</t>
  </si>
  <si>
    <t>Тиннитус (например, шум, звон или свист в ушах при отсутствии внешнего источника звука)</t>
  </si>
  <si>
    <t>Tinitus (npr. šum, zvonjenje ili zviždanje u ušima bez spoljašnjeg izvora)</t>
  </si>
  <si>
    <t>vertigo</t>
  </si>
  <si>
    <t>Schwindel</t>
  </si>
  <si>
    <t>Dizziness</t>
  </si>
  <si>
    <t>Mareos</t>
  </si>
  <si>
    <t>Vertige</t>
  </si>
  <si>
    <t>szédülés</t>
  </si>
  <si>
    <t>Vertigini</t>
  </si>
  <si>
    <t>Головокружение</t>
  </si>
  <si>
    <t>Vrtoglavica</t>
  </si>
  <si>
    <t>smell</t>
  </si>
  <si>
    <t>Störung des Geruchssinns</t>
  </si>
  <si>
    <t>Disturbance of the sense of smell</t>
  </si>
  <si>
    <t>Alteraciones en el sentido del olfato</t>
  </si>
  <si>
    <t>Trouble olfactif</t>
  </si>
  <si>
    <t>szaglási zavarok</t>
  </si>
  <si>
    <t>Disturbo dell’olfatto</t>
  </si>
  <si>
    <t>Нарушение обоняния</t>
  </si>
  <si>
    <t>Poremećaj čula mirisa</t>
  </si>
  <si>
    <t>taste</t>
  </si>
  <si>
    <t>Störung des Geschmackssinns</t>
  </si>
  <si>
    <t>Disturbance of the sense of taste</t>
  </si>
  <si>
    <t>Alteraciones en el sentido del gusto</t>
  </si>
  <si>
    <t>Trouble gustatif</t>
  </si>
  <si>
    <t>ízlelési zavarok</t>
  </si>
  <si>
    <t>Disturbo del senso del gusto</t>
  </si>
  <si>
    <t>Нарушение вкуса</t>
  </si>
  <si>
    <t>Poremećaj čula ukusa</t>
  </si>
  <si>
    <t>Fragen zu Alkohol- und Tabakkonsum</t>
  </si>
  <si>
    <t>Questions about alcohol and tobacco intake</t>
  </si>
  <si>
    <t>Preguntas sobre la ingesta de alcohol y tabaco</t>
  </si>
  <si>
    <t>Questions concernant la consommation d'alcool et de tabac</t>
  </si>
  <si>
    <t>Az alkoholfogyasztással és dohányzással kapcsolatos kérdések</t>
  </si>
  <si>
    <t>Domande relative al consumo di alcolici e tabacco</t>
  </si>
  <si>
    <t>Вопросы по употреблению алкоголя и табака</t>
  </si>
  <si>
    <t>Pitanja u vezi sa konzumiranjem alkohola i duvana</t>
  </si>
  <si>
    <t>smoke1</t>
  </si>
  <si>
    <t>Rauchen Sie zurzeit Tabakprodukte (z.B. Zigaretten, Zigarren, Pfeife oder andere Tabakprodukte einschließlich Tabakerhitzer)?</t>
  </si>
  <si>
    <t>1 =  Ja, täglich</t>
  </si>
  <si>
    <t>2 = Ja, gelegentlich</t>
  </si>
  <si>
    <t>3 = Nein, nicht mehr</t>
  </si>
  <si>
    <t>4 = Nein, habe nie geraucht</t>
  </si>
  <si>
    <t>99 = Keine Angabe</t>
  </si>
  <si>
    <t>Are you currently smoking tobacco products (e.g. cigarettes, cigars, pipe or other tobacco products)?</t>
  </si>
  <si>
    <t>1 =  Yes, daily</t>
  </si>
  <si>
    <t>2 = Yes, from time to time</t>
  </si>
  <si>
    <t>3 = No, not anymore</t>
  </si>
  <si>
    <t>4 = No, I never smoked</t>
  </si>
  <si>
    <t>99 = No response</t>
  </si>
  <si>
    <t>¿Actualmente fuma tabaco (p. ej., cigarrillos, puros, pipa u otros productos derivados del tabaco, incl. cigarrillos electrónicos)?</t>
  </si>
  <si>
    <t>1 =  Sí, a diario</t>
  </si>
  <si>
    <t>2 = Sí, de vez en cuando</t>
  </si>
  <si>
    <t>3 = No, ya no</t>
  </si>
  <si>
    <t>4 = No, nunca he fumado</t>
  </si>
  <si>
    <t>99 = No hay datos</t>
  </si>
  <si>
    <t>Fumez-vous actuellement des produits à base de tabac (par ex. cigarettes, cigares, pipe ou autres produits du tabac, y compris les dispositifs de chauffe du tabac) ?</t>
  </si>
  <si>
    <t>1 =  oui, tous les jours</t>
  </si>
  <si>
    <t>2 = oui, à l'occasion</t>
  </si>
  <si>
    <t>3 = non, je ne fume plus</t>
  </si>
  <si>
    <t>4 = non, je n'ai jamais fumé</t>
  </si>
  <si>
    <t>99 = pas de réponse</t>
  </si>
  <si>
    <t>Fogyaszt jelenleg dohánytermékeket (pl. cigaretta, szivar, pipa vagy egyéb dohánytermék, beleértve az e-cigarettát is)?</t>
  </si>
  <si>
    <t>1 = igen, naponta</t>
  </si>
  <si>
    <t>2 = igen, alkalomadtán</t>
  </si>
  <si>
    <t>3 = nem, már nem</t>
  </si>
  <si>
    <t>4 = nem, soha nem dohányoztam</t>
  </si>
  <si>
    <t>99 = nincs válasz</t>
  </si>
  <si>
    <t>Al momento, fuma prodotti del tabacco (ad es., sigarette, sigari, pipe o altri prodotti del tabacco inclusi prodotti a tabacco riscaldato)?</t>
  </si>
  <si>
    <t>1 = sì, regolarmente</t>
  </si>
  <si>
    <t>2 = sì, occasionalmente</t>
  </si>
  <si>
    <t>3 = no, ho smesso</t>
  </si>
  <si>
    <t>4 = no, non ho mai fumato</t>
  </si>
  <si>
    <t>99 = nessuna risposta</t>
  </si>
  <si>
    <t>Курите ли Вы в настоящее время табачные изделия (например, сигареты, сигары, трубку или табак в иной форме, в том числе использование нагревателей табака)?</t>
  </si>
  <si>
    <t>1 = да, ежедневно</t>
  </si>
  <si>
    <t>2 = да, иногда</t>
  </si>
  <si>
    <t>3 = нет, бросил(а)</t>
  </si>
  <si>
    <t>4 = нет, никогда не курил(а)</t>
  </si>
  <si>
    <t>99 = нет ответа</t>
  </si>
  <si>
    <t>Da li trenutno pušite duvanske proizvode (npr. cigarete, cigare, lulu ili druge duvanske proizvode uključujući uređaje koji zagrevaju duvan)?</t>
  </si>
  <si>
    <t>1 = da, svakodnevno</t>
  </si>
  <si>
    <t>2 = da, povremeno</t>
  </si>
  <si>
    <t>3 = ne, ne više</t>
  </si>
  <si>
    <t>4 = ne, nikad nisam pušio</t>
  </si>
  <si>
    <t>99 = nema podataka</t>
  </si>
  <si>
    <t>smoke2</t>
  </si>
  <si>
    <r>
      <rPr>
        <sz val="11"/>
        <color rgb="FF000000"/>
        <rFont val="Arial"/>
        <family val="2"/>
        <charset val="1"/>
      </rPr>
      <t>Hat sich Ihr Rauchverhalten seit Einführung der Ausgangsbeschränkungen Mitte März verändert?</t>
    </r>
  </si>
  <si>
    <t>1 = Ja, ich rauche mehr als vorher</t>
  </si>
  <si>
    <t>2 = Ja, ich rauche weniger als vorher</t>
  </si>
  <si>
    <t>3 = Nein, ich rauche ungefähr gleich viel wie vorher</t>
  </si>
  <si>
    <t>4 = Ich rauche nicht</t>
  </si>
  <si>
    <r>
      <rPr>
        <sz val="11"/>
        <color rgb="FF000000"/>
        <rFont val="Arial"/>
        <family val="2"/>
        <charset val="1"/>
      </rPr>
      <t>Has your smoking behavior changed since the lockdown has been imposed mid of march?</t>
    </r>
  </si>
  <si>
    <t>1 = Yes, I smoke more than before</t>
  </si>
  <si>
    <t>2 = Yes, I smoke less than before</t>
  </si>
  <si>
    <t>3 = No, I smoke about the same amount as before</t>
  </si>
  <si>
    <t>4 = I do not smoke</t>
  </si>
  <si>
    <t>99 = No respone</t>
  </si>
  <si>
    <t>¿Ha cambiado su perfil de fumador desde las restricciones de salida impuestas a mediados de marzo?</t>
  </si>
  <si>
    <t>1 = Sí, fumo más que antes</t>
  </si>
  <si>
    <t>2 = Sí, fumo menos que antes</t>
  </si>
  <si>
    <t>3 = No, fumo parecido a antes</t>
  </si>
  <si>
    <t>4 = No fumo</t>
  </si>
  <si>
    <t>Votre comportement tabagique a-t-il changé depuis le début du confinement mi-mars ?</t>
  </si>
  <si>
    <t>1 = oui, je fume plus qu'avant</t>
  </si>
  <si>
    <t>2 = oui, je fume moins qu'avant</t>
  </si>
  <si>
    <t>3 = non, je fume environ autant qu'avant</t>
  </si>
  <si>
    <t>4 = je ne fume pas</t>
  </si>
  <si>
    <t>Március közepe, a kijárási korlátozások bevezetése óta megváltoztak a dohányzási szokásai?</t>
  </si>
  <si>
    <t>1 = igen, többet dohányzok, mint korábban</t>
  </si>
  <si>
    <t>2 = igen, kevesebbet dohányzok, mint korábban</t>
  </si>
  <si>
    <t>3 = Nem, ugyanúgy dohányzok, mit korábban</t>
  </si>
  <si>
    <t>4 = Nem dohányzok</t>
  </si>
  <si>
    <t>Le sue abitudini relative al fumo sono cambiate da quando sono state introdotte le misure di confinamento a metà marzo?</t>
  </si>
  <si>
    <t>1 = sì, fumo più di prima</t>
  </si>
  <si>
    <t>2 = sì, fumo meno di prima</t>
  </si>
  <si>
    <t>3 = no, fumo più o meno come prima</t>
  </si>
  <si>
    <t>4 = non fumo</t>
  </si>
  <si>
    <t>Изменилось ли Ваше поведение в отношении курения после введения в середине марта ограничений на передвижение?</t>
  </si>
  <si>
    <t>1 = да, я курю больше, чем раньше</t>
  </si>
  <si>
    <t>2 = да, я курю меньше, чем раньше</t>
  </si>
  <si>
    <t>3 = нет, я курю примерно столько же, что и раньше</t>
  </si>
  <si>
    <t>4 = я не курю</t>
  </si>
  <si>
    <t>Da li se Vaše ponašanje u vezi pušenja promenilo od kada su sredinom marta uvedene restrikcije izlaska?</t>
  </si>
  <si>
    <t>1 = da, pušim više nego pre</t>
  </si>
  <si>
    <t>2 = da, pušim manje nego ranije</t>
  </si>
  <si>
    <t>3 = ne, pušim od prilike isti isto kao pre</t>
  </si>
  <si>
    <t>4 = ne pušim</t>
  </si>
  <si>
    <t>alcoh1</t>
  </si>
  <si>
    <t>Wie oft haben Sie in den letzten 12 Monaten Alkohol getrunken, wie Bier, Wein, Sekt, Spirituosen, Schnaps, Cocktails, alkoholische Mischgetränke, Liköre, hausgemachten oder selbstgebrannten Alkohol?</t>
  </si>
  <si>
    <t>1 = Täglich oder fast täglich</t>
  </si>
  <si>
    <t>2 = An 5 - 6 Tagen pro Woche</t>
  </si>
  <si>
    <t>3 = An 3 - 4 Tagen pro Woche</t>
  </si>
  <si>
    <t>4 = An 1 - 2 Tagen pro Woche</t>
  </si>
  <si>
    <t>5 = An 2 - 3 Tagen pro Monat</t>
  </si>
  <si>
    <t>6 = Einmal pro Monat</t>
  </si>
  <si>
    <t>7 = Weniger als einmal pro Monat</t>
  </si>
  <si>
    <t>8 = Nicht in den letzten 12 Monaten, da ich keinen Alkohol mehr trinke</t>
  </si>
  <si>
    <t>9 = Nie, oder lediglich einige wenige Schlucke in meinem Leben</t>
  </si>
  <si>
    <t>How often did you drink alcohol in the past 12 months, such as beer, wine, sparkling wine, schnapps, liquor, hard liquor, cocktails, alcoholic mixed drinks or self-made alcoholic products?</t>
  </si>
  <si>
    <t>1 = Daily or almost daily</t>
  </si>
  <si>
    <t>2 = 5-6 days a week</t>
  </si>
  <si>
    <t>3 = 3-4 days a week</t>
  </si>
  <si>
    <t>4 = 1-2 days a week</t>
  </si>
  <si>
    <r>
      <t>5 = 2-3 days</t>
    </r>
    <r>
      <rPr>
        <i/>
        <sz val="11"/>
        <color rgb="FF000000"/>
        <rFont val="Arial"/>
        <family val="2"/>
        <charset val="1"/>
      </rPr>
      <t>a month</t>
    </r>
  </si>
  <si>
    <t>6 = Once in a month</t>
  </si>
  <si>
    <t>7 = Less than once per month</t>
  </si>
  <si>
    <t>8 = Not in the past 12 months, as I don't drink alcohol anymore</t>
  </si>
  <si>
    <t>9 = Never or only a few sips in my life</t>
  </si>
  <si>
    <t>¿Cuántas veces ha ingerido durante los últimos 12 meses bebidas alcohólicas como cerveza, vino, cava, espirituosas, combinados, orujo, licores, chupitos o alcoholes de producción casera?</t>
  </si>
  <si>
    <t>1 = A diario o casi a diario</t>
  </si>
  <si>
    <t>2 = 5 o 6 días a la semana</t>
  </si>
  <si>
    <t>3 = 3 o 4 días a la semana</t>
  </si>
  <si>
    <t>4 = 1 o 2 días a la semana</t>
  </si>
  <si>
    <t>5 = 2 o 3 días al mes</t>
  </si>
  <si>
    <t>6 = Una vez al mes</t>
  </si>
  <si>
    <t>7 = Menos de una vez al mes</t>
  </si>
  <si>
    <t>8 = Nada en los últimos doce meses, ya que ya dejado el alcohol</t>
  </si>
  <si>
    <t>9 = Nunca, a lo sumo un par de tragos en toda mi vida</t>
  </si>
  <si>
    <t>Au cours des 12 derniers mois, combien de fois avez-vous bu de l'alcool, par ex. bière, vin, vin pétillant, spiritueux, eau-de-vie, cocktails, boissons panachées alcoolisées, liqueurs, alcool fabriqué ou distillé maison ?</t>
  </si>
  <si>
    <t>1 = tous les jours ou presque tous les jours</t>
  </si>
  <si>
    <t>2 = 5 - 6 jours par semaine</t>
  </si>
  <si>
    <t>3 = 3 - 4 jours par semaine</t>
  </si>
  <si>
    <t>4 = 1 - 2 jours par semaine</t>
  </si>
  <si>
    <t>5 = 2 - 3 jours par mois</t>
  </si>
  <si>
    <t>6 = une fois par mois</t>
  </si>
  <si>
    <t>7 = moins d'une fois par mois</t>
  </si>
  <si>
    <t>8 = pas au cours des 12 derniers mois, car je ne bois plus d'alcool</t>
  </si>
  <si>
    <t>9 = jamais, ou seulement quelques rares gorgées dans ma vie</t>
  </si>
  <si>
    <t>Az utóbbi 12 hónap során milyen gyakran ivott alkoholt, mint például sört, bort, röviditalt, pálinkát, koktélt, alkoholtartalmú kevert italokat, likőrt, házilag készített vagy desztillált szeszes italokat?</t>
  </si>
  <si>
    <t>1 = naponta, vagy majdnem naponta</t>
  </si>
  <si>
    <t>2 = hetente 5-6 alkalommal</t>
  </si>
  <si>
    <t>3 = hetente 3-4 alkalommal</t>
  </si>
  <si>
    <t>4 = hetente 1-2 alkalommal</t>
  </si>
  <si>
    <t>5 = havonta 2-3 alkalommal</t>
  </si>
  <si>
    <t>6 = havonta egyszer</t>
  </si>
  <si>
    <t>7 = havonta egynél kevesebb alkalommal</t>
  </si>
  <si>
    <t>8 = az utóbbi 12 hónap során nem, mert már nem fogyasztok alkoholt</t>
  </si>
  <si>
    <t>9 = egész életemben soha sem ittam, vagy csupán néhány kortyot</t>
  </si>
  <si>
    <t>Quanto spesso negli ultimi 12 mesi ha consumato bevande alcoliche quali birra, vino, spumanti, superalcolici, acquaviti, cocktail, bevande alcoliche premiscelate, liquori, alcolici fatti o distillati in casa?</t>
  </si>
  <si>
    <t>1 = ogni giorno o quasi ogni giorno</t>
  </si>
  <si>
    <t>2 = 5 - 6 giorni a settimana</t>
  </si>
  <si>
    <t>3 = 3 - 4 giorni a settimana</t>
  </si>
  <si>
    <t>4 = 1 - 2 giorni a settimana</t>
  </si>
  <si>
    <t>5 = 2 - 3 giorni al mese</t>
  </si>
  <si>
    <t>6 = un giorno al mese</t>
  </si>
  <si>
    <t>7 = meno di un giorno al mese</t>
  </si>
  <si>
    <t>8 = mai negli ultimi 12 mesi, perché non bevo più alcol</t>
  </si>
  <si>
    <t>9 = mai, oppure occasionalmente qualche sorso in tutta la mia vita</t>
  </si>
  <si>
    <t>Как часто за последние 12 месяцев вы употребляли алкоголь, например, пиво, вино, шампанское, крепкие напитки, коктейли, ликеры, домашнее вино или самогон?</t>
  </si>
  <si>
    <t>1 = ежедневно или почти ежедневно</t>
  </si>
  <si>
    <t>2 = 5 - 6 дней в неделю</t>
  </si>
  <si>
    <t>3 = 3 - 4 дней в неделю</t>
  </si>
  <si>
    <t>4 = 1 - 2 дня в неделю</t>
  </si>
  <si>
    <t>5 = 2 - 3 дня в месяц</t>
  </si>
  <si>
    <t>6 = один раз в месяц</t>
  </si>
  <si>
    <t>7 = менее одного раза в месяц</t>
  </si>
  <si>
    <t>8 = не употреблял в последние 12 месяцев, т.к. я не пью алкоголь</t>
  </si>
  <si>
    <t>9 = никогда или всего несколько глотков за свою жизнь</t>
  </si>
  <si>
    <t>Koliko puta ste pili alkohol u poslednjih 12 meseci, kao što su pivo, vino, penušavo vino, žestoka pića, rakija, kokteli, alkoholna pića mešana sa drugim pićima, likeri, domaći ili samostalno pečena alkoholna pića?</t>
  </si>
  <si>
    <t>1 = svakodnevno ili gotovo svakodnevno</t>
  </si>
  <si>
    <t>2 = 5- 6 puta nedeljno</t>
  </si>
  <si>
    <t>3 = 3- 4 puta nedeljno</t>
  </si>
  <si>
    <t>4 = 1- 2 puta nedeljno</t>
  </si>
  <si>
    <t>5 = 2- 3 puta mesečno</t>
  </si>
  <si>
    <t>6 = jednom mesečno</t>
  </si>
  <si>
    <t>7 = manje od jednom mesečno</t>
  </si>
  <si>
    <t>8 = ne u poslednjih 12 meseci, jer više ne pijem alkohol</t>
  </si>
  <si>
    <t>9 = nikad, ili samo par gutljaju u mom životu</t>
  </si>
  <si>
    <t>alcoh2</t>
  </si>
  <si>
    <t>Hat sich Ihr Alkoholkonsum seit Einführung der Ausgangsbeschränkungen Mitte März verändert?</t>
  </si>
  <si>
    <t>1 = Ja, ich trinke mehr Alkohol</t>
  </si>
  <si>
    <t>2 = Ja, ich trinke weniger Alkohol</t>
  </si>
  <si>
    <t>3 = Nein, Ich trinke ungefähr gleich viel Alkohol wie vorher</t>
  </si>
  <si>
    <t>4 = Ich trinke keinen Alkohol</t>
  </si>
  <si>
    <t>Has your drinking behavior changed since the lockdown has been imposed mid of march?</t>
  </si>
  <si>
    <t>1 = Yes, I drink more alcohol</t>
  </si>
  <si>
    <t>2 = Yes, I drink less alcohol</t>
  </si>
  <si>
    <t>3 = No, I drink about the same amount as before</t>
  </si>
  <si>
    <t>4 = I do not drink alcohol</t>
  </si>
  <si>
    <t>¿Ha variado su consumo de alcohol desde la imposición de las restricciones de salida mediados de marzo?</t>
  </si>
  <si>
    <t>1 = Sí, bebo más alcohol</t>
  </si>
  <si>
    <t>2 = Sí, bebo menos alcohol</t>
  </si>
  <si>
    <t>3 = No, bebo más o menos la misma cantidad de alcohol que antes</t>
  </si>
  <si>
    <t>4 = No bebo alcohol</t>
  </si>
  <si>
    <t>Votre consommation d'alcool a-t-elle changé depuis le début du confinement mi-mars ?</t>
  </si>
  <si>
    <t>1 = oui, je bois plus d'alcool</t>
  </si>
  <si>
    <t>2 = oui, je bois moins d'alcool</t>
  </si>
  <si>
    <t>3 = non, je bois environ autant d'alcool qu'avant</t>
  </si>
  <si>
    <t>4 = je ne bois pas d'alcool</t>
  </si>
  <si>
    <t>Március közepe, a kijárási korlátozások bevezetése óta megváltozott az alkoholfogyasztása?</t>
  </si>
  <si>
    <t>1 = igen, több alkoholt fogyasztok</t>
  </si>
  <si>
    <t>2 = igen, kevésebb alkoholt fogyasztok</t>
  </si>
  <si>
    <t>3 = nem, körülbelül ugyanannyi alkoholt fogyasztok, mint korábban</t>
  </si>
  <si>
    <t>4 = egyáltalán nem fogyasztok alkoholt</t>
  </si>
  <si>
    <t>Il suo consumo di alcolici è cambiato da quando sono state introdotte le misure di confinamento a metà marzo?</t>
  </si>
  <si>
    <t>1 = sì, bevo più alcolici</t>
  </si>
  <si>
    <t>2 = sì, bevo meno alcolici</t>
  </si>
  <si>
    <t>3 = no, bevo alcolici tanto quanto prima</t>
  </si>
  <si>
    <t>4 = non bevo alcolici</t>
  </si>
  <si>
    <t>Изменилось ли Ваше поведение в отношении употребления алкоголя после введения в середине марта ограничений на передвижение?</t>
  </si>
  <si>
    <t>1 = да, я выпиваю больше</t>
  </si>
  <si>
    <t>2 = да, я выпиваю меньше</t>
  </si>
  <si>
    <t>3 = нет, я выпиваю примерно столько же, что и раньше</t>
  </si>
  <si>
    <t>4 = нет, я не пью алкоголь</t>
  </si>
  <si>
    <t>Da li se Vaša potrošnja alkohola promenila od kada su sredinom marta uvedene restrikcije izlaska?</t>
  </si>
  <si>
    <t>1 = da, pijem više alkohola</t>
  </si>
  <si>
    <t>2 = da, pijem manje alkohola</t>
  </si>
  <si>
    <t>3 = ne, pijem alkohol od prilike isto kao i pre</t>
  </si>
  <si>
    <t>4 = ne, ne pijem više alkohol</t>
  </si>
  <si>
    <t>true</t>
  </si>
  <si>
    <t>alcoh3</t>
  </si>
  <si>
    <t>Wenn Sie an einem Tag Alkohol trinken, wie viel alkoholhaltige Getränke trinken Sie dann typischerweise? 
Ein Glas Alkohol entspricht: 
0,3 Liter Bier 
0,1 Liter Wein oder Sekt 
0,04 Liter Spirituosen</t>
  </si>
  <si>
    <t>0 = Ich trinke keinen Alkohol</t>
  </si>
  <si>
    <t>1 = 1 oder 2</t>
  </si>
  <si>
    <t>2 = 3 oder 4</t>
  </si>
  <si>
    <t>3 = 5 oder 6</t>
  </si>
  <si>
    <t>4 = 7 bis 9</t>
  </si>
  <si>
    <t>5 = 10 oder mehr</t>
  </si>
  <si>
    <t>How many drinks containing alcohol do you have on a typical day when you are drinking?
A glass of alcohol corresponds to: 
0,3 liters of beer
0,1 liters of (sparkling) wine
0,04 liters of hard liquor</t>
  </si>
  <si>
    <t>0 = I never drink alcohol</t>
  </si>
  <si>
    <t>1 = 1 or 2</t>
  </si>
  <si>
    <t>2 = 3 or 4</t>
  </si>
  <si>
    <t>3 = 5 or 6</t>
  </si>
  <si>
    <t>4 = 7 to 9</t>
  </si>
  <si>
    <t>5 = 10 or more</t>
  </si>
  <si>
    <t>Cuando un día consume alcohol, ¿cuántas unidades suelen ingerir normalmente? 
Un vaso de alcohol equivale a: 
0,3 l de cerveza 
0,1 l de vino o cava 
0,04 l de espirituosas</t>
  </si>
  <si>
    <t>0 = No bebo alcohol</t>
  </si>
  <si>
    <t>1 = 1 o 2</t>
  </si>
  <si>
    <t>2 = 3 o 4</t>
  </si>
  <si>
    <t>3 = 5 o 6</t>
  </si>
  <si>
    <t>4 = de 7 a 9</t>
  </si>
  <si>
    <t>5 = 10 o más</t>
  </si>
  <si>
    <t>0 = je ne bois pas d'alcool</t>
  </si>
  <si>
    <t>1 = 1 ou 2</t>
  </si>
  <si>
    <t>2 = 3 ou 4</t>
  </si>
  <si>
    <t>3 = 5 ou 6</t>
  </si>
  <si>
    <t>4 = 7 à 9</t>
  </si>
  <si>
    <t>5 = 10 ou plus</t>
  </si>
  <si>
    <t>Ha alkoholt fogyaszt, általában mennyi alkoholtartalmú italt iszik? 
Egy pohár alkohol megfelel: 
0,3 liter sörnek 
0,1 liter bornak vagy pezsgőnek 
0,04 liter röviditalnak</t>
  </si>
  <si>
    <t>0 = egyáltalán nem fogyasztok alkoholt</t>
  </si>
  <si>
    <t>1 = 1 vagy 2</t>
  </si>
  <si>
    <t>2 = 3 vagy 4</t>
  </si>
  <si>
    <t>3 = 5 vagy 6</t>
  </si>
  <si>
    <t>4 = 7-től 9-ig</t>
  </si>
  <si>
    <t>5 = 10 vagy több</t>
  </si>
  <si>
    <t>In una giornata in cui consuma alcol, quante bevande alcoliche assume normalmente? 
Un bicchiere di una bevanda alcolica corrisponde a: 
0,3 litri di birra 
0,1 litri di vino o spumante 
0,04 litri di bevanda superalcolica</t>
  </si>
  <si>
    <t>0 = non bevo alcol</t>
  </si>
  <si>
    <t>4 = 7 fino a 9</t>
  </si>
  <si>
    <t>5 = 10 o più</t>
  </si>
  <si>
    <t>Если вы выпиваете, сколько порций алкоголя вы обычно выпиваете? 
Одна порция алкоголя соответствует: 
0,3 л пива 
0,1 л вина или шампанского 
0,04 л крепких напитков</t>
  </si>
  <si>
    <t>0 = нет, я не пью алкоголь</t>
  </si>
  <si>
    <t>1 = 1 или 2</t>
  </si>
  <si>
    <t>2 = 3 или 4</t>
  </si>
  <si>
    <t>3 = 5 или 6</t>
  </si>
  <si>
    <t>4 = 7 - 9</t>
  </si>
  <si>
    <t>5 = 10 или более</t>
  </si>
  <si>
    <t>Ako tokom jednog dana pijete alkohol, koliko onda pića popijete u proseku? 
Jedna čaša alkohola odgovara: 
0,3 l piva 
0,1 l vina ili penušavog vina 
0,04 l žestokog pića</t>
  </si>
  <si>
    <t>0 = ne pijem alkohol</t>
  </si>
  <si>
    <t>1 = 1 ili 2</t>
  </si>
  <si>
    <t>2 = 3 ili 4</t>
  </si>
  <si>
    <t>3 = 5 ili 6</t>
  </si>
  <si>
    <t>4 = 7 do 9</t>
  </si>
  <si>
    <t>5 = 10 ili više</t>
  </si>
  <si>
    <t>Jetzt folgen einige Fragen zu Ihrer Ernährung</t>
  </si>
  <si>
    <t>Questions about diet</t>
  </si>
  <si>
    <t>Seguidamente le formulamos algunas preguntas relacionadas con su alimentación</t>
  </si>
  <si>
    <t>Voici maintenant quelques questions concernant votre alimentation</t>
  </si>
  <si>
    <t>Most az étkezésével kapcsolatos kérdések következnek</t>
  </si>
  <si>
    <t>Adesso seguono alcune domande sulla sua alimentazione</t>
  </si>
  <si>
    <t>Далее – несколько вопросов о Вашем питании</t>
  </si>
  <si>
    <t>Evo nekih pitanja u vezi vaše ishrane</t>
  </si>
  <si>
    <t>fruit1</t>
  </si>
  <si>
    <t>Wie oft haben Sie vor Einführung der Ausgangsbeschränkung Obst gegessen? Mit einzubeziehen ist ebenfalls getrocknetes, Tiefkühl- und Dosenobst. Nicht gemeint sind hier Obstsäfte.</t>
  </si>
  <si>
    <t>1 = Täglich oder mehrmals täglich</t>
  </si>
  <si>
    <t>2 = 4 bis 6 Mal pro Woche</t>
  </si>
  <si>
    <t>3 = 1 bis 3 Mal pro Woche</t>
  </si>
  <si>
    <t>4 = Weniger als einmal pro Woche</t>
  </si>
  <si>
    <t>5 = Nie</t>
  </si>
  <si>
    <t>How often did you eat fruit before the lockdown has been imposed? Dried, frozen and canned fruit should be included. Please do not consider fruit juices.</t>
  </si>
  <si>
    <t>1 = Daily or several times daily</t>
  </si>
  <si>
    <t>2 = 4 to 6 times per week</t>
  </si>
  <si>
    <t>3 = 1 to 3 times per week</t>
  </si>
  <si>
    <t>4 = Less than once per week</t>
  </si>
  <si>
    <t>5 = Never</t>
  </si>
  <si>
    <t>¿Cuántas veces comía fruta antes de aplicarse las restricciones del distanciamiento? Incluir fruta deshidratada, congelada o en bote. No incluye zumos o jugos de fruta.</t>
  </si>
  <si>
    <t>1 = A diario o más de una vez al día</t>
  </si>
  <si>
    <t>2 = de 4 a 6 veces a la semana</t>
  </si>
  <si>
    <t>3 = entre 1 y 3 veces por semana</t>
  </si>
  <si>
    <t>4 = Menos de una vez a la semana</t>
  </si>
  <si>
    <t>5 = Nunca</t>
  </si>
  <si>
    <t>1 = tous les jours ou plusieurs fois par jour</t>
  </si>
  <si>
    <t>2 = 4 à 6 fois par semaine</t>
  </si>
  <si>
    <t>3 = 1 à 3 fois par semaine</t>
  </si>
  <si>
    <t>4 = moins d'une fois par semaine</t>
  </si>
  <si>
    <t>5 = jamais</t>
  </si>
  <si>
    <t>A kijárási korlátozások bevezetése előtt milyen gyakran evett gyümölcsöt? Ide tartozik a szárított, mélyhűtött, vagy dobozos gyümölcs is. A gyümölcslevek nem számítanak ide.</t>
  </si>
  <si>
    <t>1 = naponta, vagy naponta többször</t>
  </si>
  <si>
    <t>2 = hetente 4-6-szor</t>
  </si>
  <si>
    <t>3 = hetente 1-3-szor</t>
  </si>
  <si>
    <t>4 = hetente egynél kevesebb alkalommal</t>
  </si>
  <si>
    <t>5 = soha</t>
  </si>
  <si>
    <t>Quanto spesso mangiava frutta prima dell’introduzione delle misure di confinamento? È da considerarsi anche frutta essiccata, surgelata o in lattina. Si prega di non considerare succhi di frutta.</t>
  </si>
  <si>
    <t>1 = ogni giorno o più volte al giorno</t>
  </si>
  <si>
    <t>2 = 4 - 6 volte a settimana</t>
  </si>
  <si>
    <t>3 = 1 - 3 volte a settimana</t>
  </si>
  <si>
    <t>4 = meno di una volta a settimana</t>
  </si>
  <si>
    <t>5 = mai</t>
  </si>
  <si>
    <t>Как часто Вы ели фрукты до введения ограничений на передвижение? Сюда относятся также сушеные, замороженные и консервированные фрукты. Не учитывать фруктовые соки.</t>
  </si>
  <si>
    <t>1 = ежедневно или несколько раз в день</t>
  </si>
  <si>
    <t>2 = 4 - 6 раз в неделю</t>
  </si>
  <si>
    <t>3 = 1 - 3 раз в неделю</t>
  </si>
  <si>
    <t>4 = менее одного раза в неделю</t>
  </si>
  <si>
    <t>5 = никогда</t>
  </si>
  <si>
    <t>Koliko puta ste jeli voće pre nego što je uvedeno ograničenje izlaska? Takođe treba da uzmete u obzir osušeno, zamrznuto i konzervirano voće. Voćni sokovi se ne uzimaju u obzir.</t>
  </si>
  <si>
    <t>1 = svakodnevno ili više puta dnevno</t>
  </si>
  <si>
    <t>2 = 4 do 6 puta nedeljno</t>
  </si>
  <si>
    <t>3 = 1 do 3 puta nedeljno</t>
  </si>
  <si>
    <t>4 = manje od jednom nedeljno</t>
  </si>
  <si>
    <t>5 = nikada</t>
  </si>
  <si>
    <t>fruit2</t>
  </si>
  <si>
    <t>Wie oft essen Sie seit Einführung der Ausgangsbeschränkung Obst?</t>
  </si>
  <si>
    <t>How often do you eat fruit since the lockdown has been imposed mid of March?</t>
  </si>
  <si>
    <t>¿Con qué frecuencia come fruta desde las restricciones de salida de mediados de marzo?</t>
  </si>
  <si>
    <t>Combien de fois mangez-vous des fruits depuis le début du confinement ?</t>
  </si>
  <si>
    <t>A kijárási korlátozások bevezetése óta milyen gyakran eszik gyümölcsöt?</t>
  </si>
  <si>
    <t>Quanto spesso mangia frutta da quando sono state introdotte le misure di confinamento?</t>
  </si>
  <si>
    <t>Как часто Вы едите фрукты после введения ограничений на передвижение?</t>
  </si>
  <si>
    <t>Koliko puta jedete voće od kada je uvedeno ograničenje izlaska?</t>
  </si>
  <si>
    <t>fruit3</t>
  </si>
  <si>
    <t>Wie hat sich Ihre Ernährung bezogen auf Obst seit der Ausgangsbeschränkungen Mitte März verändert?</t>
  </si>
  <si>
    <t>1 = Ich esse mehr Obst</t>
  </si>
  <si>
    <t>2 = Ich esse weniger Obst</t>
  </si>
  <si>
    <t>3 = Ich esse genauso viel Obst wie vorher</t>
  </si>
  <si>
    <t>How has your diet with regard to fruit changed since the lockdown has been imposed mid of March?</t>
  </si>
  <si>
    <t>1 = I eat more fruit</t>
  </si>
  <si>
    <t>2 = I eat less fruit</t>
  </si>
  <si>
    <t>3 = I eat the same amount of fruit as before</t>
  </si>
  <si>
    <t>¿Cómo ha cambiado su ingesta de fruta desde las restricciones de salida de mediados de marzo?</t>
  </si>
  <si>
    <t>1 = Como más fruta</t>
  </si>
  <si>
    <t>2 = Como menos fruta</t>
  </si>
  <si>
    <t>3 = Como la misma cantidad de fruta que antes</t>
  </si>
  <si>
    <t>Comment votre alimentation a-t-elle évolué en ce qui concerne les fruits depuis le début du confinement mi-mars ?</t>
  </si>
  <si>
    <t>1 = je mange plus de fruits</t>
  </si>
  <si>
    <t>2 = je mange moins de fruits</t>
  </si>
  <si>
    <t>3 = je mange autant de fruits qu'avant</t>
  </si>
  <si>
    <t>Március közepe, a kijárási korlátozások bevezetése óta mennyire változott meg a táplálkozása a gyümölcsök vonatkozásában?</t>
  </si>
  <si>
    <t>1 = több gyümölcsöt fogyasztok</t>
  </si>
  <si>
    <t>2 = kevesebb gyümölcsöt fogyasztok</t>
  </si>
  <si>
    <t>3 = ugyanannyi gyümölcsöt fogyasztok, mint korábban</t>
  </si>
  <si>
    <t>Come è cambiata la sua alimentazione in relazione al consumo di frutta da quando sono state introdotte le misure di confinamento a metà marzo?</t>
  </si>
  <si>
    <t>1 = mangio più frutta</t>
  </si>
  <si>
    <t>2 = mangio meno frutta</t>
  </si>
  <si>
    <t>3 = mangio tanta frutta quanto prima</t>
  </si>
  <si>
    <t>Как изменилось Ваше питание в отношении фруктов после введения ограничений на передвижение в середине марта?</t>
  </si>
  <si>
    <t>1 = я стал(а) есть больше фруктов</t>
  </si>
  <si>
    <t>2 = я стал(а) есть меньше фруктов</t>
  </si>
  <si>
    <t>3 = я ем столько же фруктов, как и раньше</t>
  </si>
  <si>
    <t>Kako se vaša ishrana u vezi voća promenila od prvobitnog ograničenja izlaska sredinom marta?</t>
  </si>
  <si>
    <t>1 = jedem više voća</t>
  </si>
  <si>
    <t>2 = jedem manje voća</t>
  </si>
  <si>
    <t>3 = jedem voće isto kao pre</t>
  </si>
  <si>
    <t>veget1</t>
  </si>
  <si>
    <t>Wie oft haben Sie vor Einführung der Ausgangsbeschränkung Gemüse oder Salat gegessen? Mit einzubeziehen ist getrocknetes, Tiefkühl- und Dosengemüse. Zählen Sie Kartoffeln und Gemüsesäfte bitte nicht mit.</t>
  </si>
  <si>
    <t>How often did you eat vegetables or salad before the lockdown has been imposed? Dried, frozen and canned vegetables should be included. Please do not consider potatoes and vegetable juices.</t>
  </si>
  <si>
    <t>¿Cuántas veces ha comido ensalada o verdura desde la imposición de las restricciones de salida? Incluida fruta deshidratada, congelada y en bote. No incluya patatas ni zumos o caldos vegetales.</t>
  </si>
  <si>
    <t>3 = Entre 1 y 3 veces por semana</t>
  </si>
  <si>
    <t>A kijárási korlátozások bevezetése előtt milyen gyakran evett zöldséget vagy salátát? Számítsa ide a szárított és mélyhűtött zöldséget, valamint a zöldségkonzervet is. Kérjük, ne számítsa ide a burgonyát és a zöldségleveket.</t>
  </si>
  <si>
    <t>Quanto spesso mangiava verdura o insalata prima dell’introduzione delle misure di confinamento? È da considerarsi anche verdura essiccata, surgelata o in lattina. Si prega di non considerare patate e succhi di frutta.</t>
  </si>
  <si>
    <t>Как часто Вы ели овощи или салат до введения ограничений на передвижение? Сюда относятся также сушеные, замороженные и консервированные овощи. Не учитывать картофель и овощные соки.</t>
  </si>
  <si>
    <t>Koliko puta ste jeli povrće ili salatu pre nego što je uvedeno ograničenje izlaska? Takođe treba da uzmete u obzir osušeno, zamrznuto i konzervirano povrće. Nemojte da računate krompir i sokove od povrća.</t>
  </si>
  <si>
    <t>veget2</t>
  </si>
  <si>
    <t>Wie oft essen Sie seit Einführung der Ausgangsbeschränkung Gemüse oder Salat?</t>
  </si>
  <si>
    <t>How often do you eat vegetables or salad since the lockdown has been imposed mid of March?</t>
  </si>
  <si>
    <t>¿Cuántas veces come verdura o ensalada desde la imposición de las restricciones?</t>
  </si>
  <si>
    <t>Combien de fois mangez-vous des légumes ou de la salade depuis le début du confinement ?</t>
  </si>
  <si>
    <t>A kijárási korlátozások bevezetése óta milyen gyakran eszik zöldséget vagy salátát?</t>
  </si>
  <si>
    <t>Quanto spesso mangia verdura o insalata da quando sono state introdotte le misure di confinamento?</t>
  </si>
  <si>
    <t>Как часто Вы едите овощи или салат после введения ограничений на передвижение?</t>
  </si>
  <si>
    <t>Koliko puta jedete povrće ili salatu od kada je uvedeno ograničenje izlaska?</t>
  </si>
  <si>
    <t>veget3</t>
  </si>
  <si>
    <t>Wie hat sich Ihre Ernährung bezogen auf frisches oder tiefgekühltes Gemüse und Salat seit der Ausgangsbeschränkungen Mitte März verändert?</t>
  </si>
  <si>
    <t>1 = Ich esse mehr Gemüse</t>
  </si>
  <si>
    <t>2 = Ich esse weniger Gemüse</t>
  </si>
  <si>
    <t>3 = Ich esse genauso viel Gemüse wie vorher</t>
  </si>
  <si>
    <t>How has your diet with regard to fresh or frozen vegetables and salad changed since the lockdown has been imposed mid of March?</t>
  </si>
  <si>
    <t>1 = I eat more vegetables</t>
  </si>
  <si>
    <t>2 = I eat less vegetables</t>
  </si>
  <si>
    <t>3 = I eat the same amount of vegetables as before</t>
  </si>
  <si>
    <t>¿Cómo ha cambiado su alimentación en relación con verduras y ensaladas frescas o congeladas desde la imposición de las restricciones de salida de mediados de marzo?</t>
  </si>
  <si>
    <t>1 = Como más verdura</t>
  </si>
  <si>
    <t>2 = Como menos verdura</t>
  </si>
  <si>
    <t>3 = Como la misma cantidad de verdura que antes</t>
  </si>
  <si>
    <t>Comment votre alimentation a-t-elle évolué en ce qui concerne les légumes frais ou surgelés et la salade depuis le début du confinement mi-mars ?</t>
  </si>
  <si>
    <t>1 = je mange plus de légumes</t>
  </si>
  <si>
    <t>2 = je mange moins de légumes</t>
  </si>
  <si>
    <t>3 = je mange autant de légumes qu'avant</t>
  </si>
  <si>
    <t>Március közepe, a kijárási korlátozások bevezetése óta mennyire változott meg a táplálkozása a friss vagy mélyhűtött zöldség és saláta vonatkozásában?</t>
  </si>
  <si>
    <t>1 = több zöldséget fogyasztok</t>
  </si>
  <si>
    <t>2 = kevesebb zöldséget fogyasztok</t>
  </si>
  <si>
    <t>3 = ugyanannyi zöldséget fogyasztok, mint korábban</t>
  </si>
  <si>
    <t>Come è cambiata la sua alimentazione in relazione al consumo di verdura e insalata da quando sono state introdotte le misure di confinamento a metà marzo?</t>
  </si>
  <si>
    <t>1 = mangio più verdura</t>
  </si>
  <si>
    <t>2 = mangio meno verdura</t>
  </si>
  <si>
    <t>3 = mangio tanta verdura quanto prima</t>
  </si>
  <si>
    <t>Как изменилось Ваше питание в отношении свежих и замороженных овощей и салата после введения ограничений на передвижение в середине марта?</t>
  </si>
  <si>
    <t>1 = я стал(а) есть больше овощей</t>
  </si>
  <si>
    <t>2 = я стал(а) есть меньше овощей</t>
  </si>
  <si>
    <t>3 = я ем столько же овощей, как и раньше</t>
  </si>
  <si>
    <t>Kako se vaša ishrana u vezi svežeg ili zamrznutog povrća ili salate promenila od prvobitnog ograničenja izlaska sredinom marta?</t>
  </si>
  <si>
    <t>1 = jedem više povrća</t>
  </si>
  <si>
    <t>2 = jedem manje povrća</t>
  </si>
  <si>
    <t>3 = jedem povrće isto kao pre</t>
  </si>
  <si>
    <t>MultipleChoice</t>
  </si>
  <si>
    <t>eatin1</t>
  </si>
  <si>
    <t>Wie hat sich Ihr Ernährungsverhalten seit Einführung der Ausgangsbeschränkungen Mitte März insgesamt verändert?
Mehrfachauswahl möglich</t>
  </si>
  <si>
    <t>1 = Ich esse häufiger</t>
  </si>
  <si>
    <t>2 = Ich esse größere Portionen</t>
  </si>
  <si>
    <t>3 = Ich esse seltener</t>
  </si>
  <si>
    <t>4 = Ich esse kleinere Portionen</t>
  </si>
  <si>
    <t>5 = Ich habe das Gefühl ich ernähre mich weniger gesund als zuvor</t>
  </si>
  <si>
    <t>6 = Ich habe das Gefühl ich ernähre mich gesünder als zuvor</t>
  </si>
  <si>
    <t>7 = Keiner der genannten Punkte trifft zu</t>
  </si>
  <si>
    <t>How has your diet changed in general since the lockdown has been imposed mid of March? 
(multiple choice possible)</t>
  </si>
  <si>
    <t>1 = I eat more often</t>
  </si>
  <si>
    <t>2 = I eat bigger portions</t>
  </si>
  <si>
    <t>3 = I eat less often</t>
  </si>
  <si>
    <t>4 = I eat smaller portions</t>
  </si>
  <si>
    <t>5 = I have the feeling my diet is less healthy than before</t>
  </si>
  <si>
    <t>6 = I have the feeling my diet is more healthy than before</t>
  </si>
  <si>
    <t>7 = None of the answers applies</t>
  </si>
  <si>
    <t>¿Cómo ha cambiado su alimentación en relación con verduras y ensaladas frescas desde la imposición de las restricciones de salida a mediados de marzo? Permite selección múltiple</t>
  </si>
  <si>
    <t>1 = Como más</t>
  </si>
  <si>
    <t>2 = Como raciones más grandes</t>
  </si>
  <si>
    <t>3 = Como menos cantidad</t>
  </si>
  <si>
    <t>4 = Como raciones más pequeñas</t>
  </si>
  <si>
    <t>5 = Tengo la impresión de que me alimento menos sano que antes</t>
  </si>
  <si>
    <t>6 =Tengo la impresión de que me alimento más sano que antes</t>
  </si>
  <si>
    <t>7 = Ninguno de los puntos corresponde</t>
  </si>
  <si>
    <t>Comment vos habitudes alimentaires ont-elles évolué d'une manière générale depuis le début du confinement ?
Plusieurs réponses possibles</t>
  </si>
  <si>
    <t>1 = je mange plus souvent</t>
  </si>
  <si>
    <t>2 = je mange de plus grosses portions</t>
  </si>
  <si>
    <t>3 = je mange plus rarement</t>
  </si>
  <si>
    <t>4 = je mange de plus petites portions</t>
  </si>
  <si>
    <t>5 = j'ai le sentiment que je me nourris moins sainement qu'avant</t>
  </si>
  <si>
    <t>6 = j'ai le sentiment que je me nourris plus sainement qu'avant</t>
  </si>
  <si>
    <t>7 = aucune des réponses proposées ne me correspond</t>
  </si>
  <si>
    <t>Március közepe, a kijárási korlátozások bevezetése óta mennyire változott meg általánosan a táplálkozása?
Több válasz is lehetséges</t>
  </si>
  <si>
    <t>1 = gyakrabban eszek</t>
  </si>
  <si>
    <t>2 = nagyobb adagokat eszek</t>
  </si>
  <si>
    <t>3 = ritkábban eszek</t>
  </si>
  <si>
    <t>4 = kisebb adagokat eszek</t>
  </si>
  <si>
    <t>5 = az az érzésem, hogy kevésbé egészségesen táplálkozok, mint korábban</t>
  </si>
  <si>
    <t>6 = az az érzésem, hogy egészségesebben táplálkozok, mint korábban</t>
  </si>
  <si>
    <t>7 = a pontok közül egyik sem találó</t>
  </si>
  <si>
    <t>In che modo le sue abitudini alimentari sono cambiate in generale da quando sono state introdotte le misure di confinamento a metà marzo?
Più di una risposta possibile</t>
  </si>
  <si>
    <t>1 = mangio più spesso</t>
  </si>
  <si>
    <t>2 = mangio porzioni più grandi</t>
  </si>
  <si>
    <t>3 = mangio più raramente</t>
  </si>
  <si>
    <t>4 = mangio porzioni più piccole</t>
  </si>
  <si>
    <t>5 = mi sembra di alimentarmi in maniera meno sana di prima</t>
  </si>
  <si>
    <t>6 = mi sembra di alimentarmi in maniera più sana di prima</t>
  </si>
  <si>
    <t>7 = nessuna delle risposte si applica alla mia situazione</t>
  </si>
  <si>
    <t>Изменилось ли Ваше пищевое поведение в целом после введения ограничений на передвижение в середине марта?
Можно выбрать несколько вариантов ответа</t>
  </si>
  <si>
    <t>1 = я стал(а) есть чаще</t>
  </si>
  <si>
    <t>2 = я увеличил(а) порции</t>
  </si>
  <si>
    <t>3 = я стал(а) есть реже</t>
  </si>
  <si>
    <t>4 = я уменьшил(а) порции</t>
  </si>
  <si>
    <t>5 = мне кажется, я стал(а) употреблять менее здоровую пищу, чем раньше</t>
  </si>
  <si>
    <t>6 = мне кажется, я стал(а) употреблять более здоровую пищу, чем раньше</t>
  </si>
  <si>
    <t>7 = ни один из пунктов выше</t>
  </si>
  <si>
    <t>Kako se vaše ponašanje u ishrani promenilo u celini od kada je prvobitna sredinom marta uvedeno ograničenje izlaska?
Moguće izabrati više odgovora</t>
  </si>
  <si>
    <t>1 = jedem češće</t>
  </si>
  <si>
    <t>2 = jedem veće porcije</t>
  </si>
  <si>
    <t>3 = jedem ređe</t>
  </si>
  <si>
    <t>4 = jedem manje porcije</t>
  </si>
  <si>
    <t>5 = osećam kao da se hranim manje zdravije nego ranije</t>
  </si>
  <si>
    <t>6 = osećam kao da se hranim zdravije nego ranije</t>
  </si>
  <si>
    <t>7 = nijedna od gore navedenih tačaka ne odgovara</t>
  </si>
  <si>
    <t>fastf1</t>
  </si>
  <si>
    <t>Essen Sie seit dem Zeitpunkt der Ausgangsbeschränkung vermehrt Fast Food?</t>
  </si>
  <si>
    <t>Have you been eating fast food more frequently since the lockdown?</t>
  </si>
  <si>
    <t>¿Desde la declaración del confinamiento come más fruta?</t>
  </si>
  <si>
    <t>Mangez-vous plus de nourriture fast-food depuis le début du confinement ?</t>
  </si>
  <si>
    <t>A kijárási korlátozások bevezetése óta több gyorsételt fogyaszt?</t>
  </si>
  <si>
    <t>In seguito all’introduzione delle misure di confinamento, mangia più spesso fast food?</t>
  </si>
  <si>
    <t>Стали ли Вы чаще употреблять продукты быстрого приготовления (фаст фуд) после введения ограничений на передвижение?</t>
  </si>
  <si>
    <t>Da li jedete više brze hrane od početka ograničenja izlaska?</t>
  </si>
  <si>
    <t>fastf2</t>
  </si>
  <si>
    <t>Essen Sie seit dem Zeitpunkt der Ausgangsbeschränkung vermehrt Tiefkühlkost, z.B. Tiefkühlpizza, Fischstäbchen, Pommes?</t>
  </si>
  <si>
    <t>Have you been eating frozen food more frequently since the lockdown, for example frozen pizza, fish sticks or fries?</t>
  </si>
  <si>
    <t>Desde la declaración de las restricciones de salida, ¿come más productos congelados o ultracongelados, como p. ej. pizzas, palitos de merluza, patatas fritas congeladas?</t>
  </si>
  <si>
    <t>Mangez-vous plus de produits surgelés depuis le début du confinement, par ex. pizza surgelée, poisson pané, frites ?</t>
  </si>
  <si>
    <t>A kijárási korlátozások bevezetése óta többnyire mélyhűtött ételeket, pl. fagyasztott pizzát, halrudacskát, sültburgonyát eszik?</t>
  </si>
  <si>
    <t>Mangia più spesso prodotti surgelati, come, ad es., pizza surgelata, bastoncini di pesce, patatine fritte, da quando sono state introdotte le misure di confinamento?</t>
  </si>
  <si>
    <t>Увеличилось ли Ваше потребление замороженных продуктов, например, замороженной пиццы, рыбных палочек, картофеля фри, после введения ограничений на передвижение?</t>
  </si>
  <si>
    <t>Da li od početka ograničenja izlaska jedete više smrznute namirnice, npr. smrznuta pica, riblji štapići, pomfrit?</t>
  </si>
  <si>
    <t>Fragen zu körperlicher Aktivität</t>
  </si>
  <si>
    <t>Questions about sports</t>
  </si>
  <si>
    <t>Preguntas acerca de la actividad física</t>
  </si>
  <si>
    <t>Questions concernant l'activité physique</t>
  </si>
  <si>
    <t>A testmozgással kapcsolatos kérdések</t>
  </si>
  <si>
    <t>Domande relative all’attività fisica</t>
  </si>
  <si>
    <t>Вопросы по физической активности</t>
  </si>
  <si>
    <t>Pitanja u vezi fizičke aktivnosti</t>
  </si>
  <si>
    <t>sport1</t>
  </si>
  <si>
    <t>0 = 1 Stunde oder weniger</t>
  </si>
  <si>
    <t>1 =  &gt; 1 bis 2 Stunden</t>
  </si>
  <si>
    <t>2 = &gt; 2 bis 3 Stunden</t>
  </si>
  <si>
    <t>3 = &gt; 3 bis 4 Stunden</t>
  </si>
  <si>
    <t>4 = mehr als 4 Stunden</t>
  </si>
  <si>
    <t>0 = 1 hour or less</t>
  </si>
  <si>
    <t>1 =  &gt; 1 to 2 hours</t>
  </si>
  <si>
    <t>2 = &gt; 2 to 3 hours</t>
  </si>
  <si>
    <t>3 = &gt; 3 to 4 hours</t>
  </si>
  <si>
    <t>4 = more than 4 hours</t>
  </si>
  <si>
    <t>Antes de las restricciones de salida de mediados de marzo, ¿cuántas veces a la semana practicaba deporte, fitness o actividad física? En horas</t>
  </si>
  <si>
    <t>0 = 1 hora o menos</t>
  </si>
  <si>
    <t>1 =  &gt; 1 a 2 horas</t>
  </si>
  <si>
    <t>2 = &gt; 2 a 3 horas</t>
  </si>
  <si>
    <t>3 = &gt; 3 a 4 horas</t>
  </si>
  <si>
    <t>4 = más de 4 horas</t>
  </si>
  <si>
    <t>Combien de temps consacriez-vous au total au sport, à la remise en forme ou aux activités physiques durant vos loisirs au cours d'une semaine normale avant le début du confinement ? Réponse en heures</t>
  </si>
  <si>
    <t>0 = 1 heure ou moins</t>
  </si>
  <si>
    <t>1 =  &gt; 1 à 2 heures</t>
  </si>
  <si>
    <t>2 = &gt; 2 à 3 heures</t>
  </si>
  <si>
    <t>3 = &gt; 3 à 4 heures</t>
  </si>
  <si>
    <t>4 = plus de 4 heures</t>
  </si>
  <si>
    <t>A kijárási korlátozások bevezetése előtt egy szokásos héten, a szabadidejében összesen hány órát töltött el sporttal, fitnesszel, testmozgással? Adatok órában</t>
  </si>
  <si>
    <t>0 = 1 órát vagy kevesebbet</t>
  </si>
  <si>
    <t>1 = &gt; 1-2 órát</t>
  </si>
  <si>
    <t>2 = &gt; 2-3 órát</t>
  </si>
  <si>
    <t>3 = &gt; 3-4 órát</t>
  </si>
  <si>
    <t>4 = több, mint 4 órát</t>
  </si>
  <si>
    <t>Quanto tempo dedicava complessivamente allo sport, al fitness o all'attività fisica in una settimana tipo prima dell’introduzione delle misure di confinamento? Indicazione in ore</t>
  </si>
  <si>
    <t>0 = 1 ora o meno</t>
  </si>
  <si>
    <t>1 = &gt; 1 fino a 2 ore</t>
  </si>
  <si>
    <t>2 = &gt; 2 fino a 3 ore</t>
  </si>
  <si>
    <t>3 = &gt; 3 fino a 4 ore</t>
  </si>
  <si>
    <t>4 = &gt; più di 4 ore</t>
  </si>
  <si>
    <t>Сколько времени в неделю Вы обычно занимались спортом, фитнесом и иной физической активностью в свободное время до введения ограничений на передвижение? Укажите в часах</t>
  </si>
  <si>
    <t>0 = 1 час или менее</t>
  </si>
  <si>
    <t>1 =  &gt; 1 - 2 часа</t>
  </si>
  <si>
    <t>2 =  &gt; 2 - 3 часа</t>
  </si>
  <si>
    <t>3 =  &gt; 3 - 4 часа</t>
  </si>
  <si>
    <t>4 =  более 4 часов</t>
  </si>
  <si>
    <t>Koliko ste vremena proveli baveći se sportom, fitnesom ili fizičkim aktivnostima u Vaše slobodno vreme pre nego što je uvedeno ograničenje izlaska? Podaci u satima</t>
  </si>
  <si>
    <t>0 = 1 sat ili manje</t>
  </si>
  <si>
    <t>1 = &gt; 1 do 2 sata</t>
  </si>
  <si>
    <t>2 = &gt; 2 do 3 sata</t>
  </si>
  <si>
    <t>3 = &gt; 3 do 4 sata</t>
  </si>
  <si>
    <t>4 = više od 4 sata</t>
  </si>
  <si>
    <t>sport2</t>
  </si>
  <si>
    <t>0 = weniger als 1 Stunde</t>
  </si>
  <si>
    <t>Desde las restricciones de salida de mediados de marzo, ¿cuántas veces a la semana practica deporte, fitness o actividad física? En horas</t>
  </si>
  <si>
    <t>0 = menos de 1 hora</t>
  </si>
  <si>
    <t>Combien de temps avez-vous consacré au total au sport, à la remise en forme ou aux activités physiques durant vos loisirs au cours d'une semaine normale depuis le début du confinement ? Réponse en heures</t>
  </si>
  <si>
    <t>0 = moins d'1 heure</t>
  </si>
  <si>
    <t>A kijárási korlátozások bevezetése óta egy szokásos héten, a szabadidejében összesen hány órát töltött el sporttal, fitnesszel, testmozgással? Adatok órában</t>
  </si>
  <si>
    <t>0 = 1 óránál kevesebbet</t>
  </si>
  <si>
    <t>Quanto tempo dedica complessivamente allo sport, al fitness o all'attività fisica in una settimana tipo da quando sono state introdotte le misure di confinamento? Indicazione in ore</t>
  </si>
  <si>
    <t>0 = &gt; meno di 1 ora</t>
  </si>
  <si>
    <t>Сколько времени в неделю Вы обычно занимаетесь спортом, фитнесом и иной физической активностью в свободное время после введения ограничений на передвижение? Укажите в часах</t>
  </si>
  <si>
    <t>0 = менее 1 часа</t>
  </si>
  <si>
    <t>Koliko ste vremena proveli ukupno sedmično baveći se sportom, fitnesom ili fizičkim aktivnostima u Vaše slobodno vreme pre nego što je uvedeno ograničenje izlaska? Podaci u satima</t>
  </si>
  <si>
    <t>0 = manje od jednog sata</t>
  </si>
  <si>
    <t>sport3</t>
  </si>
  <si>
    <t>Wie hat sich Ihre körperliche Aktivität insgesamt seit Einführung der Ausgangsbeschränkung verändert?</t>
  </si>
  <si>
    <t>1 = Erhöht</t>
  </si>
  <si>
    <t>2 = Gleichgeblieben</t>
  </si>
  <si>
    <t>3 = Vermindert</t>
  </si>
  <si>
    <t>How has your overall physical activity changed since the lockdown has been imposed?</t>
  </si>
  <si>
    <t>1 = Increased</t>
  </si>
  <si>
    <t>2 = Stayed the same</t>
  </si>
  <si>
    <t>3 = Decreased</t>
  </si>
  <si>
    <t>¿Cómo ha cambiado toda su actividad física desde la imposición de las restricciones de salida?</t>
  </si>
  <si>
    <t>1 = más</t>
  </si>
  <si>
    <t>2 = igual</t>
  </si>
  <si>
    <t>3 = menos</t>
  </si>
  <si>
    <t>Comment votre activité physique a-t-elle évolué d'une manière générale depuis le début du confinement ?</t>
  </si>
  <si>
    <t>1 = augmenté</t>
  </si>
  <si>
    <t>2 = resté identique</t>
  </si>
  <si>
    <t>3 = diminué</t>
  </si>
  <si>
    <t>A kijárási korlátozások bevezetése óta hogyan változott meg általánosan a fizikai aktivitása?</t>
  </si>
  <si>
    <t>1 = fokozódott</t>
  </si>
  <si>
    <t>2 = változatlan maradt</t>
  </si>
  <si>
    <t>3 = csökkent</t>
  </si>
  <si>
    <t>In che modo la pratica di attività fisica è cambiata per lei in seguito all’introduzione delle misure di confinamento?</t>
  </si>
  <si>
    <t>1 = è aumentata</t>
  </si>
  <si>
    <t>2 = è rimasta invariata</t>
  </si>
  <si>
    <t>3 = è diminuita</t>
  </si>
  <si>
    <t>Как изменилась Ваша физическая активность в целом после введения ограничений на передвижение?</t>
  </si>
  <si>
    <t>1 = увеличение</t>
  </si>
  <si>
    <t>2 = без изменений</t>
  </si>
  <si>
    <t>3 = уменьшение</t>
  </si>
  <si>
    <t>Kako se ukupna fizička aktivnost promenila nakon što je uvedeno ograničenje izlaska?</t>
  </si>
  <si>
    <t>1 = povećala se</t>
  </si>
  <si>
    <t>2 = ostala ista</t>
  </si>
  <si>
    <t>3 = smanjila se</t>
  </si>
  <si>
    <t>platf1</t>
  </si>
  <si>
    <t>Nutzen Sie derzeit Plattformen oder Tools, um zu Hause Sport zu treiben?</t>
  </si>
  <si>
    <t>Do you currently use platforms or tools to do sports at home?</t>
  </si>
  <si>
    <t>¿Utiliza actualmente plataformas o herramientas para practicar deporte en casa?</t>
  </si>
  <si>
    <t>Utilisez-vous actuellement des plates-formes ou appareils pour faire du sport à la maison ?</t>
  </si>
  <si>
    <t>Használ jelenleg platformokat vagy eszközöket az otthoni sportoláshoz?</t>
  </si>
  <si>
    <t>Al momento utilizza piattaforme o strumenti per praticare sport da casa?</t>
  </si>
  <si>
    <t>Используете ли Вы сейчас какие-либо платформы или инструменты для занятий спортом дома?</t>
  </si>
  <si>
    <t>Da li trenutno koristite platforme ili alatke ka bi se bavili sportom kod kuće?</t>
  </si>
  <si>
    <t>platf2</t>
  </si>
  <si>
    <t>1 = YouTube</t>
  </si>
  <si>
    <t>2 = Spezielle Websiten mit Workout-Videos</t>
  </si>
  <si>
    <t>3 = Live-Trainings/Live-Streams</t>
  </si>
  <si>
    <t>4 = Home-Trainer</t>
  </si>
  <si>
    <t>5 = andere</t>
  </si>
  <si>
    <t>6 = Ich verwende keine Plattformen oder Tools</t>
  </si>
  <si>
    <t>Which of the following platforms or tools do you currently use to do sports at home?
(multiple choice possible)</t>
  </si>
  <si>
    <t>2 = Special websites with workout videos</t>
  </si>
  <si>
    <t>3 = Live-trainings/Live-streams</t>
  </si>
  <si>
    <t>5 = Others</t>
  </si>
  <si>
    <t>6 = I don't use any platforms or tools</t>
  </si>
  <si>
    <t>¿Cuáles de las siguientes plataformas o herramientas utiliza actualmente para practicar deporte en casa?
Selección múltiple posible</t>
  </si>
  <si>
    <t>2 = Páginas web especiales con vídeos workout</t>
  </si>
  <si>
    <t>5 = otros</t>
  </si>
  <si>
    <t>6 = No utilizo plataformas ni herramientas</t>
  </si>
  <si>
    <t>Parmi les plates-formes ou appareils suivants, lesquels utilisez-vous actuellement pour faire du sport à la maison ?
Plusieurs réponses possibles</t>
  </si>
  <si>
    <t>2 = sites web spéciaux avec des vidéos d'exercices</t>
  </si>
  <si>
    <t>3 = entraînements en live / streamings en live</t>
  </si>
  <si>
    <t>4 = ergomètre</t>
  </si>
  <si>
    <t>5 = autres</t>
  </si>
  <si>
    <t>6 = je n'utilise pas de plate-forme ou d'appareil</t>
  </si>
  <si>
    <t>A következő platformok vagy eszközök közül melyiket használja az otthoni sportoláshoz?
Több válasz is lehetséges</t>
  </si>
  <si>
    <t>2 = edzővideókat kínáló speciális honlapok</t>
  </si>
  <si>
    <t>3 = élő edzések / élő közvetítések</t>
  </si>
  <si>
    <t>4 = szobakerékpár</t>
  </si>
  <si>
    <t>5 = egyéb</t>
  </si>
  <si>
    <t>6 = nem használok semmilyen platformot vagy eszközt</t>
  </si>
  <si>
    <t>Quali delle seguenti piattaforme o strumenti utilizza al momento per praticare sport da casa?
Più di una risposta possibile</t>
  </si>
  <si>
    <t>2 = pagine web dedicate con video per gli esercizi</t>
  </si>
  <si>
    <t>3 = live training/live-streaming</t>
  </si>
  <si>
    <t>4 = cyclette</t>
  </si>
  <si>
    <t>5 = altro</t>
  </si>
  <si>
    <t>6 = non utilizzo piattaforme o strumenti</t>
  </si>
  <si>
    <t>Какие из перечисленных ниже платформ или инструментов Вы сейчас используете для занятий спортом дома?
Можно выбрать несколько вариантов ответа</t>
  </si>
  <si>
    <t>2 = специальные веб-сайты с видео тренировок</t>
  </si>
  <si>
    <t>3 = тренировки в прямом эфире / стримы</t>
  </si>
  <si>
    <t>4 = домашний тренер</t>
  </si>
  <si>
    <t>5 = иное</t>
  </si>
  <si>
    <t>6 = я не пользуюсь никакими платформами или инструментами</t>
  </si>
  <si>
    <t>Koje od sledećih platformi ili alatki trenutno koristite za bavljenje sportom kod kuće?
Moguće izabrati više odgovora</t>
  </si>
  <si>
    <t>2 = Specijalne veb lokacije sa video zapisima za vežbanje</t>
  </si>
  <si>
    <t>3 = trening uživo/strimovi uživo</t>
  </si>
  <si>
    <t>4 = kućni trener</t>
  </si>
  <si>
    <t>5 = druge</t>
  </si>
  <si>
    <t>6 = ne koristim platforme, a ni alate</t>
  </si>
  <si>
    <t>Größe und Gewicht</t>
  </si>
  <si>
    <t>Height and Weight</t>
  </si>
  <si>
    <t>Estatura y peso</t>
  </si>
  <si>
    <t>Taille et poids</t>
  </si>
  <si>
    <t>Magasság és testsúly</t>
  </si>
  <si>
    <t>Altezza e peso</t>
  </si>
  <si>
    <t>Рос и вес</t>
  </si>
  <si>
    <t>Veličina i težina</t>
  </si>
  <si>
    <t>Knob</t>
  </si>
  <si>
    <t>false</t>
  </si>
  <si>
    <t>heigh</t>
  </si>
  <si>
    <t>Wie groß sind Sie, wenn Sie keine Schuhe tragen? (Angabe in cm) 
Hinweis: Falls Sie Ihre Körpergröße nicht genau kennen, geben Sie bitte einen Schätzwert an.</t>
  </si>
  <si>
    <t>How tall are you when you are not wearing shoes? (In cm)
Note: If you do not know your height exactly, please provide an estimate.</t>
  </si>
  <si>
    <t>Indique su estatura descalzo, en cm 
Nota: Si no lo sabe exactamente, indique un valor estimado.</t>
  </si>
  <si>
    <t>Milyen magas cipő nélkül? (adat cm-ben) 
Megjegyzés: Ha nem tudja pontosan a magasságát, akkor adjon meg egy becsült értéket.</t>
  </si>
  <si>
    <t>Qual è la sua altezza senza scarpe? (Indicazione in cm) 
Attenzione: se non si conosce la propria altezza precisa, si prega di indicare un valore approssimativo.</t>
  </si>
  <si>
    <t>Каков Ваш рост без обуви? (указать в см) 
Примечание: Если Вы не знаете точно свой рост, укажите приблизительно.</t>
  </si>
  <si>
    <t>Koliko ste velike kada ne nosite cipele? (podatak u cm) 
Beleške: Ako ne znate Vašu tačnu visinu, navedite procenu.</t>
  </si>
  <si>
    <t>weigh1</t>
  </si>
  <si>
    <t>Wie viel wiegen Sie, wenn Sie keine Kleidung und Schuhe tragen? (Angabe in kg)
Hinweise: 
    - Falls Sie Ihr Gewicht nicht genau wissen, geben Sie bitte einen Schätzwert an. 
    - Falls Sie schwanger sind, geben Sie bitte Ihr Gewicht von vor der Schwangerschaft an.</t>
  </si>
  <si>
    <t>How much do you weigh when you are not wearing any clothes and shoes? (In kg)
Note:
     - If you are unsure of your weight, please give an estimate.
     - If you are pregnant, please state your weight from before pregnancy.</t>
  </si>
  <si>
    <t>Indique su peso, desnudo y descalzo, en kg
Notas: 
    - Si no lo sabe exactamente, indique un valor estimado. 
    - Si está embarazada, indique su peso anterior al embarazo.</t>
  </si>
  <si>
    <t>A testsúlya ruha és cipő nélkül? (adat kg-ban)
Megjegyzés: 
    - Ha nem tudja pontosan a testsúlyát, akkor adjon meg egy becsült értéket. 
    - Ha terhes, akkor a terhesség előtti testsúlyát adja meg.</t>
  </si>
  <si>
    <t>Qual è il suo peso senza scarpe e senza vestiti? (Indicazione in kg) 
Attenzione: 
  - se non si conosce il proprio perso preciso, si prega di indicare un valore approssimativo. 
  - In caso di gravidanza, si prega di indicare il peso prima della gravidanza.</t>
  </si>
  <si>
    <t>Каков Ваш вес без одежды и обуви? (указать в кг)
Примечания: 
    Если Вы не знаете точно свой вес, укажите приблизительно. 
    - Если Вы беременны, укажите свой вес до беременности.</t>
  </si>
  <si>
    <t>Koliko ste teški kada ne nosite odeću i cipele? (podatak u kg) 
Beleške: 
    - Ako ne znate Vašu tačnu težinu, navedite procenu. 
    -Ako ste trudni, molimo vas da navedete svoju težinu pre trudnoće.</t>
  </si>
  <si>
    <t>weigh2</t>
  </si>
  <si>
    <t>Wie hat sich Ihr Gewicht seit Einführung der Ausgangsbeschränkungen Mitte März verändert?</t>
  </si>
  <si>
    <t>1 = Zunahme</t>
  </si>
  <si>
    <t>2 = Abnahme</t>
  </si>
  <si>
    <t>3 = Gleich geblieben</t>
  </si>
  <si>
    <t>How has your weight changed since the lockdown has been imposed mid of March?</t>
  </si>
  <si>
    <t>2 = Decreased</t>
  </si>
  <si>
    <t>3 = Unchanged</t>
  </si>
  <si>
    <t>¿Cómo ha variado su peso desde la imposición de las restricciones de salida a mediados de marzo?</t>
  </si>
  <si>
    <t>1 = aumento</t>
  </si>
  <si>
    <t>2 = pérdida</t>
  </si>
  <si>
    <t>3 = igual</t>
  </si>
  <si>
    <t>77 = no lo sé</t>
  </si>
  <si>
    <t>Comment votre poids a-t-il évolué depuis le début du confinement mi-mars ?</t>
  </si>
  <si>
    <t>1 = prise de poids</t>
  </si>
  <si>
    <t>2 = perte de poids</t>
  </si>
  <si>
    <t>3 = poids resté identique</t>
  </si>
  <si>
    <t>Március közepe, a kijárási korlátozások bevezetése óta mennyire változott meg a testsúlya?</t>
  </si>
  <si>
    <t>1 = növekedett</t>
  </si>
  <si>
    <t>2 = csökkent</t>
  </si>
  <si>
    <t>3 = változatlan maradt</t>
  </si>
  <si>
    <t>In che modo il suo peso è cambiato da quando sono state introdotte le misure di confinamento a metà marzo?</t>
  </si>
  <si>
    <t>1 = è aumentato</t>
  </si>
  <si>
    <t>2 = è diminuito</t>
  </si>
  <si>
    <t>3 = è rimasto uguale</t>
  </si>
  <si>
    <t>Изменился ли Ваше вес после введения ограничений на передвижение в середине марта?</t>
  </si>
  <si>
    <t>2 = уменьшение</t>
  </si>
  <si>
    <t>3 = без изменений</t>
  </si>
  <si>
    <t>Kako se vaša težina promenila od kada je prvobitno sredinom marta uvedeno ograničenje izlaska?</t>
  </si>
  <si>
    <t>1 = povećala</t>
  </si>
  <si>
    <t>2 = smanjila</t>
  </si>
  <si>
    <t>3 = ostala ista</t>
  </si>
  <si>
    <t>Sie sind bereits fast am Ende des Fragebogens angelangt. Im Folgenden geht es nun um einige konkrete Vorerkrankungen und Ihre allgemeine medizinische Versorgung.</t>
  </si>
  <si>
    <t>You are almost at the end of the questionnaire. The following questions are about some particular pre-existing conditions and your general medical care.</t>
  </si>
  <si>
    <t>Ha llegado prácticamente al final del cuestionario. Solo queda saber algo más sobre algunas enfermedades anteriores concretas y la atención sanitaria general.</t>
  </si>
  <si>
    <t>Vous êtes déjà presque à la fin du questionnaire. Les questions suivantes concernent maintenant quelques maladies préexistantes concrètes et votre suivi médical d'une manière générale.</t>
  </si>
  <si>
    <t>Már majdnem készen vagyunk a kérdőívvel. A következőkben néhány konkrét, korábbi megbetegedéséről és az általános orvosi ellátásáról lesz szó.</t>
  </si>
  <si>
    <t>È già arrivato quasi alla fine del sondaggio. Adesso seguono delle domande su alcune malattie pregresse specifiche e l'accesso alle cure mediche in generale.</t>
  </si>
  <si>
    <t>До конца анкеты осталось совсем немного. Далее речь пойдет о некоторых конкретных прежних заболеваниях и Вашем общем медицинском обслуживании.</t>
  </si>
  <si>
    <t>Zamalo ste stigli do kraj upitnika. Slede pitanja u vezi konkretnih predoboljenja i Vaše opšte zdravstvene zaštite.</t>
  </si>
  <si>
    <t>hyper1</t>
  </si>
  <si>
    <t>Wurde bei Ihnen jemals ein Bluthochdruck, eine sogenannte Hypertonie, von einem Arzt diagnostiziert?
Sollten Sie keinen Bluthochdruck haben, klicken Sie bei den folgenden Fragen bitte "Keine Angabe" an.</t>
  </si>
  <si>
    <t>Have you ever been diagnosed with high blood pressure, a so called hypertension, by a physician?
If you do not have high blood pressure, please click "No response" in the following questions.</t>
  </si>
  <si>
    <t>¿Alguna vez el médico le ha diagnosticado hipertensión? Si tiene la tensión alta, haga click en "No hay datos" en las siguientes preguntas.</t>
  </si>
  <si>
    <t>Une hypertension artérielle vous a-t-elle déjà été diagnostiquée par un médecin ?
Si vous n'avez pas d'hypertension artérielle, veuillez cliquer sur "pas de réponse" pour les questions suivantes.</t>
  </si>
  <si>
    <t>Diagnosztizáltak Önnél bármikor magas vérnyomást, úgynevezett hipertóniát?
Ha nincs magas vérnyomása, akkor a következő kérdéseknél kérjük, kattintson a "nincs válasz" gombra.</t>
  </si>
  <si>
    <t>Le è mai stata rilevata un’elevata pressione sanguigna, cosiddetta ipertensione, da un medico?
Se non soffre di pressione alta, selezioni la risposta “nessuna risposta” nelle domande successive.</t>
  </si>
  <si>
    <t>Было ли у Вас диагностировано врачом повышенное давление (гипертония)?
Если у Вас нет повышенного давления, отметьте в вопросах ниже вариант "нет ответа".</t>
  </si>
  <si>
    <t>Da li je nekada od strane lekara kod dijagnostikovan visoki krvni pritisak, tzv. hipertenzija.
Ako nemate visok krvni pritisak kliknite kod sledećih pitanja na "nema podataka".</t>
  </si>
  <si>
    <t>hyper2</t>
  </si>
  <si>
    <t>Nehmen Sie derzeit blutdrucksenkende Medikamente ein?</t>
  </si>
  <si>
    <t>Are you currently taking blood pressure lowering medication?</t>
  </si>
  <si>
    <t>¿Está tomando ahora algún medicamento contra la hipertensión?</t>
  </si>
  <si>
    <t>Prenez-vous actuellement des médicaments antihypertenseurs ?</t>
  </si>
  <si>
    <t>Szed jelenleg vérnyomáscsökkentő gyógyszereket?</t>
  </si>
  <si>
    <t>Al momento assume farmaci antipertensivi?</t>
  </si>
  <si>
    <t>Принимаете ли Вы сейчас лекарства для снижения давления?</t>
  </si>
  <si>
    <t>Da li koristite lekove za smanjenje pritiska?</t>
  </si>
  <si>
    <t>hyper3</t>
  </si>
  <si>
    <t>Haben Sie vor den Ausgangsbeschränkungen Ihren Blutdruck selbst gemessen?</t>
  </si>
  <si>
    <t>Have you measured your blood pressure before the lockdown has been imposed?</t>
  </si>
  <si>
    <t>99 = No repsonse</t>
  </si>
  <si>
    <t>Antes de la imposición del confinamiento, ¿se tomaba usted mismo la tensión?</t>
  </si>
  <si>
    <t>Mesuriez-vous votre tension artérielle par vous-même avant le début du confinement ?</t>
  </si>
  <si>
    <t>A kijárási korlátozások előtt saját maga mérte a vérnyomását?</t>
  </si>
  <si>
    <t>Prima dell’introduzione delle misure di confinamento effettuava la misurazione della pressione autonomamente?</t>
  </si>
  <si>
    <t>Измеряли ли Вы себе давление до введения ограничений на передвижение?</t>
  </si>
  <si>
    <t>Da li ste pre početka ograničenja izlaska sami merili krvni pritisak?</t>
  </si>
  <si>
    <t>hyper4</t>
  </si>
  <si>
    <t>Messen Sie derzeit Ihren Blutdruck selbst?</t>
  </si>
  <si>
    <t>Do you currently measure your blood pressure?</t>
  </si>
  <si>
    <t>¿Actualmente se toma usted mismo la tensión?</t>
  </si>
  <si>
    <t>Mesurez-vous votre tension artérielle par vous-même actuellement ?</t>
  </si>
  <si>
    <t>Jelenleg saját maga méri a vérnyomását?</t>
  </si>
  <si>
    <t>Al momento effettua la misurazione della pressione autonomamente?</t>
  </si>
  <si>
    <t>Измеряете ли Вы себе давление сами?</t>
  </si>
  <si>
    <t>Da li trenutno sami merite svoj krvni pritisak?</t>
  </si>
  <si>
    <t>hyper5</t>
  </si>
  <si>
    <t>Wie haben sich Ihre Blutdruckwerte seit Einführung der Ausgangsbeschränkungen Mitte März verändert?</t>
  </si>
  <si>
    <t>2 = Erniedrigt</t>
  </si>
  <si>
    <t>3 = Unverändert</t>
  </si>
  <si>
    <t>How have your blood pressure values changes since the lockdown has been imposed?</t>
  </si>
  <si>
    <t>¿Cómo han variado los valores de su tensión arterial desde la imposición de las restricciones de salida a mediados de marzo?</t>
  </si>
  <si>
    <t>2 = menos</t>
  </si>
  <si>
    <t>3 = sin variaciones</t>
  </si>
  <si>
    <t>Comment votre tension artérielle a-t-elle évolué depuis le début du confinement mi-mars ?</t>
  </si>
  <si>
    <t>2 = diminué</t>
  </si>
  <si>
    <t>3 = inchangé</t>
  </si>
  <si>
    <t>Március közepe, a kijárási korlátozások bevezetése óta hogyan változott a vérnyomása?</t>
  </si>
  <si>
    <t>2 = csökkent</t>
  </si>
  <si>
    <t>3 = változatlan</t>
  </si>
  <si>
    <t>In che modo i suoi valori relativi alla pressione sanguigna sono cambiati da quando sono state introdotte le misure di confinamento a metà marzo?</t>
  </si>
  <si>
    <t>1 = sono aumentati</t>
  </si>
  <si>
    <t>2 = sono diminuiti</t>
  </si>
  <si>
    <t>3 = sono rimasti invariati</t>
  </si>
  <si>
    <t>Изменилось ли Ваше давление после введения ограничений на передвижение в середине марта?</t>
  </si>
  <si>
    <t>1 = повышение</t>
  </si>
  <si>
    <t>2 = снижение</t>
  </si>
  <si>
    <t>Kako se vaš krvni pritisak promenio od kada je prvobitno sredinom marta uvedeno ograničenje izlaska?</t>
  </si>
  <si>
    <t>1 = povećao se</t>
  </si>
  <si>
    <t>2 = smanjio se</t>
  </si>
  <si>
    <t>3 = isti je</t>
  </si>
  <si>
    <t>Diabetes</t>
  </si>
  <si>
    <t>Diabète</t>
  </si>
  <si>
    <t>Cukorbetegség</t>
  </si>
  <si>
    <t>Diabete</t>
  </si>
  <si>
    <t>Диабет</t>
  </si>
  <si>
    <t>Dijabetes</t>
  </si>
  <si>
    <t>diabe1</t>
  </si>
  <si>
    <t>Wurde bei Ihnen jemals von einem Arzt eine Zuckerkrankheit, ein sogenannter Diabetes mellitus, diagnostiziert? (ein Schwangerschaftsdiabetes zählt nicht dazu)
Sollten Sie keinen Diabetes haben, klicken Sie bei den folgenden Fragen bitte "Keine Angabe" an.</t>
  </si>
  <si>
    <t>Have you ever been diagnosed with diabetes mellitus by a physician? (gestational diabetes is not included)
If you do not have diabetes, please click "No response" in the following questions.</t>
  </si>
  <si>
    <t>¿Alguna vez le ha diagnosticado un médico la enfermedad denominada "Diabetes mellitus"? (una diabetes generada por un embarazo, no cuenta)
Si no padece diabetes, haga click en "No hay datos" en las siguientes preguntas.</t>
  </si>
  <si>
    <t>Un diabète sucré vous a-t-il déjà été diagnostiqué par un médecin ? (Le diabète gestationnel n'en fait pas partie.)
Si vous n'avez pas de diabète, veuillez cliquer sur "pas de réponse" pour les questions suivantes.</t>
  </si>
  <si>
    <t>Diagnosztizáltak Önnél bármikor cukorbetegséget, egy úgynevezett diabetes mellitust? (a terhességi cukorbetegség nem számít ide)
Ha nem szenved cukorbetegségben, akkor a következő kérdéseknél kérjük, kattintson a "nincs válasz" gombra.</t>
  </si>
  <si>
    <t>Le è mai stata diagnosticata una forma di diabete mellito? (Non è compreso il diabete gestazionale)
Se non soffre di diabete, selezioni "nessuna risposta" nelle domande successive.</t>
  </si>
  <si>
    <t>Был ли у Вас диагностирован диабет? (сахарный диабет беременных не учитывается)
Если у Вас нет диабета, отметьте в вопросах ниже вариант "нет ответа".</t>
  </si>
  <si>
    <t>Da li kod Vas ikada od strane lekara dijagnostikovana šećerna bolest, tzv. dijabetes melitus? (u to ne spada trudnoća)
Ako nemate dijabetes kliknite kod sledećih pitanja na "nema podataka".</t>
  </si>
  <si>
    <t>diabe2</t>
  </si>
  <si>
    <t>Nehmen Sie derzeit blutzuckersenkende Medikamente ein?</t>
  </si>
  <si>
    <t>Are you currently taking blood sugar lowering medication?</t>
  </si>
  <si>
    <t>¿Actualmente está tomando medicamentos para reducir el nivel de glucosa en sangre?</t>
  </si>
  <si>
    <t>Prenez-vous actuellement des médicaments hypoglycémiants ?</t>
  </si>
  <si>
    <t>Szed jelenleg vércukorszintet csökkentő gyógyszereket?</t>
  </si>
  <si>
    <t>Al momento assume farmaci ipoglicemizzanti?</t>
  </si>
  <si>
    <t>Принимаете ли Вы сейчас лекарства для снижения уровня сахара в крови?</t>
  </si>
  <si>
    <t>Da li koristite lekove za smanjenje šećera u krvi?</t>
  </si>
  <si>
    <t>diabe3</t>
  </si>
  <si>
    <t>Haben Sie vor den Ausgangsbeschränkungen Ihren Blutzucker selbst gemessen?</t>
  </si>
  <si>
    <t>Have you measured your blood sugar levels before the lockdown has been imposed?</t>
  </si>
  <si>
    <t>Antes de la imposición de las restricciones de salida, ¿tomaba medicamentos para reducir la glucosa en sangre?</t>
  </si>
  <si>
    <t>Mesuriez-vous votre glycémie par vous-même avant le début du confinement ?</t>
  </si>
  <si>
    <t>A kijárási korlátozások bevezetése előtt saját maga mérte a vércukorszintjét?</t>
  </si>
  <si>
    <t>Prima dell’introduzione delle misure di confinamento effettuava la misurazione della glicemia autonomamente?</t>
  </si>
  <si>
    <t>Измеряли ли Вы себе уровень сахара до введения ограничений на передвижение?</t>
  </si>
  <si>
    <t>Da li ste pre početka ograničenja izlaska sami merili šećer u krvi?</t>
  </si>
  <si>
    <t>diabe4</t>
  </si>
  <si>
    <t>Messen Sie derzeit Ihren Blutzucker selbst?</t>
  </si>
  <si>
    <t>Do you currently measure your blood sugar levels?</t>
  </si>
  <si>
    <t>¿Actualmente se mide usted mismo el nivel de glucosa?</t>
  </si>
  <si>
    <t>Mesurez-vous votre glycémie par vous-même actuellement ?</t>
  </si>
  <si>
    <t>Jelenleg saját maga méri a vércukorszintjét?</t>
  </si>
  <si>
    <t>Al momento effettua la misurazione della glicemia autonomamente?</t>
  </si>
  <si>
    <t>Измеряете ли Вы себе уровень сахара сами?</t>
  </si>
  <si>
    <t>Da li trenutno sami merite svoj šećer u krvi?</t>
  </si>
  <si>
    <t>diabe5</t>
  </si>
  <si>
    <t>Wie haben sich Ihre Blutzuckerwerte seit Einführung der Ausgangsbeschränkungen Mitte März verändert?</t>
  </si>
  <si>
    <t>How have your blood sugar levels changes since the lockdown has been imposed?</t>
  </si>
  <si>
    <t>¿Cómo han variado los valores de su glucosa desde la imposición de las restricciones de salida a mediados de marzo?</t>
  </si>
  <si>
    <t>Comment votre glycémie a-t-elle évolué depuis le début du confinement mi-mars ?</t>
  </si>
  <si>
    <t>Március közepe, a kijárási korlátozások bevezetése óta hogyan változott a vércukorszintje?</t>
  </si>
  <si>
    <t>In che modo i suoi valori relativi alla glicemia sono cambiati da quando sono state introdotte le misure di confinamento a metà marzo?</t>
  </si>
  <si>
    <t>Изменился ли у Вас уровень сахара в крови после введения ограничений на передвижение в середине марта?</t>
  </si>
  <si>
    <t>Kako se vaš šećer u krvi promenio od kada je prvobitno sredinom marta uvedeno ograničenje izlaska?</t>
  </si>
  <si>
    <t>Cholesterinwerte</t>
  </si>
  <si>
    <t>Cholesterol/Blood lipids</t>
  </si>
  <si>
    <t>Concentraciones de colesterol</t>
  </si>
  <si>
    <t>Taux de cholestérol</t>
  </si>
  <si>
    <t>Koleszterin értékek</t>
  </si>
  <si>
    <t>Livelli di colesterolo</t>
  </si>
  <si>
    <t>Уровень холестерина</t>
  </si>
  <si>
    <t>Vrednosti holesterola</t>
  </si>
  <si>
    <t>blood1</t>
  </si>
  <si>
    <t>Wurden bei Ihnen jemals erhöhte Blutfette oder erhöhte Cholesterinwerte von einem Arzt festgestellt?
Sollten Sie keine erhöhten Blutfettwerte haben, klicken Sie bei den folgenden Fragen bitte "Keine Angabe" an.</t>
  </si>
  <si>
    <t>Have you ever been diagnosed with high blood lipids or high cholesterol by a physician?
If you do not have high blood lipids, please click "No response" in the following questions.</t>
  </si>
  <si>
    <t>¿Alguna vez le ha diagnosticado un médico niveles de colesterol demasiado altos? 
Si no tiene concentraciones de colesterol demasiado altos, haga click en "No hay datos" en las siguientes preguntas.</t>
  </si>
  <si>
    <t>Des taux élevés de lipides sanguins ou de cholestérol vous ont-ils déjà été diagnostiqués par un médecin ?
Si vous n'avez pas un taux élevé de lipides sanguins, veuillez cliquer sur "pas de réponse" pour les questions suivantes.</t>
  </si>
  <si>
    <t>Találtak Önnél bármikor a normálisnál magasabb vérzsír vagy koleszterin értéket?
Ha az Ön vérzsírértéke a normálisnál nem magasabb, akkor a következő kérdéseknél kérjük, kattintson a "nincs válasz" gombra.</t>
  </si>
  <si>
    <t>Le è mai stato rilevato un alto contenuto di lipidi nel sangue o alti livelli di colesterolo da un medico?
Se non soffre di livelli di colesterolo alti, selezioni la risposta “nessuna risposta” nelle domande successive.</t>
  </si>
  <si>
    <t>Был ли у Вас обнаружен повышенный уровень жиров или холестерина в крови?
Если нет, отметьте в вопросах ниже вариант "нет ответа".</t>
  </si>
  <si>
    <t>Da li su vam je ikad lekar ustanovio da imate povećane vrednosti masti ili holesterola u krvi?
Ako nemate povećane vrednosti masti u krvi kliknite kod sledećih pitanja na "nema podataka".</t>
  </si>
  <si>
    <t>blood2</t>
  </si>
  <si>
    <t>Nehmen Sie derzeit Medikamente gegen erhöhtes Cholesterin ein?</t>
  </si>
  <si>
    <t>Are you currently taking medication for high cholesterol?</t>
  </si>
  <si>
    <t>¿Actualmente está tomando medicamentos para reducir el nivel de colesterol en sangre?</t>
  </si>
  <si>
    <t>Prenez-vous actuellement des médicaments contre l'hypercholestérolémie ?</t>
  </si>
  <si>
    <t>Szed jelenleg gyógyszert magas koleszterin ellen?</t>
  </si>
  <si>
    <t>Al momento assume farmaci per ridurre il livello di colesterolo elevato?</t>
  </si>
  <si>
    <t>Принимаете ли Вы сейчас лекарства для снижения холестерина?</t>
  </si>
  <si>
    <t>Da li trenutno uzimate lekove zbog povećanog holesterola?</t>
  </si>
  <si>
    <t>blood3</t>
  </si>
  <si>
    <t>Wie haben sich Ihre Blutfettwerte seit Einführung der Ausgangsbeschränkungen Mitte März verändert?</t>
  </si>
  <si>
    <t>How have your blood lipid levels changes since the lockdown has been imposed?</t>
  </si>
  <si>
    <t>¿Cómo han variado sus niveles de lípidos en sangre desde la imposición de las restricciones de salida a mediados de marzo?</t>
  </si>
  <si>
    <t>Comment votre taux de lipides sanguins a-t-il évolué depuis le début du confinement mi-mars ?</t>
  </si>
  <si>
    <t>Március közepe, a kijárási korlátozások bevezetése óta hogyan változott a vérzsír értéke?</t>
  </si>
  <si>
    <t>In che modo i valori relativi al suo livello di lipidi nel sangue sono cambiati da quando sono state introdotto le misure di confinamento a metà marzo?</t>
  </si>
  <si>
    <t>Изменилось ли у Вас содержание жиров в крови после введения ограничений на передвижение в середине марта?</t>
  </si>
  <si>
    <t>Kako su se vaše vrednosti masti u krvi promenile od kada je prvobitno sredinom marta uvedeno ograničenje izlaska?</t>
  </si>
  <si>
    <t>1 = povećale se</t>
  </si>
  <si>
    <t>2 = smanjile se</t>
  </si>
  <si>
    <t>3 = iste su</t>
  </si>
  <si>
    <t>Arzttermine und Zugang zu Medikamenten</t>
  </si>
  <si>
    <t>Doctor's appointments and access to medicine</t>
  </si>
  <si>
    <t>Citas médicas y acceso a medicamentos</t>
  </si>
  <si>
    <t>Consultations médicales et accès aux médicaments</t>
  </si>
  <si>
    <t>Orvosi vizsgálatok és a gyógyszerekhez való hozzáférés</t>
  </si>
  <si>
    <t>Visite mediche e accesso ai farmaci</t>
  </si>
  <si>
    <t>Посещение врача и доступ к лекарствам</t>
  </si>
  <si>
    <t>Termini kod lekara ili pristup lekovima</t>
  </si>
  <si>
    <t>medic1</t>
  </si>
  <si>
    <t>Wurden seit Beginn der Ausgangsbeschränkung Mitte März ein oder mehrere von Ihnen geplante Arztbesuche bei einem Hausarzt oder niedergelassenen Facharzt verschoben oder abgesagt?</t>
  </si>
  <si>
    <t>3 = Es waren keine Termine vereinbart</t>
  </si>
  <si>
    <t>Have one or more of your planned medical visits to a family doctor or resident specialist been postponed or canceled since the lockdown has been imposed mid of March?</t>
  </si>
  <si>
    <t>3 = No appointments were scheduled</t>
  </si>
  <si>
    <t>Desde las restricciones de salida impuestas a mediados de marzo, ¿ha tenido que aplazarse o anularse alguna cita prevista con su médico de cabecera o con algún especialista?</t>
  </si>
  <si>
    <t>3 = No tenía citas acordadas</t>
  </si>
  <si>
    <t>Depuis le début du confinement mi-mars, un ou plusieurs de vos rendez-vous prévus chez un médecin généraliste ou spécialiste ont-ils été reportés ou annulés ?</t>
  </si>
  <si>
    <t>3 = je n'avais aucun rendez-vous fixé</t>
  </si>
  <si>
    <t>Március közepe, a kijárási korlátozások bevezetése óta elhalasztottak, vagy lemondtak már egy vagy több tervezett orvosi vizsgálatot a háziorvosánál, vagy egy letelepedett, praktizáló szakorvosnál?</t>
  </si>
  <si>
    <t>3 = nem voltak tervezett vizsgálatok</t>
  </si>
  <si>
    <t>Da quando sono state introdotte le misure di confinamento a metà marzo, ha dovuto spostare o cancellare uno o più appuntamenti programmati presso un medico di famiglia o per una visita specialistica presso uno studio medico?</t>
  </si>
  <si>
    <t>3 = non avevo programmato visite</t>
  </si>
  <si>
    <t>Имел ли место перенос или отмена (однократно или многократно) запланированного посещения терапевта или врача-специалиста после введения ограничений на передвижение в середине марта?</t>
  </si>
  <si>
    <t>3 = запланированных посещений не было</t>
  </si>
  <si>
    <t>Da li ste od kada je prvobitno sredinom marta uvedeno ograničenje izlaska pomerili ili otkazali zakazanu posetu izabranom lekaru ili lokalnom specijalisti?</t>
  </si>
  <si>
    <t>3 = nije bilo zakazanih termina</t>
  </si>
  <si>
    <t>medic2</t>
  </si>
  <si>
    <t>Falls ja: 
Von wem ging die Verschiebung oder die Absage des Arztbesuches aus?</t>
  </si>
  <si>
    <t>1 = Von mir selbst</t>
  </si>
  <si>
    <t>2 = Auf Anraten von Verwandten oder Bekannten</t>
  </si>
  <si>
    <t>3 = Vom Arzt</t>
  </si>
  <si>
    <t>If yes:
By whom has the postponement or cancellation of the doctor's visit been initiated?</t>
  </si>
  <si>
    <t>1 = By myself</t>
  </si>
  <si>
    <t>2 = On the advices of relatives or acquaintances</t>
  </si>
  <si>
    <t>3 = By the physician</t>
  </si>
  <si>
    <t>En caso afirmativo: 
¿De quién partió la idea de aplazar o cancelar la cita médica?</t>
  </si>
  <si>
    <t>1 = Decisión propia</t>
  </si>
  <si>
    <t>2 = Por indicación de familiares o conocidos</t>
  </si>
  <si>
    <t>3 = Recomendación médica</t>
  </si>
  <si>
    <t>1 = moi-même</t>
  </si>
  <si>
    <t>2 = sur les conseils de proches ou de connaissances</t>
  </si>
  <si>
    <t>3 = le médecin</t>
  </si>
  <si>
    <t>Ha igen:
Ki kezdeményezte az orvosi vizsgálat elhalasztását vagy lemondását?</t>
  </si>
  <si>
    <t>1 = én magam</t>
  </si>
  <si>
    <t>2 = a rokonaim vagy ismerőseim tanácsolták</t>
  </si>
  <si>
    <t>3 = az orvos</t>
  </si>
  <si>
    <t>Se sì:
Chi ha proposto di spostare o cancellare l'appuntamento?</t>
  </si>
  <si>
    <t>1 = io stesso</t>
  </si>
  <si>
    <t>2 = su consiglio di familiari o conoscenti</t>
  </si>
  <si>
    <t>3 = il medico</t>
  </si>
  <si>
    <t>Если да:
Кто был инициатором переноса или отмены посещения врача?</t>
  </si>
  <si>
    <t>1 = я сам(а)</t>
  </si>
  <si>
    <t>2 = по совету родственника или знакомого</t>
  </si>
  <si>
    <t>3 = врач</t>
  </si>
  <si>
    <t>Ako da:
Ko je pokrenuo odlaganje ili otkazivanje posete lekaru?</t>
  </si>
  <si>
    <t>1 = ja sam</t>
  </si>
  <si>
    <t>2 = na savet rođaka ili poznanika</t>
  </si>
  <si>
    <t>3 = od strane lekara</t>
  </si>
  <si>
    <t>physi1</t>
  </si>
  <si>
    <t>Hat sich bei Ihnen seit Beginn der Ausgangsbeschränkung Mitte März eine Behandlung bei einem Physiotherapeuten, Logopäden oder Ergotherapeuten verschoben oder wurde abgesagt?</t>
  </si>
  <si>
    <t>3 = Kein Bedarf an Behandlung</t>
  </si>
  <si>
    <t>Has your treatment with a physiotherapist, speech therapist or occupational therapist been postponed or canceled since the lockdown has been imposed mid of March?</t>
  </si>
  <si>
    <t>3 = No need for treatment</t>
  </si>
  <si>
    <t>Desde la imposición de las restricciones de salida a mediados de marzo, ¿se ha aplazado o cancelado alguna cita suya de fisioterapia, logopedia o ergoterapeuta?</t>
  </si>
  <si>
    <t>3 = No necesité tratamiento</t>
  </si>
  <si>
    <t>Un traitement que vous deviez avoir chez un kinésithérapeute, un orthophoniste ou un ergothérapeute a-t-il reporté ou annulé depuis le début du confinement mi-mars ?</t>
  </si>
  <si>
    <t>3 = aucun besoin de traitement</t>
  </si>
  <si>
    <t>Március közepe, a kijárási korlátozások kezdete óta elhalasztottak vagy lemondtak Önnél fizikoterápiás, logopédiás vagy ergoterápiás kezeléseket?</t>
  </si>
  <si>
    <t>3 = nincs ilyen kezelési igény</t>
  </si>
  <si>
    <t>Da quando sono state introdotte le misure di confinamento a metà marzo, ha dovuto spostare o cancellare un trattamento presso un fisioterapista, logopedista o ergoterapista?</t>
  </si>
  <si>
    <t>3 = nessuna necessità di trattamento</t>
  </si>
  <si>
    <t>Имел ли место перенос или отмена посещения физиотерапевта, логопеда или трудового (эрго-)терапевта после введения ограничений на передвижение в середине марта?</t>
  </si>
  <si>
    <t>3 = не было необходимости в лечении</t>
  </si>
  <si>
    <t>Da li je Vama odložen ili otkazan termin za tretman kod fizioterapeuta, logopeda ili ergoterapeuta od početka ograničenja izlaska sredinom marta?</t>
  </si>
  <si>
    <t>3 = nemam potrebe za tretmanom</t>
  </si>
  <si>
    <t>physi2</t>
  </si>
  <si>
    <t>En caso afirmativo: 
¿De quién partió la idea de aplazar o cancelar el tratamiento o análisis?</t>
  </si>
  <si>
    <t>Se sì:
Chi ha proposto di spostare o cancellare la visita o il trattamento?</t>
  </si>
  <si>
    <t>Если да:
Кто был инициатором переноса или отмены обследования или лечения?</t>
  </si>
  <si>
    <t>Ako da:
Ko je bio razlog otkazivanja ili odlaganja pregleda ili tretmana?</t>
  </si>
  <si>
    <t>hospi1</t>
  </si>
  <si>
    <t>Hat sich bei Ihnen seit Beginn der Ausgangsbeschränkung Mitte März eine Untersuchung oder Behandlung in einem Krankenhaus verschoben oder wurde abgesagt?</t>
  </si>
  <si>
    <t>3 = Kein Bedarf an Untersuchung oder Behandlung</t>
  </si>
  <si>
    <t>Has an examination or treatment in a hospital been postponed or canceled since the lockdown has been imposed?</t>
  </si>
  <si>
    <t>3 = No need for examinations or treatment</t>
  </si>
  <si>
    <t>Desde la imposición de las restricciones de salida a mediados de marzo, ¿se ha aplazado o cancelado algún tratamiento o análisis en un hospital o clínica?</t>
  </si>
  <si>
    <t>3 = No tuve necesidad de tratamiento o analítica</t>
  </si>
  <si>
    <t>Un examen ou un traitement que vous deviez avoir en hôpital a-t-il été reporté ou annulé depuis le début du confinement mi-mars ?</t>
  </si>
  <si>
    <t>3 = aucun besoin d'examen ou de traitement</t>
  </si>
  <si>
    <t>Március közepe, a kijárási korlátozások kezdete óta elhalasztottak vagy lemondtak Önnél egy kórházi vizsgálatot vagy kezelést?</t>
  </si>
  <si>
    <t>3 = nincs vizsgálati vagy kezelési igény</t>
  </si>
  <si>
    <t>Da quando sono state introdotte le misure di confinamento a metà marzo, ha dovuto spostare o cancellare una visita o un trattamento in ospedale?</t>
  </si>
  <si>
    <t>3 = nessuna necessità di visita o trattamento</t>
  </si>
  <si>
    <t>Имел ли место перенос или отмена обследования или курса лечения в больнице после введения ограничений на передвижение в середине марта?</t>
  </si>
  <si>
    <t>3 = не было необходимости в обследовании или лечении</t>
  </si>
  <si>
    <t>Da li je Vama odložen ili otkazan termin za pregled ili lečenje u bolnici od početka ograničenja izlaska sredinom marta?</t>
  </si>
  <si>
    <t>3 = nemam potrebe za pregledom ili lečenjem</t>
  </si>
  <si>
    <t>hospi2</t>
  </si>
  <si>
    <t>En caso afirmativo: 
¿De quién partió la idea de aplazar o cancelar el tratamiento o análisis clínico?</t>
  </si>
  <si>
    <t>Ha igen:
Ki kezdeményezte a kórházi vizsgálat vagy kezelés elhalasztását, ill. lemondását?</t>
  </si>
  <si>
    <t>Se sì:
Chi ha proposto di spostare o cancellare la visita o il trattamento in ospedale?</t>
  </si>
  <si>
    <t>Если да:
Кто был инициатором переноса или отмены обследования или лечения в больнице?</t>
  </si>
  <si>
    <t>Ako da:
Ko je bio razlog otkazivanja ili odlaganja pregleda ili tretmana?</t>
  </si>
  <si>
    <t>medic3</t>
  </si>
  <si>
    <t>Ist es für Sie seit Beginn der Ausgangsbeschränkung Mitte März schwieriger, die Medikamente, die Sie normalerweise einnehmen, zu erhalten (z.B. aufgrund längerer Lieferzeiten oder anderen Auswirkungen der Ausgangsbeschränkung)?</t>
  </si>
  <si>
    <t>3 = Ich nehme keine Medikamente ein</t>
  </si>
  <si>
    <t>Has it been more difficult for you to get the medicines you normally take since the lockdown has been imposed mid of March (e.g. due to longer delivery times or other effects of the restrictions)?</t>
  </si>
  <si>
    <t>3 = I don't take any medication</t>
  </si>
  <si>
    <t>Desde que se impusieron las restricciones de salida a mediados de marzo, ¿le resulta más difícil acceder a la medicación que normalmente toma (p. ej., por plazos de entrega más largos o por otras consecuencias de las restricciones de salida)?</t>
  </si>
  <si>
    <t>3 = No tomo medicamentos</t>
  </si>
  <si>
    <t>Depuis le début du confinement mi-mars, vous est-il plus difficile d'obtenir les médicaments que vous prenez normalement (par ex. en raison de délais de livraison plus longs ou d'autres effets du confinement) ?</t>
  </si>
  <si>
    <t>3 = je ne prends pas de médicament</t>
  </si>
  <si>
    <t>Március közepe, a kijárási korlátozások kezdete óta nehezebben jut hozzá azokhoz a gyógyszerekhez, amelyeket általában szedni szokott (pl. a hosszabb szállítási idők, vagy a kijárási korlátozások egyéb kihatásai miatt)?</t>
  </si>
  <si>
    <t>3 = nem szedek semmilyen gyógyszert</t>
  </si>
  <si>
    <t>Da quando sono state introdotte le misure di confinamento a metà marzo, le risulta più difficile procurarsi farmaci che assume regolarmente (ad es., a causa di tempi di consegna prolungati o altre conseguenze delle misure adottate)?</t>
  </si>
  <si>
    <t>3 = non assumo farmaci</t>
  </si>
  <si>
    <t>Столкнулись ли Вы с усложнением процедуры приобретения принимаемых Вами лекарств после введения ограничений на передвижение в середине марта (например, из-за увеличения сроков доставки или иных последствий введенных ограничений)?</t>
  </si>
  <si>
    <t>3 = я не принимаю лекарств</t>
  </si>
  <si>
    <t>Da li Vam je teže od ograničenja izlaska sredinom marta da nabavite lekove koje obično koristite (npr. zbog dužeg vremena isporuke ili drugih efekata ograničenja izlaska)?</t>
  </si>
  <si>
    <t>3 = ne koristim lekove</t>
  </si>
  <si>
    <t>Als Letztes haben wir noch zwei Fragen zu körperlichen Schmerzen. Die meisten von uns haben von Zeit zu Zeit vorrübergehende Schmerzen (z. B. Kopfschmerzen, Zahnschmerzen).</t>
  </si>
  <si>
    <t>Finally, we have two questions about physical pain. Most of us experience temporary pain from time to time (e.g. headache, toothache).</t>
  </si>
  <si>
    <t>Para finalizar, tenemos dos preguntas acerca de dolores físicos. La mayoría de nosotros tiene algún que otro dolor pasajero de vez en cuando (p. ej. dolores de cabeza, dolores dentales).</t>
  </si>
  <si>
    <t>Pour finir, nous avons encore deux questions concernant les douleurs physiques. La plupart d'entre nous ressentent de temps en temps des douleurs temporaires (par ex. maux de tête, maux de dents).</t>
  </si>
  <si>
    <t>Befejezésül még két kérdésünk lenne a fizikai fájdalmakkal kapcsolatban. Sokan időről időre átmeneti fájdalmakban szenvednek (pl. fejfájás, fogfájás).</t>
  </si>
  <si>
    <t>Per concludere abbiamo ancora due domande relative al dolore fisico. La maggior parte di noi soffre di tanto in tanto di dolori temporanei (ad es., mal di testa, mal di denti).</t>
  </si>
  <si>
    <t>И, наконец, у нас есть два вопроса по физическим болям. Большинство из нас время от времени испытывают проходящие боли (например, головная боль, зубная боль).</t>
  </si>
  <si>
    <t>Na kraju imamo još dva pitanja o fizičkim bolovima. Većina nas ima s vremena na vreme bolove (npr. glavobolju, zubobolju)</t>
  </si>
  <si>
    <t>pain1</t>
  </si>
  <si>
    <r>
      <t>Litten Sie in den vergangenen 2 Wochen </t>
    </r>
    <r>
      <rPr>
        <b/>
        <sz val="11"/>
        <color rgb="FF000000"/>
        <rFont val="Arial"/>
        <family val="2"/>
        <charset val="1"/>
      </rPr>
      <t>an anderen oder stärkeren</t>
    </r>
    <r>
      <rPr>
        <sz val="11"/>
        <color rgb="FF000000"/>
        <rFont val="Arial"/>
        <family val="2"/>
        <charset val="1"/>
      </rPr>
      <t> Schmerzen als den Alltagsschmerzen? </t>
    </r>
  </si>
  <si>
    <t>0 = Nein, keine Schmerzen</t>
  </si>
  <si>
    <t>1 = Ja, an leichten bis mäßigen Schmerzen</t>
  </si>
  <si>
    <t>2 = Ja, an starken bis sehr starken Schmerzen</t>
  </si>
  <si>
    <t>0 = No, no pain</t>
  </si>
  <si>
    <t>1 = Yes, mild to moderate pain</t>
  </si>
  <si>
    <t>2 = Yes, severe to very severe pain</t>
  </si>
  <si>
    <t>¿Ha padecido durante las últimas dos semanas algún dolor distinto o más intenso que los dolores habituales? </t>
  </si>
  <si>
    <t>0 = No, sin dolores</t>
  </si>
  <si>
    <t>1 = Sí, dolores leves a moderados</t>
  </si>
  <si>
    <t>2 = Sí, dolores fuertes a muy fuertes</t>
  </si>
  <si>
    <t>Au cours des 2 dernières semaines, avez-vous souffert de douleurs autres ou plus fortes que les douleurs ou maux quotidiens ? </t>
  </si>
  <si>
    <t>0 = non, pas de douleurs</t>
  </si>
  <si>
    <t>1 = oui, douleurs légères à modérées</t>
  </si>
  <si>
    <t>2 = oui, douleurs fortes à très fortes</t>
  </si>
  <si>
    <t>Az elmúlt 2 hét során szenvedett már az általánostól eltérő vagy erősebb fájdalmak miatt? </t>
  </si>
  <si>
    <t>0 = Nem, semmilyen fájdalom</t>
  </si>
  <si>
    <t>1 = Igen, csekély vagy mérsékelt fájdalom miatt</t>
  </si>
  <si>
    <t>2 = Igen, erős vagy nagyon erős fájdalom miatt</t>
  </si>
  <si>
    <t>Nelle ultime 2 settimane ha sofferto di dolori diversi o più intensi rispetto ai dolori di cui soffre normalmente? </t>
  </si>
  <si>
    <t>0 = no, nessun dolore</t>
  </si>
  <si>
    <t>1 = sì, dolori lievi fino a moderati</t>
  </si>
  <si>
    <t>2 = sì, dolori acuti fino a molto acuti</t>
  </si>
  <si>
    <t>Испытывали ли Вы за последние 2 недели иные или более сильные боли, отличные от повседневных? </t>
  </si>
  <si>
    <t>0 = нет, никаких болей</t>
  </si>
  <si>
    <t>1 = да, боли от легких до средних</t>
  </si>
  <si>
    <t>2 = да, боли от сильных до очень сильных</t>
  </si>
  <si>
    <t>Da li ste u zadnje dve sedmice imali drugačije ili teške bolove nego što su uobičajeni bolovi? </t>
  </si>
  <si>
    <t>0 = ne, nisam imao bolove</t>
  </si>
  <si>
    <t>1 = da, lakše do umerene bolove</t>
  </si>
  <si>
    <t>2 = da, teške do veoma teške bolove</t>
  </si>
  <si>
    <t>pain2</t>
  </si>
  <si>
    <r>
      <t>Jetzt geht es um die </t>
    </r>
    <r>
      <rPr>
        <b/>
        <sz val="11"/>
        <color rgb="FF000000"/>
        <rFont val="Arial"/>
        <family val="2"/>
        <charset val="1"/>
      </rPr>
      <t>Auswirkungen dieser Schmerzen:</t>
    </r>
    <r>
      <rPr>
        <sz val="11"/>
        <color rgb="FF000000"/>
        <rFont val="Arial"/>
        <family val="2"/>
        <charset val="1"/>
      </rPr>
      <t>Inwieweit wurden Sie in den vergangenen 2 Wochen durch diese Schmerzen in Alltag, Freizeit und beruflichen Aktivitäten beeinträchtigt?</t>
    </r>
  </si>
  <si>
    <t>0 = Keine Beeinträchtigung</t>
  </si>
  <si>
    <t>1 = Leichte bis mäßige Beeinträchtigung </t>
  </si>
  <si>
    <t>2 = Starke bis sehr starke Beeinträchtigung</t>
  </si>
  <si>
    <t>3 = Ich hatte keine Schmerzen</t>
  </si>
  <si>
    <t>Now it's about the effects of this pain:
To what extent have you been affected by this pain in your daily life, leisure time and professional activities in the past 2 weeks?</t>
  </si>
  <si>
    <t>0 = No impairment</t>
  </si>
  <si>
    <t>1 = Mild to moderate impairment</t>
  </si>
  <si>
    <t>2 = Severe to very severe impairment</t>
  </si>
  <si>
    <t>3 = I did not have any pain</t>
  </si>
  <si>
    <t>Ahora nos vamos a referir a las consecuencias de esos dolores:
¿En qué medida le han impedido esos dolores llevar una vida normal, el deporte que normalmente practica o sus costumbres de ocio o su profesión durante las últimas dos semanas?</t>
  </si>
  <si>
    <t>0 = Sin limitaciones</t>
  </si>
  <si>
    <t>1 = Sí, limitaciones  pequeñas a ligeras</t>
  </si>
  <si>
    <t>2 = Sí, limitaciones fuertes a muy fuertes</t>
  </si>
  <si>
    <t>3 = No tuve dolores</t>
  </si>
  <si>
    <t>0 = pas gêné·e</t>
  </si>
  <si>
    <t>1 = légèrement à modérément gêné·e</t>
  </si>
  <si>
    <t>2 = fortement à très fortement gêné·e</t>
  </si>
  <si>
    <t>3 = je n'ai eu aucune douleur</t>
  </si>
  <si>
    <t>Most e fájdalmak kihatásáról lesz szó:
Az elmúlt 2 hét során ezek a fájdalmak mennyire korlátozták a mindennapi, szabadidős és hivatali tevékenységét?</t>
  </si>
  <si>
    <t>0 = semmilyen káros hatás</t>
  </si>
  <si>
    <t>1 = csekély vagy mérsékelt káros hatás </t>
  </si>
  <si>
    <t>2 = jelentős vagy nagyon jelentős káros hatás</t>
  </si>
  <si>
    <t>3 = nem volt semmilyen fájdalmam</t>
  </si>
  <si>
    <t>Ora vorremmo capire meglio quale siano le conseguenze di tali dolori:
in che misura, nelle ultime 2 settimane, tali dolori hanno limitato la sua vita quotidiana, il tempo libero e le attività lavorative?</t>
  </si>
  <si>
    <t>0 = nessuna limitazione</t>
  </si>
  <si>
    <t>1 = limitazioni lievi fino a moderate </t>
  </si>
  <si>
    <t>2 = limitazioni forti fino a molto forti</t>
  </si>
  <si>
    <t>3 = non ho sofferto di dolori</t>
  </si>
  <si>
    <t>Теперь перейдем к вопросу о последствиях этих болей:
Насколько за последние 2 недели эти боли становились затруднением для Вас в повседневных делах, проведении досуга или профессиональной деятельности?</t>
  </si>
  <si>
    <t>0 = никаких последствий</t>
  </si>
  <si>
    <t>1 = затруднения от легких до средних </t>
  </si>
  <si>
    <t>2 = затруднения от сильных до очень сильных</t>
  </si>
  <si>
    <t>3 = у меня не было болей</t>
  </si>
  <si>
    <t>Sada se radi o efektima tih bolova:
U kojoj meri ste pogođeni ovim bolovima u svakodnevnom životu, slobodnom vremenu i profesionalnim aktivnostima u protekle dve sedmice?</t>
  </si>
  <si>
    <t>0 = nikakav negativan uticaj</t>
  </si>
  <si>
    <t>1 = lakši do umereni negativan uticaj </t>
  </si>
  <si>
    <t>2 = jak do veoma jak uticaj</t>
  </si>
  <si>
    <t>3 = nisam imao bolove</t>
  </si>
  <si>
    <t>Vielen Dank für Ihre Teilnahme. Wir empfehlen Ihnen auch während der aktuellen Beschränkungen sich selbst etwas Gutes zu tun. Dazu gehören eine ausgewogene Ernährung mit viel Obst und Gemüse, ein mäßiger Konsum von Alkohol, der Verzicht auf Tabak und regelmäßige körperliche Bewegung. All diese Faktoren wirken sich auch positiv auf Ihre Stimmung aus. Versuchen Sie zudem bereits vereinbarte Arzttermine soweit als möglich wahrzunehmen, denn Ihre allgemeine medizinische Versorgung sollte während der Corona-Krise sichergestellt werden.</t>
  </si>
  <si>
    <t>Thank you for your participation! Despite the current restraints, we recommend to take good care of yourself. This includes a balanced and healthy diet with lots of fruits and vegetables, a modest consumption of alcohol, no consumption of tobacco und regular exercise.
All these factors have a positive impact on your mood. Also, try to attend scheduled doctor's appointments as your general medical care should stay ensured during the Corona crisis.</t>
  </si>
  <si>
    <t>Muchas gracias por participar. Le recomendamos hacer algo bueno para usted mismo, incluso con las restricciones actuales. Forma parte de ello una alimentación sana con mucha fruta y verdura, practicar algún deporte moderado, un consumo moderado de alcohol, no fumar y mover el cuerpo con regularidad. Todos estos factores repercuten positivamente en su estado anímico. Procure poner en práctica las citas médicas acordadas, ya que es importante garantizar su asistencia sanitaria integral incluso durante la crisis del coronavirus.</t>
  </si>
  <si>
    <t>Merci beaucoup pour votre participation. Nous vous conseillons de faire des choses qui vous font du bien, également en cette période de restrictions actuelles. Ceci comprend une alimentation équilibrée avec beaucoup de fruits et légumes, une consommation d'alcool modérée, le renoncement au tabac et une activité physique régulière. Tous ces facteurs ont également un effet positif sur votre humeur. En outre, essayez autant que possible de ne pas manquer les rendez-vous de consultation médicale déjà fixés, car votre suivi médical général doit être assuré pendant la crise du coronavirus.</t>
  </si>
  <si>
    <t>Köszönjük a részvételét. Javasoljuk, hogy a jelenlegi korlátozások közben is tegyen valamit magáért. Ide tartozik a sok gyümölcsöt és zöldséget tartalmazó, kiegyensúlyozott táplálkozás, mértéktartó alkoholfogyasztás, a dohányzás mellőzése és a rendszeres testmozgás. Ezek a tényezők kedvező hatással vannak az Ön hangulatára is. Próbálja meg a már egyeztetett orvosi vizsgálatokat lehetőség szerint betartani, mert az Ön általános egészségügyi ellátása a Corona-krízis idején is biztosított kell, hogy legyen.</t>
  </si>
  <si>
    <t>La ringraziamo per la sua partecipazione. Anche con le restrizioni attuali, le consigliamo di non trascurare la cura di sé stessi. Ciò significa anche un’alimentazione equilibrata ricca di frutta e verdura, un consumo di alcol moderato, evitare il tabacco e un'attività fisica regolare. Tutti questi fattori hanno un risvolto positivo anche sull’umore. Cerchi inoltre di recarsi alle visite mediche già programmate, nei limiti del possibile, l’assistenza medica deve essere garantita anche in periodo di coronavirus.</t>
  </si>
  <si>
    <t>Благодарим Вас за участие. Мы рекомендуем Вам и в этот период ограничений сделать для себя что-то приятное. Сюда относится сбалансированное питание с включением овощей и фруктов, умеренное употребление алкоголя, отказ от табака и регулярная физическая активность. Все эти факторы положительно отразятся на вашем настроении. Кроме того, постарайтесь не отказываться от уже запланированных посещений врача, ведь и во время пандемии коронавируса необходимо продолжать Ваше медицинское обслуживание.</t>
  </si>
  <si>
    <t>Zahvaljujemo na Vašem učešću. Preporučujemo Vam da uradite nešto dobro za sebe čak i tokom trenutnih ograničenja. U to spada izbalansirana ishrana sa puno voća i povrća, umereno konzumiranje alkohola, odricanje od duvana i redovne fizičke aktivnosti. Svi ti faktori imaju pozitivan efekat na vaše raspoloženje. Pored toga, pokušajte da odete na već ugovorene termine kod lekara, jer Vaša opšta zdravstvena zaštita treba da bude osigurana tokom korona-krize.</t>
  </si>
  <si>
    <t>FollowUp Fragebogen Herz</t>
  </si>
  <si>
    <t>meta</t>
  </si>
  <si>
    <t>Willkommen zurück! Wir freuen uns, dass Sie erneut bereit sind uns Informationen über Ihre Gewohnheiten und deren Veränderungen während der Corona-Krise zu geben. Die Befragung dauert nur circa 15 Minuten. Alle Daten werden dabei anonym erhoben. Ein Rückschluss von den Daten auf den Namen einer teilnehmenden Person ist dadurch nicht möglich.
Vielen Dank für Ihre Unterstützung!</t>
  </si>
  <si>
    <t>Welcome back! We are pleased that you are again willing to give us information about your habits and their changes during the Corona crisis. Filling in the questionnaire only takes about 15 minutes. ll data is collected anonymously. It is therefore not possible to relate any of the collected data with an individual person.
Thank you for your support!</t>
  </si>
  <si>
    <t>¡Bienvenido de nuevo! Nos alegramos de que vuelva a estar dispuesto a facilitarnos información sobre sus costumbres y cambios durante la crisis del coronavirus. El cumplimiento del presente cuestionario no le llevará más de 15 minutos. Todos los datos se procesarán de forma anonimizada, por lo que, no será posible relacionarnos con el nombre de la persona participante. Muchas gracias por su colaboración.</t>
  </si>
  <si>
    <t>Bienvenue à nouveau ! Nous nous réjouissons que vous soyez de nouveau prêt·e à nous donner des informations sur vos habitudes et leur évolution pendant la crise du coronavirus. L'enquête ne dure qu'environ 15 minutes. Toutes les données sont recueillies de manière anonyme. Il est donc impossible de déduire le nom d'une personne participante à partir des données saisies.
Merci beaucoup pour votre soutien !</t>
  </si>
  <si>
    <t>Üdvözöljük újra az oldalunkon! Örülünk, hogy ismét hajlandó tájékoztatást adni a szokásairól és azok változásairól a Corona-krízis során. A kérdések megválaszolása csak kb.15 percet vesz igénybe. Az adatok gyűjtése személytelenített formában történik. Ezáltal az adatokból nem lehet következtetni a résztvevő személy nevére.
Köszönjük a támogatását!</t>
  </si>
  <si>
    <t>Bentornato! Siamo lieti che sia di nuovo disponibile a darci qualche informazione sulle sue abitudini e di come esse siano cambiate durante l’emergenza di coronavirus. Il sondaggio durerà solo 15 minuti circa. Tutti i dati vengono rilevati in forma anonima. In questo modo non è possibile ricondurre le risposte al nome di un singolo partecipante.
La ringraziamo per la sua collaborazione!</t>
  </si>
  <si>
    <t>Мы рады снова встретиться с Вами! Это здорово, что Вы снова готовы помочь нам с информацией о Ваших привычках и изменениях в них во время пандемии коронавируса. Опрос займет у Вас около 15 минут. Сбор данных осуществляется анонимно. Это исключает возможность определить по данным имя участника.
Благодарим за Вашу поддержку!</t>
  </si>
  <si>
    <t>Dobrodošli nazad! Drago nam je što ste ponovo spremni da nam pružite informacije o vašim navikama i promenama tokom korona-krize. Istraživanje traje samo 15 minuta. Svi podaci se prikupljaju anonimno. Na osnovu toga nije moguće izvesti zaključak o imenu učesnika.
Zahvaljujemo na Vašoj podršci!</t>
  </si>
  <si>
    <t>Alkohol- und Tabakkonsum</t>
  </si>
  <si>
    <t>Ha igen:
Az elmúlt 2 hét során megváltoztak a dohányzási szokásai?</t>
  </si>
  <si>
    <t>Amennyiben a múlt hónapban alkoholt fogyasztott:
Az elmúlt 2 hét során megváltozott az alkoholfogyasztása?</t>
  </si>
  <si>
    <t>Wie oft haben Sie in den letzten 2 Wochen Obst gegessen? Mit einzubeziehen ist ebenfalls getrocknetes, Tiefkühl- und Dosenobst. Nicht gemeint sind hier Obstsäfte.</t>
  </si>
  <si>
    <t>How often did you eat fruit in the past 2 weeks? Dried, frozen and canned fruit should be included. Please do not consider fruit juices.</t>
  </si>
  <si>
    <t>¿Cuántas veces ha comido fruta durante las dos últimas semanas? Incluir fruta deshidratada, congelada o en bote. No incluye zumos o jugos de fruta.</t>
  </si>
  <si>
    <t>Combien de fois avez-vous mangé des fruits au cours des 2 dernières semaines ? À inclure également : fruits secs, fruits surgelés et fruits en conserve. Les jus de fruits ne sont pas concernés ici.</t>
  </si>
  <si>
    <t>Az elmúlt 2 hét során milyen gyakran evett gyümölcsöt? Ide tartozik a szárított, mélyhűtött, vagy dobozos gyümölcs is. A gyümölcslevek nem számítanak ide.</t>
  </si>
  <si>
    <t>Quanto spesso ha mangiato frutta nelle ultime 2 settimane? È da considerarsi anche la frutta essiccata, surgelata o in lattina. Si prega di non considerare succhi di frutta.</t>
  </si>
  <si>
    <t>Как часто Вы ели фрукты за последние 2 недели? Сюда относятся также сушеные, замороженные и консервированные фрукты. Не учитывать фруктовые соки.</t>
  </si>
  <si>
    <t>Koliko puta ste vežbali tokom prošle nedelje? Takođe treba da uzmete u obzir osušeno, zamrznuto i konzervirano voće. Voćni sokovi se ne uzimaju u obzir.</t>
  </si>
  <si>
    <t>Wie hat sich Ihre Ernährung bezogen auf Obst in den letzten 2 Wochen verändert?</t>
  </si>
  <si>
    <t>How has your diet with regard to fruit changed in the past 2 weeks?</t>
  </si>
  <si>
    <t>¿Cómo ha cambiado su ingesta de fruta durante las últimas dos semanas?</t>
  </si>
  <si>
    <t>Comment votre alimentation a-t-elle évolué en ce qui concerne les fruits au cours des 2 dernières semaines ?</t>
  </si>
  <si>
    <t>Az elmúlt 2 hét során hogyan változott a táplálkozása a gyümölcs vonatkozásában?</t>
  </si>
  <si>
    <t>Le sue abitudini relative al consumo di frutta sono cambiate nelle ultime 2 settimane?</t>
  </si>
  <si>
    <t>Как изменилось Ваше питание в отношении фруктов за последние 2 недели?</t>
  </si>
  <si>
    <t>Kako se vaša ishrana u vezi voća promenila u zadnje dve nedelje?</t>
  </si>
  <si>
    <t>Wie oft haben Sie in den letzten 2 Wochen Gemüse oder Salat gegessen? Mit einzubeziehen ist getrocknetes, Tiefkühl- und Dosengemüse. Zählen Sie Kartoffeln und Gemüsesäfte bitte nicht mit.</t>
  </si>
  <si>
    <t>How did you eat vegetables or salad in the past 2 weeks? Dried, frozen and canned vegetables should be included. Please do not consider potatoes and vegetable juices.</t>
  </si>
  <si>
    <t>¿Cuántas veces ha comido ensalada o verdura durante las últimas dos semanas? Incluida fruta deshidratada, congelada y en bote. No incluya patatas ni zumos o caldos vegetales.</t>
  </si>
  <si>
    <t>Combien de fois avez-vous mangé des légumes ou de la salade au cours des 2 dernières semaines ? À inclure également : légumes secs, légumes surgelés et légumes en conserve. En revanche, ne comptez pas les pommes de terre et les jus de légumes.</t>
  </si>
  <si>
    <t>Az elmúlt 2 hét során milyen gyakran evett zöldséget vagy salátát? Számítsa ide a szárított és mélyhűtött zöldséget, valamint a zöldségkonzervet is. Kérjük, ne számítsa ide a burgonyát és a zöldségleveket.</t>
  </si>
  <si>
    <t>Quanto spesso ha mangiato verdura o insalata nelle ultime 2 settimane? È da considerarsi anche verdura essiccata, surgelata o in lattina. Si prega di non considerare patate e succhi di frutta.</t>
  </si>
  <si>
    <t>Как часто Вы ели овощи или салат за последние 2 недели? Сюда относятся также сушеные, замороженные и консервированные овощи. Не учитывать картофель и овощные соки.</t>
  </si>
  <si>
    <t>Koliko puta ste jeli povrće ili salatu u zadnje dve nedelje? Takođe treba da uzmete u obzir osušeno, zamrznuto i konzervirano povrće. Nemojte da računate krompir i sokove od povrća.</t>
  </si>
  <si>
    <t>Wie hat sich Ihre Ernährung bezogen auf frisches oder tiefgekühltes Gemüse und Salat in den letzten 2 Wochen verändert?</t>
  </si>
  <si>
    <t>How has your diet with regard to fresh or frozen vegetables and salad changed in the past 2 weeks?</t>
  </si>
  <si>
    <t>¿Cómo ha cambiado su alimentación en relación con verduras y ensaladas frescas y congeladas en las últimas dos semanas?</t>
  </si>
  <si>
    <t>Comment votre alimentation a-t-elle évolué en ce qui concerne les légumes frais ou surgelés et la salade au cours des 2 dernières semaines ?</t>
  </si>
  <si>
    <t>Az elmúlt 2 hét során hogyan változott a táplálkozása a friss vagy mélyhűtött zöldség és saláta vonatkozásában?</t>
  </si>
  <si>
    <t>In che modo le sue abitudini relative al consumo di insalata e verdura fresca o surgelata sono cambiate nelle ultime 2 settimane?</t>
  </si>
  <si>
    <t>Как изменилось Ваше питание в отношении свежих и замороженных овощей и салата за последние 2 недели?</t>
  </si>
  <si>
    <t>Kako se vaša ishrana u vezi svežeg ili zamrznutog povrća ili salate promenila u zadnje dve nedelje?</t>
  </si>
  <si>
    <t>Wie hat sich Ihr Ernährungsverhalten in den letzten 2 Wochen insgesamt verändert?
Mehrfachauswahl möglich</t>
  </si>
  <si>
    <t>How has your diet changed in general changed in the past 2 weeks?
(multiple choice possible)</t>
  </si>
  <si>
    <t>¿Cómo ha cambiado su alimentación en general durante las últimas dos semanas?
Permite selección múltiple</t>
  </si>
  <si>
    <t>Comment vos habitudes alimentaires ont-elles évolué d'une manière générale au cours des 2 dernières semaines ?
Plusieurs réponses possibles</t>
  </si>
  <si>
    <t>Ami elmúlt 2 hét során hogyan változott általában a táplálkozása?
Több válasz is lehetséges</t>
  </si>
  <si>
    <t>In che modo le sue abitudini alimentari sono cambiate in generale nelle ultime 2 settimane?
Più di una risposta possibile</t>
  </si>
  <si>
    <t>Изменилось ли Ваше пищевое поведение в целом за последние 2 недели?
Можно выбрать несколько вариантов ответа</t>
  </si>
  <si>
    <t>Kako se Vaša ishrana ukupno promenila u zadnje dve nedelje?
Moguće izabrati više odgovora</t>
  </si>
  <si>
    <t>Essen Sie seit den letzten 2 Wochen vermehrt Fast Food?</t>
  </si>
  <si>
    <t>Have you been eating fast food more frequently in the past 2 weeks?</t>
  </si>
  <si>
    <t>¿Come más comida basura desde hace dos semanas?</t>
  </si>
  <si>
    <t>Mangez-vous plus de nourriture fast-food depuis les 2 dernières semaines ?</t>
  </si>
  <si>
    <t>2 hete többnyire gyorsételt fogyasztott?</t>
  </si>
  <si>
    <t>Da 2 settimane a questa parte mangia più spesso fast food?</t>
  </si>
  <si>
    <t>Стали ли Вы чаще употреблять продукты быстрого приготовления (фаст фуд) в последние 2 недели?</t>
  </si>
  <si>
    <t>Da li jedete više brze hrane u zadnje dve nedelje?</t>
  </si>
  <si>
    <t>Essen Sie seit den letzten 2 Wochen vermehrt Tiefkühlkost, z.B. Tiefkühlpizza, Fischstäbchen, Pommes?</t>
  </si>
  <si>
    <t>Have you been eating frozen food more frequently in the past 2 weeks , for example frozen pizza, fish sticks or fries?</t>
  </si>
  <si>
    <t>¿Ha comido más productos congelados y ultracongelados durante las últimas dos semanas, como p. ej. pizzas, palitos de merluza y patatas fritas congeladas?</t>
  </si>
  <si>
    <t>Mangez-vous plus de produits surgelés depuis les 2 dernières semaines, par ex. pizza surgelée, poisson pané, frites ?</t>
  </si>
  <si>
    <t>2 hete többnyire mélyhűtött ételt, pl. fagyasztott pizzát, halrudacskákat, sültburgonyát fogyaszt?</t>
  </si>
  <si>
    <t>Da 2 settimane a questa parte mangia più spesso prodotti surgelati, ad es., pizza surgelata, bastoncini di pesce, patatine fritte?</t>
  </si>
  <si>
    <t>Увеличилось ли Ваше потребление замороженных продуктов, например, замороженной пиццы, рыбных палочек, картофеля фри, за последние 2 недели?</t>
  </si>
  <si>
    <t>Da li u zadnje dve nedelje jedete više smrznute namirnice, npr. smrznuta pica, riblji štapići, pomfrit?</t>
  </si>
  <si>
    <t>Wie viel Zeit verbrachten Sie bezogen auf die letzten 2 Wochen mit Sport, Fitness oder körperlicher Aktivität in der Freizeit pro Woche?</t>
  </si>
  <si>
    <t>How much time did you spend in a typical week doing sport, fitness or physical activity in your free time in the past 2 weeks?</t>
  </si>
  <si>
    <t>¿Cuánto tiempo ha dedicado durante las últimas dos semanas al deporte, ocio o a cualquier otra actividad física al aire libre a la semana?</t>
  </si>
  <si>
    <t>Combien de temps par semaine avez-vous consacré au total au sport, à la remise en forme ou aux activités physiques durant vos loisirs au cours des 2 dernières semaines ?</t>
  </si>
  <si>
    <t>Az elmúlt 2 hetet figyelembe véve mennyi időt fordított összesen sportra, fitneszre vagy testmozgásra?</t>
  </si>
  <si>
    <t>Quanto tempo alla settimana ha dedicato allo sport, al fitness o all’attività fisica nel suo tempo libero nelle ultime 2 settimane?</t>
  </si>
  <si>
    <t>Сколько времени в неделю Вы занимались спортом, фитнесом и иной физической активностью за последние 2 недели?</t>
  </si>
  <si>
    <t>Koliko ste vremena potrošili u zadnje dve nedelje na vežbanja, fitnes ili fizičke aktivnosti tokom slobodnog vremena u nedelji?</t>
  </si>
  <si>
    <t>Wie hat sich Ihre körperliche Aktivität insgesamt in den letzten 2 Wochen verändert?</t>
  </si>
  <si>
    <t>How has your overall physical activity changed in the past 2 weeks?</t>
  </si>
  <si>
    <t>¿Cómo ha cambiado su actividad física en general durante las últimas dos semanas?</t>
  </si>
  <si>
    <t>Comment votre activité physique a-t-elle évolué d'une manière générale au cours des 2 dernières semaines ?</t>
  </si>
  <si>
    <t>Az elmúlt 2 hét során hogyan változott általánosan a fizikai aktivitása?</t>
  </si>
  <si>
    <t>In che modo la pratica dell'attività fisica è cambiata per lei nelle ultime 2 settimane?</t>
  </si>
  <si>
    <t>Как изменилась Ваша физическая активность в целом за последние 2 недели?</t>
  </si>
  <si>
    <t>Kako se vaša fizička aktivnost promenila u zadnje dve nedelje?</t>
  </si>
  <si>
    <t>Hat sich Ihr Gewicht in den letzten 2 Wochen verändert?</t>
  </si>
  <si>
    <t>How has your weight changed in the past 2 weeks?</t>
  </si>
  <si>
    <t>¿Ha variado su peso durante las últimas dos semanas?</t>
  </si>
  <si>
    <t>Votre poids a-t-il changé au cours des 2 dernières semaines ?</t>
  </si>
  <si>
    <t>Az elmúlt 2 hét során változott a testsúlya?</t>
  </si>
  <si>
    <t>Il suo peso ha subito variazioni nelle ultime 2 settimane?</t>
  </si>
  <si>
    <t>Изменился ли Ваш вес за последние 2 недели?</t>
  </si>
  <si>
    <t>Kako se promenila Vaša težina u zadnje dve nedelje?</t>
  </si>
  <si>
    <t>Bluthochdruck</t>
  </si>
  <si>
    <t>Hypertension</t>
  </si>
  <si>
    <t>Hipertensión</t>
  </si>
  <si>
    <t>Hypertension artérielle</t>
  </si>
  <si>
    <t>Hipertóniát</t>
  </si>
  <si>
    <t>Ipertensione</t>
  </si>
  <si>
    <t>гипертония</t>
  </si>
  <si>
    <t>Wie haben sich Ihre Blutdruckwerte in den letzten 2 Wochen verändert?</t>
  </si>
  <si>
    <t>How have your blood pressure values ​​changed in the past 2 weeks?</t>
  </si>
  <si>
    <t>¿Cómo han variado los valores de su tensión arterial durante las últimas dos semanas?</t>
  </si>
  <si>
    <t>Comment votre tension artérielle a-t-elle évolué au cours des 2 dernières semaines ?</t>
  </si>
  <si>
    <t>Az elmúlt 2 hét során hogyan változott a vérnyomása?</t>
  </si>
  <si>
    <t>In che modo i suoi valori relativi alla pressione sanguigna sono cambiati nelle ultime 2 settimane?</t>
  </si>
  <si>
    <t>Изменилось ли Ваше давление за последние 2 недели?</t>
  </si>
  <si>
    <t>Kako su se promenile vrednosti krvnog pritiska u zadnje dve nedelje?</t>
  </si>
  <si>
    <t>Wie haben sich Ihre Blutzuckerwerte in den letzten 2 Wochen verändert?</t>
  </si>
  <si>
    <t>Изменился ли у Вас уровень сахара в крови за последние 2 недели?</t>
  </si>
  <si>
    <t>Nivo holesterola</t>
  </si>
  <si>
    <t>Wie haben sich Ihre Blutfettwerte in den letzten 2 Wochen verändert?</t>
  </si>
  <si>
    <t>How have your blood lipid levels changed in the past 2 weeks?</t>
  </si>
  <si>
    <t>¿Cómo han variado sus niveles de lípidos en sangre durante las dos últimas semanas?</t>
  </si>
  <si>
    <t>Comment votre taux de lipides sanguins a-t-il évolué au cours des 2 dernières semaines ?</t>
  </si>
  <si>
    <t>Az elmúlt 2 hét során hogyan változott a vérzsírszintje?</t>
  </si>
  <si>
    <t>In che modo i valori relativi al suo livello di lipidi nel sangue sono cambiati nelle ultime 2 settimane?</t>
  </si>
  <si>
    <t>Изменилось ли у Вас содержание жиров в крови за последние 2 недели?</t>
  </si>
  <si>
    <t>Kako su se promenile vrednosti masti u krvi u zadnje dve nedelje?</t>
  </si>
  <si>
    <t>Sie sind bereits fast am Ende des Fragebogens angelangt. Im Folgenden geht es nun um Ihre allgemeine medizinische Versorgung.</t>
  </si>
  <si>
    <t>You are almost at the end of the questionnaire. The following questions are about  your general medical care.</t>
  </si>
  <si>
    <t>Ha llegado prácticamente al final del cuestionario. Solo queda saber algo más sobre la atención sanitaria general.</t>
  </si>
  <si>
    <t>Vous êtes déjà presque à la fin du questionnaire. Les questions suivantes concernent maintenant votre suivi médical d'une manière générale.</t>
  </si>
  <si>
    <t>Már majdnem készen vagyunk a kérdőívvel. A következőkbe az általános orvosi ellátásáról lesz szó.</t>
  </si>
  <si>
    <t>È già arrivato quasi alla fine del sondaggio. Adesso seguono delle domande sull'accesso alle cure mediche in generale.</t>
  </si>
  <si>
    <t>Zugang zu Ärzten und Medikamenten</t>
  </si>
  <si>
    <t>Accès aux consultations médicales et aux médicaments</t>
  </si>
  <si>
    <t>Az orvosokhoz és gyógyszerekhez való hozzáférés</t>
  </si>
  <si>
    <t>Accesso a visite mediche e farmaci</t>
  </si>
  <si>
    <t>Доступ к врачам и лекарствам</t>
  </si>
  <si>
    <t>Zakazana poseta lekaru i pristup lekovima</t>
  </si>
  <si>
    <t>Wurde in den letzten 2 Wochen ein oder mehrere von Ihnen geplante Arztbesuche bei einem Hausarzt oder niedergelassenen Facharzt verschoben oder abgesagt?</t>
  </si>
  <si>
    <t>Have one or more of your planned medical visits to a family doctor or resident specialist been postponed or canceled in the past 2 weeks?</t>
  </si>
  <si>
    <t>¿Durante las dos últimas semanas ha tenido que aplazarse o anularse alguna cita prevista con su médico de cabecera o con algún especialista?</t>
  </si>
  <si>
    <t>Au cours des 2 dernières semaines, un ou plusieurs de vos rendez-vous prévus chez un médecin généraliste ou spécialiste ont-ils été reportés ou annulés ?</t>
  </si>
  <si>
    <t>Az elmúlt 2 hét sorát elhalasztottak, vagy lemondtak Önnél egy vagy több, a háziorvosánál vagy egy letelepedett, praktizáló szakorvosnál tervezett orvosi vizsgálatot?</t>
  </si>
  <si>
    <t>Nelle ultime 2 settimane, ha dovuto spostare o cancellare uno o più appuntamenti programmati presso un medico di famiglia o per una visita specialistica presso uno studio medico?</t>
  </si>
  <si>
    <t>Имел ли место перенос или отмена (однократно или многократно) запланированного посещения терапевта или врача-специалиста за последние 2 недели?</t>
  </si>
  <si>
    <t>Da li ste u zadnje 2 nedelje pomerili ili otkazali jednu ili više zakazanih poseta izabranom lekaru ili lokalnom specijalisti?</t>
  </si>
  <si>
    <t>Hat sich bei Ihnen in den letzten 2 Wochen eine Behandlung bei einem Physiotherapeuten, Logopäden oder Ergotherapeuten verschoben oder wurde abgesagt?</t>
  </si>
  <si>
    <t>Has your treatment with a physiotherapist, speech therapist or occupational therapist been postponed or canceled  in the past 2 weeks?</t>
  </si>
  <si>
    <t>¿Durante las últimas dos semanas, ¿se ha aplazado o cancelado alguna cita suya de fisioterapia, logopedia o ergoterapeuta</t>
  </si>
  <si>
    <t>Un traitement que vous deviez avoir chez un kinésithérapeute, un orthophoniste ou un ergothérapeute a-t-il reporté ou annulé au cours des 2 dernières semaines ?</t>
  </si>
  <si>
    <t>Az elmúlt 2 hét során elhalasztottak vagy lemondtak Önnél fizikoterápiás, logopédiás vagy ergoterápiás kezeléseket?</t>
  </si>
  <si>
    <t>Nelle ultime 2 settimane ha dovuto spostare o cancellare un trattamento presso un fisioterapista, logopedista o ergoterapista?</t>
  </si>
  <si>
    <t>Имел ли место перенос или отмена посещения физиотерапевта, логопеда или трудового (эрго-)терапевта за последние 2 недели?</t>
  </si>
  <si>
    <t>Da li je Vama odložen ili otkazan termin za pregled ili lečenje u bolnici u zadnje dve nedelje?</t>
  </si>
  <si>
    <t>Если да:
Кто был инициатором переноса или отмены обследования или лечения?</t>
  </si>
  <si>
    <t>Hat sich bei Ihnen in den letzten 2 Wochen eine Untersuchung oder Behandlung in einem Krankenhaus verschoben oder wurde abgesagt?</t>
  </si>
  <si>
    <t>Has an examination or treatment in a hospital been postponed or canceled in the past 2 weeks?</t>
  </si>
  <si>
    <t>¿Durante las últimas dos semanas se ha aplazado o cancelado algún tratamiento o análisis en un hospital o clínica?</t>
  </si>
  <si>
    <t>Un examen ou un traitement que vous deviez avoir en hôpital a-t-il été reporté ou annulé au cours des 2 dernières semaines ?</t>
  </si>
  <si>
    <t>Az elmúlt 2 hét során elhalasztottak vagy lemondtak Önnél egy kórházi vizsgálatot vagy kezelést?</t>
  </si>
  <si>
    <t>Nelle ultime 2 settimane ha dovuto spostare o cancellare una visita o un trattamento in ospedale?</t>
  </si>
  <si>
    <t>Имел ли место перенос или отмена обследования или курса лечения в больнице за последние 2 недели?</t>
  </si>
  <si>
    <t>En caso afirmativo:
¿De quién partió la idea de aplazar o cancelar el tratamiento o análisis clínico?</t>
  </si>
  <si>
    <t>Ist es für Sie seit den letzten 2 Wochen schwieriger die Medikamente, die Sie normalerweise einnehmen, zu erhalten (z.B. aufgrund längerer Lieferzeiten oder anderen Auswirkungen der Ausgangsbeschränkung)?</t>
  </si>
  <si>
    <t>Has it been more difficult for you to get the medication you normally take in the past 2 weeks (e.g. due to longer delivery times or other effects of the exit restriction)?</t>
  </si>
  <si>
    <t>¿Durante las últimas dos semanas le resulta más difícil acceder a la medicación que normalmente toma (p. ej., por plazos de entrega más largos o por otras consecuencias de las restricciones de salida)?</t>
  </si>
  <si>
    <t>Depuis les 2 dernières semaines, vous est-il plus difficile d'obtenir les médicaments que vous prenez normalement (par ex. en raison de délais de livraison plus longs ou d'autres effets du confinement) ?</t>
  </si>
  <si>
    <t>2 hete nehezebben jut hozzá azokhoz a gyógyszerekhez, amelyeket általában szedni szokott (pl. a hosszabb szállítási idők, vagy a kijárási korlátozások egyéb kihatásai miatt)?</t>
  </si>
  <si>
    <t>Nelle ultime 2 settimane le risulta più difficile procurarsi farmaci che assume regolarmente (ad es., a causa di tempi di consegna prolungati o altre conseguenze delle misure adottate)?</t>
  </si>
  <si>
    <t>Столкнулись ли Вы за последние 2 недели с усложнением процедуры приобретения принимаемых Вами лекарств (например, из-за увеличения сроков доставки или иных последствий введенных ограничений)?</t>
  </si>
  <si>
    <t>Da li Vam je teže u zadnje dve nedelje da nabavite lekove koje obično koristite (npr. zbog dužeg vremena isporuke ili drugih efekata ograničenja izlaska)?</t>
  </si>
  <si>
    <t>Na kraju imamo još dva pitanja o fizičkim bolovima. Većina nas ima s vremena na vreme bolove (npr. glavobolju, zubobolju).</t>
  </si>
  <si>
    <t>¿Ha padecido durante las últimas dos semanas algún dolor distinto o más intenso que los dolores habituales?</t>
  </si>
  <si>
    <t>Ahora nos vamos a referir a las consecuencias de esos dolores:                                                                                       ¿En qué medida le han impedido esos dolores llevar una vida normal, el deporte que normalmente practica o sus costumbres de ocio o su profesión durante las últimas dos semanas?</t>
  </si>
  <si>
    <t>Herzlichen Dank für Ihre Mitwirkung! Wir würden uns freuen, wenn Sie auch an der nächsten Befragung in zwei Wochen wieder teilnehmen.</t>
  </si>
  <si>
    <t>Thank you very much for your participation! We would be happy if you take part in the next survey again in two weeks.</t>
  </si>
  <si>
    <t>Muchas gracias por participar. Nos alegraría mucho si vuelve a participar en nuestra encuesta, dentro de dos semanas.</t>
  </si>
  <si>
    <t>Merci infiniment pour votre contribution ! Nous serions très heureux que vous participiez de nouveau à la prochaine enquête dans deux semaines.</t>
  </si>
  <si>
    <t>Fogadja szívből jövő köszönetünket az együttműködéséért! Nagyon örülnénk, ha két hét múlva megint részt venne ezen a felmérésen.</t>
  </si>
  <si>
    <t>La ringraziamo per la sua collaborazione! Saremmo lieti se volesse partecipare di nuovo al prossimo sondaggio tra due settimane.</t>
  </si>
  <si>
    <t>Благодарим Вас за участие! Мы будем рады, если Вы сможете снова принять участие в нашем следующем опросе через две недели.</t>
  </si>
  <si>
    <t>Hvala vam puno na vašoj saradnji! Bilo bi nam drago ako bi za dve nedelje učestvovali u sledećoj anketi.</t>
  </si>
  <si>
    <r>
      <t xml:space="preserve">Wie viel Zeit verbrachten Sie insgesamt in einer typischen Woche mit Sport, Fitness oder körperlicher Aktivität in Ihrer Freizeit </t>
    </r>
    <r>
      <rPr>
        <b/>
        <sz val="11"/>
        <color rgb="FF000000"/>
        <rFont val="Arial"/>
        <family val="2"/>
        <charset val="1"/>
      </rPr>
      <t xml:space="preserve">vor </t>
    </r>
    <r>
      <rPr>
        <sz val="11"/>
        <color rgb="FF000000"/>
        <rFont val="Arial"/>
        <family val="2"/>
        <charset val="1"/>
      </rPr>
      <t>Einführung der Ausgangsbeschränkung? Angabe in Stunden</t>
    </r>
  </si>
  <si>
    <r>
      <t xml:space="preserve">Wie viel Zeit verbrachten Sie insgesamt in einer typischen Woche mit Sport, Fitness oder körperlicher Aktivität in Ihrer Freizeit </t>
    </r>
    <r>
      <rPr>
        <b/>
        <sz val="11"/>
        <color rgb="FF000000"/>
        <rFont val="Arial"/>
        <family val="2"/>
        <charset val="1"/>
      </rPr>
      <t xml:space="preserve">seit </t>
    </r>
    <r>
      <rPr>
        <sz val="11"/>
        <color rgb="FF000000"/>
        <rFont val="Arial"/>
        <family val="2"/>
        <charset val="1"/>
      </rPr>
      <t>Einführung der Ausgangsbeschränkung? Angabe in Stunden</t>
    </r>
  </si>
  <si>
    <r>
      <t xml:space="preserve">Welche der folgenden Plattformen oder Tools nutzen Sie derzeit, um zu Hause Sport zu treiben? </t>
    </r>
    <r>
      <rPr>
        <i/>
        <sz val="11"/>
        <color rgb="FF000000"/>
        <rFont val="Arial"/>
        <family val="2"/>
        <charset val="1"/>
      </rPr>
      <t>Mehrfachauswahl möglich</t>
    </r>
  </si>
  <si>
    <r>
      <t xml:space="preserve">Have you had pain </t>
    </r>
    <r>
      <rPr>
        <b/>
        <sz val="11"/>
        <color rgb="FF000000"/>
        <rFont val="Arial"/>
        <family val="2"/>
        <charset val="1"/>
      </rPr>
      <t xml:space="preserve">other than or more severe </t>
    </r>
    <r>
      <rPr>
        <sz val="11"/>
        <color rgb="FF000000"/>
        <rFont val="Arial"/>
        <family val="2"/>
        <charset val="1"/>
      </rPr>
      <t>than usual pain in the past 2 weeks?</t>
    </r>
  </si>
  <si>
    <r>
      <t xml:space="preserve">How much time did you spend in a typical week doing sport, fitness or physical activity in your free time </t>
    </r>
    <r>
      <rPr>
        <b/>
        <sz val="11"/>
        <color rgb="FF000000"/>
        <rFont val="Arial"/>
        <family val="2"/>
        <charset val="1"/>
      </rPr>
      <t xml:space="preserve">before </t>
    </r>
    <r>
      <rPr>
        <sz val="11"/>
        <color rgb="FF000000"/>
        <rFont val="Arial"/>
        <family val="2"/>
        <charset val="1"/>
      </rPr>
      <t>the lockdown? (in hours)</t>
    </r>
  </si>
  <si>
    <r>
      <t xml:space="preserve">How much time do you spend in a typical week doing sport, fitness or physical activity in your free time </t>
    </r>
    <r>
      <rPr>
        <b/>
        <sz val="11"/>
        <color rgb="FF000000"/>
        <rFont val="Arial"/>
        <family val="2"/>
        <charset val="1"/>
      </rPr>
      <t xml:space="preserve">since </t>
    </r>
    <r>
      <rPr>
        <sz val="11"/>
        <color rgb="FF000000"/>
        <rFont val="Arial"/>
        <family val="2"/>
        <charset val="1"/>
      </rPr>
      <t>the lockdown? (in hours)</t>
    </r>
  </si>
  <si>
    <t>Combien de fois mangiez-vous des fruits avant le début du confinement ? À inclure également: fruits secs, fruits surgelés et fruits en conserve. Les jus de fruits ne sont pas concernés ici.</t>
  </si>
  <si>
    <t>Combien de fois mangiez-vous des légumes ou de la salade avant le début du confinement ? À inclure également: légumes secs, légumes surgelés et légumes en conserve. En revanche, ne comptez pas les pommes de terre et les jus de légumes.</t>
  </si>
  <si>
    <t>Lorsque vous buvez de l'alcool au cours d'une journée, combien de boissons alcoolisées buvez-vous alors habituellement ? 
Un verre d'alcool correspond à: 
0,3 litre de bière 
0,1 litre de vin ou de vin pétillant
0,04 litre de spiritueux</t>
  </si>
  <si>
    <t>Quelle est votre taille corporelle lorsque vous ne portez pas de chaussures ? (Réponse en cm) 
Remarque: si vous ne connaissez pas exactement votre taille corporelle, veuillez indiquer une estimation.</t>
  </si>
  <si>
    <t>Combien pesez-vous lorsque vous ne portez ni vêtements ni chaussures ? (Réponse en kg)
Remarques: 
    - Si vous ne connaissez pas exactement votre poids, veuillez indiquer une estimation. 
    - Si vous êtes enceinte, veuillez indiquer votre poids d'avant la grossesse.</t>
  </si>
  <si>
    <t>La question suivante concerne maintenant les impacts de ces douleurs: 
Au cours de 2 dernières semaines, dans quelle mesure avez-vous été gêné·e par ces douleurs dans votre vie quotidienne, vos loisirs et vos activités professionnelles ?</t>
  </si>
  <si>
    <t>Si oui: 
Qui est à l'origine du report ou de l'annulation de l'examen ou du traitement ?</t>
  </si>
  <si>
    <t>Si oui:  
Qui est à l'origine du report ou de l'annulation du rendez-vous chez le médecin ?</t>
  </si>
  <si>
    <t>Si oui: Qui est à l'origine du report ou de l'annulation de l'examen ou du traitement en hôpital ?</t>
  </si>
  <si>
    <r>
      <t xml:space="preserve">Falls ja: 
</t>
    </r>
    <r>
      <rPr>
        <sz val="12"/>
        <rFont val="Calibri"/>
        <family val="2"/>
        <charset val="1"/>
      </rPr>
      <t>Hat sich ihr Rauchverhalten in der letzten 2 Wochen verändert?</t>
    </r>
  </si>
  <si>
    <r>
      <t xml:space="preserve">Falls sie im letzten Monat Alkohol getrunken haben: 
</t>
    </r>
    <r>
      <rPr>
        <sz val="11"/>
        <rFont val="Arial"/>
        <family val="2"/>
        <charset val="1"/>
      </rPr>
      <t>Hat sich ihr Alkoholkonsum in den letzten 2 Wochen verändert?</t>
    </r>
  </si>
  <si>
    <r>
      <t xml:space="preserve">If yes: 
</t>
    </r>
    <r>
      <rPr>
        <sz val="12"/>
        <color rgb="FF000000"/>
        <rFont val="Calibri"/>
        <family val="2"/>
        <charset val="1"/>
      </rPr>
      <t>Has your smoking behavior changed in the past 2 weeks?</t>
    </r>
  </si>
  <si>
    <r>
      <t xml:space="preserve">If you have drunken alcohol in the past two months: 
</t>
    </r>
    <r>
      <rPr>
        <sz val="12"/>
        <color rgb="FF000000"/>
        <rFont val="Calibri"/>
        <family val="2"/>
        <charset val="1"/>
      </rPr>
      <t>Has your alcohol consumption changed in the past 2 weeks?</t>
    </r>
  </si>
  <si>
    <t>En caso afirmativo: 
¿Ha cambiado su perfil de fumador durante las últimas dos semanas?</t>
  </si>
  <si>
    <t>En caso de que haya tomado alcohol durante los dos últimos meses: 
¿Ha variado su consumo de alcohol durante las últimas dos semanas?</t>
  </si>
  <si>
    <t>Si oui: 
Votre comportement tabagique a-t-il changé au cours des 2 dernières semaines ?</t>
  </si>
  <si>
    <t>Si vous avez bu de l'alcool au cours du dernier mois: 
Votre consommation d'alcool a-t-elle changé au cours des 2 dernières semaines ?</t>
  </si>
  <si>
    <t>Se sì: 
le sue abitudini relative al fumo sono cambiate nelle ultime 2 settimane?</t>
  </si>
  <si>
    <t>In caso abbia consumato alcolici durante l’ultimo mese: 
le sue abitudini relative al consumo di alcolici sono cambiate nelle ultime 2 settimane?</t>
  </si>
  <si>
    <t>Если да: 
Изменилось ли Ваше поведение в отношении курения за последние 2 недели?</t>
  </si>
  <si>
    <t>Если Вы употребляли алкоголь за последний месяц: 
Изменилось ли Ваше поведение в отношении употребления алкоголя за последние 2 недели?</t>
  </si>
  <si>
    <t>Ako da: 
Da li se Vaše ponašanje u vezi pušenja promenilo u poslednje dve nedelje?</t>
  </si>
  <si>
    <t>Ako ste zadnjeg meseca pili alkohol: 
Da li se promenila potrošnja alkohola u zadnje dve nedelje?</t>
  </si>
  <si>
    <t>Ha igen: Ki kezdeményezte a vizsgálat vagy a kezelés elhalasztását, ill. lemondását?</t>
  </si>
  <si>
    <t>Hipertenzija</t>
  </si>
  <si>
    <t>alter</t>
  </si>
  <si>
    <t>geschlecht</t>
  </si>
  <si>
    <t>DREHRAD MIT ZIFFERN</t>
  </si>
  <si>
    <t>Wie alt sind Sie? (in Jahren)</t>
  </si>
  <si>
    <t>offen</t>
  </si>
  <si>
    <t>Eigene Formulierung</t>
  </si>
  <si>
    <t>How old are you (in years) ?</t>
  </si>
  <si>
    <t>¿Cuántos años tiene? (indicar edad)</t>
  </si>
  <si>
    <t>abierta</t>
  </si>
  <si>
    <t>Quel âge avez-vous ? (en années)</t>
  </si>
  <si>
    <t>réponse ouverte</t>
  </si>
  <si>
    <r>
      <rPr>
        <sz val="12"/>
        <color rgb="FF000000"/>
        <rFont val="Calibri"/>
        <family val="2"/>
        <charset val="1"/>
      </rPr>
      <t>Hány éves? (években)</t>
    </r>
  </si>
  <si>
    <r>
      <rPr>
        <sz val="12"/>
        <color rgb="FF000000"/>
        <rFont val="Calibri"/>
        <family val="2"/>
        <charset val="1"/>
      </rPr>
      <t>nyitott</t>
    </r>
  </si>
  <si>
    <t>Quanti anni ha?</t>
  </si>
  <si>
    <t>aperta</t>
  </si>
  <si>
    <t>Сколько Вам лет? (полных)</t>
  </si>
  <si>
    <t>вписать нужное</t>
  </si>
  <si>
    <t>Koliko godine imate? (u godinama)</t>
  </si>
  <si>
    <t>otvoreno</t>
  </si>
  <si>
    <t>Welches Geschlecht haben Sie?</t>
  </si>
  <si>
    <t>0 = Weiblich</t>
  </si>
  <si>
    <t>1 = Männlich</t>
  </si>
  <si>
    <t>2 = Divers</t>
  </si>
  <si>
    <t>Which gender are you?</t>
  </si>
  <si>
    <t>0 = Female</t>
  </si>
  <si>
    <t>1 = Male</t>
  </si>
  <si>
    <t>2 = Transgender</t>
  </si>
  <si>
    <t>¿Su género corresponde a?</t>
  </si>
  <si>
    <t>0 = femenino</t>
  </si>
  <si>
    <t>1 = masculino</t>
  </si>
  <si>
    <t>2 = diverso</t>
  </si>
  <si>
    <t>De quel sexe êtes-vous ?</t>
  </si>
  <si>
    <t>0 = femme</t>
  </si>
  <si>
    <t>1 = homme</t>
  </si>
  <si>
    <t>2 = divers</t>
  </si>
  <si>
    <r>
      <rPr>
        <sz val="12"/>
        <color rgb="FF000000"/>
        <rFont val="Calibri"/>
        <family val="2"/>
        <charset val="1"/>
      </rPr>
      <t>Melyik biológiai nemhez tartozik?</t>
    </r>
  </si>
  <si>
    <r>
      <rPr>
        <sz val="12"/>
        <color rgb="FF000000"/>
        <rFont val="Calibri"/>
        <family val="2"/>
        <charset val="1"/>
      </rPr>
      <t>0 = nő</t>
    </r>
  </si>
  <si>
    <r>
      <rPr>
        <sz val="12"/>
        <color rgb="FF000000"/>
        <rFont val="Calibri"/>
        <family val="2"/>
        <charset val="1"/>
      </rPr>
      <t>1 = férfi</t>
    </r>
  </si>
  <si>
    <r>
      <rPr>
        <sz val="12"/>
        <color rgb="FF000000"/>
        <rFont val="Calibri"/>
        <family val="2"/>
        <charset val="1"/>
      </rPr>
      <t>2 = más</t>
    </r>
  </si>
  <si>
    <t>Di che sesso è?</t>
  </si>
  <si>
    <t>0 = femmina</t>
  </si>
  <si>
    <t>1 = maschio</t>
  </si>
  <si>
    <t>Ваш пол:</t>
  </si>
  <si>
    <t>0 = женский</t>
  </si>
  <si>
    <t>1 = мужской</t>
  </si>
  <si>
    <t>2 = другое</t>
  </si>
  <si>
    <t>Vaš pol?</t>
  </si>
  <si>
    <t>0 = ženski</t>
  </si>
  <si>
    <t>1 = muški</t>
  </si>
  <si>
    <t>2 = ostalo</t>
  </si>
  <si>
    <t>SingleChoiceKnob</t>
  </si>
  <si>
    <t>country</t>
  </si>
  <si>
    <t>In welchem Land leben Sie?</t>
  </si>
  <si>
    <t>In which country do you currently live?</t>
  </si>
  <si>
    <t>¿En qué país vive?</t>
  </si>
  <si>
    <t>Dans quel pays habitez-vous actuellement?</t>
  </si>
  <si>
    <t>Melyik országban él?</t>
  </si>
  <si>
    <t>In che Paese vive?</t>
  </si>
  <si>
    <t>Страна Вашего проживания?</t>
  </si>
  <si>
    <t>U kojoj zemlji živite?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</si>
</sst>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Calibri"/>
      <family val="2"/>
      <charset val="1"/>
    </font>
    <font>
      <sz val="11"/>
      <color rgb="FF000000"/>
      <name val="Arial"/>
      <family val="2"/>
      <charset val="1"/>
    </font>
    <font>
      <sz val="24"/>
      <color rgb="FF000000"/>
      <name val="Calibri"/>
      <family val="2"/>
      <charset val="1"/>
    </font>
    <font>
      <u/>
      <sz val="11"/>
      <color rgb="FF0563C1"/>
      <name val="Arial"/>
      <family val="2"/>
      <charset val="1"/>
    </font>
    <font>
      <u/>
      <sz val="12"/>
      <color rgb="FF0563C1"/>
      <name val="Calibri"/>
      <family val="2"/>
      <charset val="1"/>
    </font>
    <font>
      <b/>
      <sz val="11"/>
      <color rgb="FF000000"/>
      <name val="Arial"/>
      <family val="2"/>
      <charset val="1"/>
    </font>
    <font>
      <b/>
      <sz val="12"/>
      <color rgb="FF000000"/>
      <name val="Calibri"/>
      <family val="2"/>
      <charset val="1"/>
    </font>
    <font>
      <i/>
      <sz val="11"/>
      <color rgb="FF000000"/>
      <name val="Arial"/>
      <family val="2"/>
      <charset val="1"/>
    </font>
    <font>
      <sz val="11"/>
      <color rgb="FFFF0000"/>
      <name val="Arial"/>
      <family val="2"/>
      <charset val="1"/>
    </font>
    <font>
      <b/>
      <i/>
      <sz val="11"/>
      <color rgb="FF000000"/>
      <name val="Arial"/>
      <family val="2"/>
      <charset val="1"/>
    </font>
    <font>
      <sz val="12"/>
      <name val="Calibri"/>
      <family val="2"/>
      <charset val="1"/>
    </font>
    <font>
      <sz val="11"/>
      <name val="Arial"/>
      <family val="2"/>
      <charset val="1"/>
    </font>
    <font>
      <b/>
      <sz val="11"/>
      <color rgb="FFC00000"/>
      <name val="Arial"/>
      <family val="2"/>
      <charset val="1"/>
    </font>
    <font>
      <b/>
      <i/>
      <sz val="12"/>
      <color rgb="FF000000"/>
      <name val="Calibri"/>
      <family val="2"/>
      <charset val="1"/>
    </font>
    <font>
      <i/>
      <sz val="12"/>
      <color rgb="FF000000"/>
      <name val="Calibri"/>
      <family val="2"/>
      <charset val="1"/>
    </font>
    <font>
      <b/>
      <sz val="12"/>
      <name val="Calibri"/>
      <family val="2"/>
      <charset val="1"/>
    </font>
    <font>
      <b/>
      <sz val="11"/>
      <name val="Arial"/>
      <family val="2"/>
      <charset val="1"/>
    </font>
    <font>
      <b/>
      <sz val="12"/>
      <color rgb="FFC00000"/>
      <name val="Calibri"/>
      <family val="2"/>
      <charset val="1"/>
    </font>
    <font>
      <sz val="12"/>
      <color rgb="FFFF0000"/>
      <name val="Calibri"/>
      <family val="2"/>
      <charset val="1"/>
    </font>
    <font>
      <sz val="11"/>
      <color rgb="FF000000"/>
      <name val="Times New Roman"/>
      <family val="1"/>
      <charset val="1"/>
    </font>
    <font>
      <sz val="9"/>
      <color indexed="81"/>
      <name val="Segoe UI"/>
      <family val="2"/>
    </font>
    <font>
      <b/>
      <sz val="9"/>
      <color indexed="81"/>
      <name val="Segoe UI"/>
      <family val="2"/>
    </font>
    <font>
      <sz val="12"/>
      <color rgb="FF000000"/>
      <name val="Calibri"/>
      <family val="2"/>
      <scheme val="minor"/>
    </font>
    <font>
      <i/>
      <sz val="12"/>
      <color theme="1"/>
      <name val="Calibri"/>
      <family val="2"/>
      <scheme val="minor"/>
    </font>
    <font>
      <sz val="12"/>
      <name val="Calibri"/>
      <family val="2"/>
      <scheme val="minor"/>
    </font>
  </fonts>
  <fills count="13">
    <fill>
      <patternFill patternType="none"/>
    </fill>
    <fill>
      <patternFill patternType="gray125"/>
    </fill>
    <fill>
      <patternFill patternType="solid">
        <fgColor rgb="FFE2F0D9"/>
        <bgColor rgb="FFDAE3F3"/>
      </patternFill>
    </fill>
    <fill>
      <patternFill patternType="solid">
        <fgColor rgb="FFED7D31"/>
        <bgColor rgb="FFFF8080"/>
      </patternFill>
    </fill>
    <fill>
      <patternFill patternType="solid">
        <fgColor rgb="FFFFC000"/>
        <bgColor rgb="FFFF9900"/>
      </patternFill>
    </fill>
    <fill>
      <patternFill patternType="solid">
        <fgColor rgb="FF00B050"/>
        <bgColor rgb="FF008080"/>
      </patternFill>
    </fill>
    <fill>
      <patternFill patternType="solid">
        <fgColor rgb="FF00B0F0"/>
        <bgColor rgb="FF33CCCC"/>
      </patternFill>
    </fill>
    <fill>
      <patternFill patternType="solid">
        <fgColor rgb="FF7030A0"/>
        <bgColor rgb="FF993366"/>
      </patternFill>
    </fill>
    <fill>
      <patternFill patternType="solid">
        <fgColor rgb="FF92D050"/>
        <bgColor rgb="FFC0C0C0"/>
      </patternFill>
    </fill>
    <fill>
      <patternFill patternType="solid">
        <fgColor rgb="FFC00000"/>
        <bgColor rgb="FF9C0006"/>
      </patternFill>
    </fill>
    <fill>
      <patternFill patternType="solid">
        <fgColor rgb="FFFFD966"/>
        <bgColor rgb="FFFFE699"/>
      </patternFill>
    </fill>
    <fill>
      <patternFill patternType="solid">
        <fgColor rgb="FF548235"/>
        <bgColor rgb="FF808080"/>
      </patternFill>
    </fill>
    <fill>
      <patternFill patternType="solid">
        <fgColor rgb="FFFFE699"/>
        <bgColor rgb="FFFFF2CC"/>
      </patternFill>
    </fill>
  </fills>
  <borders count="3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double">
        <color auto="1"/>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double">
        <color auto="1"/>
      </right>
      <top/>
      <bottom style="medium">
        <color auto="1"/>
      </bottom>
      <diagonal/>
    </border>
    <border>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bottom style="double">
        <color auto="1"/>
      </bottom>
      <diagonal/>
    </border>
    <border>
      <left style="thin">
        <color auto="1"/>
      </left>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bottom style="medium">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double">
        <color auto="1"/>
      </bottom>
      <diagonal/>
    </border>
    <border>
      <left style="medium">
        <color auto="1"/>
      </left>
      <right style="thin">
        <color auto="1"/>
      </right>
      <top/>
      <bottom/>
      <diagonal/>
    </border>
    <border>
      <left/>
      <right style="thin">
        <color auto="1"/>
      </right>
      <top style="thin">
        <color auto="1"/>
      </top>
      <bottom/>
      <diagonal/>
    </border>
    <border>
      <left style="thin">
        <color auto="1"/>
      </left>
      <right style="double">
        <color auto="1"/>
      </right>
      <top style="thin">
        <color auto="1"/>
      </top>
      <bottom/>
      <diagonal/>
    </border>
    <border>
      <left style="thin">
        <color auto="1"/>
      </left>
      <right style="double">
        <color auto="1"/>
      </right>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4" fillId="0" borderId="0" applyBorder="0" applyProtection="0"/>
  </cellStyleXfs>
  <cellXfs count="242">
    <xf numFmtId="0" fontId="0" fillId="0" borderId="0" xfId="0"/>
    <xf numFmtId="0" fontId="1" fillId="0" borderId="0" xfId="0" applyFont="1" applyAlignment="1">
      <alignment horizontal="left" vertical="top" wrapText="1"/>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0" fontId="3" fillId="0" borderId="0" xfId="1" applyFont="1" applyBorder="1" applyAlignment="1" applyProtection="1">
      <alignment horizontal="left" vertical="top" wrapText="1"/>
    </xf>
    <xf numFmtId="0" fontId="5" fillId="0" borderId="0" xfId="0" applyFont="1" applyAlignment="1">
      <alignment horizontal="left" vertical="top" wrapText="1"/>
    </xf>
    <xf numFmtId="0" fontId="6" fillId="2" borderId="1" xfId="0" applyFont="1" applyFill="1" applyBorder="1" applyAlignment="1">
      <alignment horizontal="left" vertical="top" wrapText="1"/>
    </xf>
    <xf numFmtId="0" fontId="0" fillId="2" borderId="2" xfId="0" applyFill="1" applyBorder="1" applyAlignment="1">
      <alignment horizontal="left" vertical="top" wrapText="1"/>
    </xf>
    <xf numFmtId="0" fontId="6" fillId="2" borderId="2" xfId="0" applyFont="1" applyFill="1" applyBorder="1" applyAlignment="1">
      <alignment horizontal="left" vertical="top" wrapText="1"/>
    </xf>
    <xf numFmtId="0" fontId="6" fillId="3" borderId="1" xfId="0" applyFont="1" applyFill="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6" fillId="4" borderId="1" xfId="0" applyFont="1"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6" fillId="5" borderId="1"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3" xfId="0" applyFill="1" applyBorder="1" applyAlignment="1">
      <alignment horizontal="left" vertical="top" wrapText="1"/>
    </xf>
    <xf numFmtId="0" fontId="6" fillId="6" borderId="1" xfId="0" applyFont="1" applyFill="1" applyBorder="1" applyAlignment="1">
      <alignment horizontal="left" vertical="top" wrapText="1"/>
    </xf>
    <xf numFmtId="0" fontId="0" fillId="6" borderId="2" xfId="0" applyFill="1" applyBorder="1" applyAlignment="1">
      <alignment horizontal="left" vertical="top" wrapText="1"/>
    </xf>
    <xf numFmtId="0" fontId="0" fillId="6" borderId="3" xfId="0" applyFill="1" applyBorder="1" applyAlignment="1">
      <alignment horizontal="left" vertical="top" wrapText="1"/>
    </xf>
    <xf numFmtId="0" fontId="6" fillId="7" borderId="1" xfId="0" applyFont="1" applyFill="1" applyBorder="1" applyAlignment="1">
      <alignment horizontal="left" vertical="top" wrapText="1"/>
    </xf>
    <xf numFmtId="0" fontId="0" fillId="7" borderId="2" xfId="0" applyFill="1" applyBorder="1" applyAlignment="1">
      <alignment horizontal="left" vertical="top" wrapText="1"/>
    </xf>
    <xf numFmtId="0" fontId="0" fillId="7" borderId="3" xfId="0" applyFill="1" applyBorder="1" applyAlignment="1">
      <alignment horizontal="left" vertical="top" wrapText="1"/>
    </xf>
    <xf numFmtId="0" fontId="6" fillId="8" borderId="1" xfId="0" applyFont="1"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6" fillId="9" borderId="1" xfId="0" applyFont="1"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6" fillId="10" borderId="1" xfId="0" applyFont="1"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0" borderId="2" xfId="0" applyBorder="1" applyAlignment="1">
      <alignment horizontal="left" vertical="top" wrapText="1"/>
    </xf>
    <xf numFmtId="0" fontId="6" fillId="2" borderId="4" xfId="0" applyFont="1" applyFill="1" applyBorder="1" applyAlignment="1">
      <alignment horizontal="left" vertical="top" wrapText="1"/>
    </xf>
    <xf numFmtId="0" fontId="0" fillId="2" borderId="5"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5" xfId="0" applyFont="1" applyFill="1" applyBorder="1" applyAlignment="1">
      <alignment vertical="top" wrapText="1"/>
    </xf>
    <xf numFmtId="0" fontId="6" fillId="2" borderId="7" xfId="0" applyFont="1" applyFill="1" applyBorder="1" applyAlignment="1">
      <alignment vertical="top" wrapText="1"/>
    </xf>
    <xf numFmtId="0" fontId="6" fillId="2" borderId="9" xfId="0" applyFont="1" applyFill="1" applyBorder="1" applyAlignment="1">
      <alignment vertical="top" wrapText="1"/>
    </xf>
    <xf numFmtId="0" fontId="0" fillId="0" borderId="10" xfId="0"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7"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17" xfId="0" applyFont="1" applyBorder="1" applyAlignment="1">
      <alignment horizontal="left" vertical="top" wrapText="1"/>
    </xf>
    <xf numFmtId="0" fontId="1" fillId="0" borderId="18" xfId="0" applyFont="1" applyBorder="1" applyAlignment="1">
      <alignment horizontal="left" vertical="top" wrapText="1"/>
    </xf>
    <xf numFmtId="0" fontId="7" fillId="0" borderId="12"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9" fillId="0" borderId="20" xfId="0" applyFont="1" applyBorder="1" applyAlignment="1">
      <alignment horizontal="left" vertical="top" wrapText="1"/>
    </xf>
    <xf numFmtId="0" fontId="1" fillId="0" borderId="22" xfId="0" applyFont="1" applyBorder="1" applyAlignment="1">
      <alignment horizontal="left" vertical="top" wrapText="1"/>
    </xf>
    <xf numFmtId="0" fontId="9" fillId="0" borderId="22" xfId="0" applyFont="1" applyBorder="1" applyAlignment="1">
      <alignment horizontal="left" vertical="top" wrapText="1"/>
    </xf>
    <xf numFmtId="0" fontId="10" fillId="0" borderId="20" xfId="0" applyFont="1" applyBorder="1" applyAlignment="1">
      <alignment horizontal="left" vertical="top" wrapText="1"/>
    </xf>
    <xf numFmtId="0" fontId="9" fillId="0" borderId="15"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wrapText="1"/>
    </xf>
    <xf numFmtId="0" fontId="1" fillId="0" borderId="25" xfId="0" applyFont="1" applyBorder="1" applyAlignment="1">
      <alignment horizontal="left" vertical="top" wrapText="1"/>
    </xf>
    <xf numFmtId="0" fontId="5" fillId="0" borderId="12" xfId="0" applyFont="1" applyBorder="1" applyAlignment="1">
      <alignment horizontal="left" vertical="top" wrapText="1"/>
    </xf>
    <xf numFmtId="0" fontId="9" fillId="0" borderId="12" xfId="0" applyFont="1" applyBorder="1" applyAlignment="1">
      <alignment horizontal="left" vertical="top" wrapText="1"/>
    </xf>
    <xf numFmtId="0" fontId="11" fillId="0" borderId="20" xfId="0" applyFont="1" applyBorder="1" applyAlignment="1">
      <alignment horizontal="left" vertical="top" wrapText="1"/>
    </xf>
    <xf numFmtId="0" fontId="5" fillId="0" borderId="20" xfId="0" applyFont="1" applyBorder="1" applyAlignment="1">
      <alignment horizontal="left" vertical="top" wrapText="1"/>
    </xf>
    <xf numFmtId="0" fontId="1" fillId="0" borderId="17" xfId="0" applyFont="1" applyBorder="1" applyAlignment="1">
      <alignment horizontal="left" vertical="top" wrapText="1"/>
    </xf>
    <xf numFmtId="0" fontId="1" fillId="0" borderId="0" xfId="0" applyFont="1" applyBorder="1" applyAlignment="1">
      <alignment horizontal="left" vertical="top" wrapText="1"/>
    </xf>
    <xf numFmtId="0" fontId="12" fillId="0" borderId="20" xfId="0" applyFont="1" applyBorder="1" applyAlignment="1">
      <alignment horizontal="left" vertical="top" wrapText="1"/>
    </xf>
    <xf numFmtId="0" fontId="0" fillId="0" borderId="20" xfId="0" applyFont="1" applyBorder="1" applyAlignment="1">
      <alignment horizontal="left" vertical="top" wrapText="1"/>
    </xf>
    <xf numFmtId="0" fontId="1" fillId="0" borderId="26" xfId="0" applyFont="1" applyBorder="1" applyAlignment="1">
      <alignment horizontal="left" vertical="top" wrapText="1"/>
    </xf>
    <xf numFmtId="0" fontId="9" fillId="0" borderId="26" xfId="0" applyFont="1" applyBorder="1" applyAlignment="1">
      <alignment horizontal="left" vertical="top" wrapText="1"/>
    </xf>
    <xf numFmtId="0" fontId="1" fillId="0" borderId="27" xfId="0" applyFont="1" applyBorder="1" applyAlignment="1">
      <alignment horizontal="left" vertical="top" wrapText="1"/>
    </xf>
    <xf numFmtId="0" fontId="5" fillId="0" borderId="24" xfId="0" applyFont="1" applyBorder="1" applyAlignment="1">
      <alignment horizontal="left" vertical="top" wrapText="1"/>
    </xf>
    <xf numFmtId="0" fontId="9" fillId="0" borderId="24" xfId="0" applyFont="1" applyBorder="1" applyAlignment="1">
      <alignment horizontal="left" vertical="top" wrapText="1"/>
    </xf>
    <xf numFmtId="0" fontId="1" fillId="0" borderId="0" xfId="0" applyFont="1" applyBorder="1" applyAlignment="1">
      <alignment horizontal="left" vertical="top" wrapText="1"/>
    </xf>
    <xf numFmtId="0" fontId="1" fillId="0" borderId="20" xfId="0" applyFont="1" applyBorder="1" applyAlignment="1">
      <alignment horizontal="left" vertical="center" wrapText="1"/>
    </xf>
    <xf numFmtId="0" fontId="1" fillId="0" borderId="12" xfId="0" applyFont="1" applyBorder="1" applyAlignment="1">
      <alignment horizontal="left" vertical="center" wrapText="1"/>
    </xf>
    <xf numFmtId="0" fontId="0" fillId="0" borderId="0" xfId="0" applyAlignment="1">
      <alignment vertical="top" wrapText="1"/>
    </xf>
    <xf numFmtId="0" fontId="10" fillId="0" borderId="0" xfId="0" applyFont="1" applyAlignment="1">
      <alignment vertical="top" wrapText="1"/>
    </xf>
    <xf numFmtId="0" fontId="0" fillId="0" borderId="0" xfId="0" applyAlignment="1">
      <alignment vertical="top"/>
    </xf>
    <xf numFmtId="0" fontId="2" fillId="0" borderId="0" xfId="0" applyFont="1" applyAlignment="1">
      <alignment vertical="top" wrapText="1"/>
    </xf>
    <xf numFmtId="14" fontId="0" fillId="0" borderId="0" xfId="0" applyNumberFormat="1" applyAlignment="1">
      <alignment vertical="top" wrapText="1"/>
    </xf>
    <xf numFmtId="0" fontId="4" fillId="0" borderId="0" xfId="1" applyFont="1" applyBorder="1" applyAlignment="1" applyProtection="1">
      <alignment vertical="top" wrapText="1"/>
    </xf>
    <xf numFmtId="0" fontId="6" fillId="0" borderId="0" xfId="0" applyFont="1" applyAlignment="1">
      <alignment vertical="top" wrapText="1"/>
    </xf>
    <xf numFmtId="0" fontId="6" fillId="2" borderId="1" xfId="0" applyFont="1" applyFill="1" applyBorder="1" applyAlignment="1">
      <alignment vertical="top" wrapText="1"/>
    </xf>
    <xf numFmtId="0" fontId="0" fillId="2" borderId="2" xfId="0" applyFill="1" applyBorder="1" applyAlignment="1">
      <alignment vertical="top" wrapText="1"/>
    </xf>
    <xf numFmtId="0" fontId="6" fillId="2" borderId="2" xfId="0" applyFont="1" applyFill="1" applyBorder="1" applyAlignment="1">
      <alignment vertical="top" wrapText="1"/>
    </xf>
    <xf numFmtId="0" fontId="0" fillId="2" borderId="2" xfId="0" applyFill="1" applyBorder="1" applyAlignment="1">
      <alignment vertical="top"/>
    </xf>
    <xf numFmtId="0" fontId="6" fillId="3" borderId="1" xfId="0" applyFont="1" applyFill="1" applyBorder="1" applyAlignment="1">
      <alignment vertical="top"/>
    </xf>
    <xf numFmtId="0" fontId="0" fillId="3" borderId="2" xfId="0" applyFill="1" applyBorder="1" applyAlignment="1">
      <alignment vertical="top"/>
    </xf>
    <xf numFmtId="0" fontId="0" fillId="3" borderId="3" xfId="0" applyFill="1" applyBorder="1" applyAlignment="1">
      <alignment vertical="top"/>
    </xf>
    <xf numFmtId="0" fontId="6" fillId="4" borderId="1" xfId="0" applyFont="1" applyFill="1" applyBorder="1" applyAlignment="1">
      <alignment vertical="top" wrapText="1"/>
    </xf>
    <xf numFmtId="0" fontId="0" fillId="4" borderId="2" xfId="0" applyFill="1" applyBorder="1" applyAlignment="1">
      <alignment vertical="top"/>
    </xf>
    <xf numFmtId="0" fontId="0" fillId="4" borderId="3" xfId="0" applyFill="1" applyBorder="1" applyAlignment="1">
      <alignment vertical="top"/>
    </xf>
    <xf numFmtId="0" fontId="6" fillId="11" borderId="1" xfId="0" applyFont="1" applyFill="1" applyBorder="1" applyAlignment="1">
      <alignment vertical="top" wrapText="1"/>
    </xf>
    <xf numFmtId="0" fontId="0" fillId="5" borderId="2" xfId="0" applyFill="1" applyBorder="1" applyAlignment="1">
      <alignment vertical="top"/>
    </xf>
    <xf numFmtId="0" fontId="0" fillId="5" borderId="3" xfId="0" applyFill="1" applyBorder="1" applyAlignment="1">
      <alignment vertical="top"/>
    </xf>
    <xf numFmtId="0" fontId="6" fillId="6" borderId="1" xfId="0" applyFont="1" applyFill="1" applyBorder="1" applyAlignment="1">
      <alignment vertical="top"/>
    </xf>
    <xf numFmtId="0" fontId="0" fillId="6" borderId="2" xfId="0" applyFill="1" applyBorder="1" applyAlignment="1">
      <alignment vertical="top"/>
    </xf>
    <xf numFmtId="0" fontId="0" fillId="6" borderId="3" xfId="0" applyFill="1" applyBorder="1" applyAlignment="1">
      <alignment vertical="top"/>
    </xf>
    <xf numFmtId="0" fontId="6" fillId="7" borderId="1" xfId="0" applyFont="1" applyFill="1" applyBorder="1" applyAlignment="1">
      <alignment vertical="top" wrapText="1"/>
    </xf>
    <xf numFmtId="0" fontId="0" fillId="7" borderId="2" xfId="0" applyFill="1" applyBorder="1" applyAlignment="1">
      <alignment vertical="top" wrapText="1"/>
    </xf>
    <xf numFmtId="0" fontId="0" fillId="7" borderId="3" xfId="0" applyFill="1" applyBorder="1" applyAlignment="1">
      <alignment vertical="top" wrapText="1"/>
    </xf>
    <xf numFmtId="0" fontId="6" fillId="8" borderId="1" xfId="0" applyFont="1" applyFill="1" applyBorder="1" applyAlignment="1">
      <alignment vertical="top" wrapText="1"/>
    </xf>
    <xf numFmtId="0" fontId="0" fillId="8" borderId="2" xfId="0" applyFill="1" applyBorder="1" applyAlignment="1">
      <alignment vertical="top" wrapText="1"/>
    </xf>
    <xf numFmtId="0" fontId="0" fillId="8" borderId="3" xfId="0" applyFill="1" applyBorder="1" applyAlignment="1">
      <alignment vertical="top" wrapText="1"/>
    </xf>
    <xf numFmtId="0" fontId="6" fillId="9" borderId="1" xfId="0" applyFont="1" applyFill="1" applyBorder="1" applyAlignment="1">
      <alignment vertical="top" wrapText="1"/>
    </xf>
    <xf numFmtId="0" fontId="0" fillId="9" borderId="2" xfId="0" applyFill="1" applyBorder="1" applyAlignment="1">
      <alignment vertical="top" wrapText="1"/>
    </xf>
    <xf numFmtId="0" fontId="0" fillId="9" borderId="3" xfId="0" applyFill="1" applyBorder="1" applyAlignment="1">
      <alignment vertical="top" wrapText="1"/>
    </xf>
    <xf numFmtId="0" fontId="6" fillId="10" borderId="1" xfId="0" applyFont="1" applyFill="1" applyBorder="1" applyAlignment="1">
      <alignment vertical="top" wrapText="1"/>
    </xf>
    <xf numFmtId="0" fontId="0" fillId="10" borderId="2" xfId="0" applyFill="1" applyBorder="1" applyAlignment="1">
      <alignment vertical="top" wrapText="1"/>
    </xf>
    <xf numFmtId="0" fontId="0" fillId="10" borderId="3" xfId="0" applyFill="1" applyBorder="1" applyAlignment="1">
      <alignment vertical="top" wrapText="1"/>
    </xf>
    <xf numFmtId="0" fontId="0" fillId="0" borderId="2" xfId="0" applyBorder="1" applyAlignment="1">
      <alignment vertical="top" wrapText="1"/>
    </xf>
    <xf numFmtId="0" fontId="6" fillId="2" borderId="4" xfId="0" applyFont="1" applyFill="1" applyBorder="1" applyAlignment="1">
      <alignment vertical="top" wrapText="1"/>
    </xf>
    <xf numFmtId="0" fontId="0" fillId="2" borderId="5" xfId="0" applyFont="1" applyFill="1" applyBorder="1" applyAlignment="1">
      <alignment vertical="top" wrapText="1"/>
    </xf>
    <xf numFmtId="0" fontId="6" fillId="2" borderId="6" xfId="0" applyFont="1" applyFill="1" applyBorder="1" applyAlignment="1">
      <alignment vertical="top"/>
    </xf>
    <xf numFmtId="0" fontId="6" fillId="2" borderId="28" xfId="0" applyFont="1" applyFill="1" applyBorder="1" applyAlignment="1">
      <alignment vertical="top"/>
    </xf>
    <xf numFmtId="0" fontId="6" fillId="2" borderId="22" xfId="0" applyFont="1" applyFill="1" applyBorder="1" applyAlignment="1">
      <alignment vertical="top"/>
    </xf>
    <xf numFmtId="0" fontId="6" fillId="2" borderId="29" xfId="0" applyFont="1" applyFill="1" applyBorder="1" applyAlignment="1">
      <alignment vertical="top"/>
    </xf>
    <xf numFmtId="0" fontId="6" fillId="2" borderId="28" xfId="0" applyFont="1" applyFill="1" applyBorder="1" applyAlignment="1">
      <alignment vertical="top" wrapText="1"/>
    </xf>
    <xf numFmtId="0" fontId="6" fillId="2" borderId="30" xfId="0" applyFont="1" applyFill="1" applyBorder="1" applyAlignment="1">
      <alignment vertical="top"/>
    </xf>
    <xf numFmtId="0" fontId="6" fillId="2" borderId="22" xfId="0" applyFont="1" applyFill="1" applyBorder="1" applyAlignment="1">
      <alignment vertical="top" wrapText="1"/>
    </xf>
    <xf numFmtId="0" fontId="6" fillId="2" borderId="30" xfId="0" applyFont="1" applyFill="1" applyBorder="1" applyAlignment="1">
      <alignment vertical="top" wrapText="1"/>
    </xf>
    <xf numFmtId="0" fontId="0" fillId="0" borderId="10" xfId="0" applyBorder="1" applyAlignment="1">
      <alignment vertical="top" wrapText="1"/>
    </xf>
    <xf numFmtId="0" fontId="0" fillId="12" borderId="19" xfId="0" applyFont="1" applyFill="1" applyBorder="1" applyAlignment="1">
      <alignment vertical="top" wrapText="1"/>
    </xf>
    <xf numFmtId="0" fontId="0" fillId="12" borderId="20" xfId="0" applyFill="1" applyBorder="1" applyAlignment="1">
      <alignment vertical="top" wrapText="1"/>
    </xf>
    <xf numFmtId="0" fontId="0" fillId="12" borderId="20" xfId="0" applyFont="1" applyFill="1" applyBorder="1" applyAlignment="1">
      <alignment vertical="top" wrapText="1"/>
    </xf>
    <xf numFmtId="0" fontId="0" fillId="12" borderId="21" xfId="0" applyFont="1" applyFill="1" applyBorder="1" applyAlignment="1">
      <alignment vertical="top" wrapText="1"/>
    </xf>
    <xf numFmtId="0" fontId="10" fillId="12" borderId="20" xfId="0" applyFont="1" applyFill="1" applyBorder="1" applyAlignment="1">
      <alignment vertical="top" wrapText="1"/>
    </xf>
    <xf numFmtId="0" fontId="13" fillId="12" borderId="20" xfId="0" applyFont="1" applyFill="1" applyBorder="1" applyAlignment="1">
      <alignment vertical="top" wrapText="1"/>
    </xf>
    <xf numFmtId="0" fontId="0" fillId="0" borderId="20" xfId="0" applyBorder="1" applyAlignment="1">
      <alignment vertical="top"/>
    </xf>
    <xf numFmtId="0" fontId="0" fillId="0" borderId="20" xfId="0" applyBorder="1" applyAlignment="1">
      <alignment vertical="top"/>
    </xf>
    <xf numFmtId="0" fontId="0" fillId="12" borderId="20" xfId="0" applyFill="1" applyBorder="1" applyAlignment="1">
      <alignment vertical="top"/>
    </xf>
    <xf numFmtId="0" fontId="13" fillId="12" borderId="20" xfId="0" applyFont="1" applyFill="1" applyBorder="1" applyAlignment="1">
      <alignment vertical="top"/>
    </xf>
    <xf numFmtId="0" fontId="0" fillId="0" borderId="20" xfId="0" applyBorder="1" applyAlignment="1">
      <alignment vertical="top" wrapText="1"/>
    </xf>
    <xf numFmtId="0" fontId="0" fillId="12" borderId="0" xfId="0" applyFill="1" applyAlignment="1">
      <alignment vertical="top" wrapText="1"/>
    </xf>
    <xf numFmtId="0" fontId="0" fillId="0" borderId="14" xfId="0" applyFont="1"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10" fillId="0" borderId="15" xfId="0" applyFont="1" applyBorder="1" applyAlignment="1">
      <alignment vertical="top" wrapText="1"/>
    </xf>
    <xf numFmtId="0" fontId="14" fillId="0" borderId="15" xfId="0" applyFont="1" applyBorder="1" applyAlignment="1">
      <alignment vertical="top" wrapText="1"/>
    </xf>
    <xf numFmtId="0" fontId="0" fillId="0" borderId="15" xfId="0" applyBorder="1" applyAlignment="1">
      <alignment vertical="top"/>
    </xf>
    <xf numFmtId="0" fontId="0" fillId="0" borderId="17" xfId="0" applyBorder="1" applyAlignment="1">
      <alignment vertical="top" wrapText="1"/>
    </xf>
    <xf numFmtId="0" fontId="0" fillId="0" borderId="19" xfId="0" applyFont="1" applyBorder="1" applyAlignment="1">
      <alignment vertical="top" wrapText="1"/>
    </xf>
    <xf numFmtId="0" fontId="0" fillId="0" borderId="20" xfId="0" applyFont="1" applyBorder="1" applyAlignment="1">
      <alignment vertical="top" wrapText="1"/>
    </xf>
    <xf numFmtId="0" fontId="0" fillId="0" borderId="21" xfId="0" applyBorder="1" applyAlignment="1">
      <alignment vertical="top" wrapText="1"/>
    </xf>
    <xf numFmtId="0" fontId="15" fillId="0" borderId="20" xfId="0" applyFont="1" applyBorder="1" applyAlignment="1">
      <alignment vertical="top" wrapText="1"/>
    </xf>
    <xf numFmtId="0" fontId="6" fillId="0" borderId="20" xfId="0" applyFont="1" applyBorder="1" applyAlignment="1">
      <alignment vertical="top" wrapText="1"/>
    </xf>
    <xf numFmtId="0" fontId="13" fillId="0" borderId="20" xfId="0" applyFont="1" applyBorder="1" applyAlignment="1">
      <alignment vertical="top" wrapText="1"/>
    </xf>
    <xf numFmtId="0" fontId="6" fillId="0" borderId="20" xfId="0" applyFont="1" applyBorder="1" applyAlignment="1">
      <alignment vertical="top"/>
    </xf>
    <xf numFmtId="0" fontId="13" fillId="0" borderId="20" xfId="0" applyFont="1" applyBorder="1" applyAlignment="1">
      <alignment vertical="top"/>
    </xf>
    <xf numFmtId="0" fontId="0" fillId="0" borderId="21" xfId="0" applyFont="1" applyBorder="1" applyAlignment="1">
      <alignment vertical="top" wrapText="1"/>
    </xf>
    <xf numFmtId="0" fontId="11" fillId="0" borderId="20" xfId="0" applyFont="1" applyBorder="1" applyAlignment="1">
      <alignment vertical="top" wrapText="1"/>
    </xf>
    <xf numFmtId="0" fontId="0" fillId="12" borderId="21" xfId="0" applyFill="1" applyBorder="1" applyAlignment="1">
      <alignment vertical="top" wrapText="1"/>
    </xf>
    <xf numFmtId="0" fontId="15" fillId="12" borderId="20" xfId="0" applyFont="1" applyFill="1" applyBorder="1" applyAlignment="1">
      <alignment vertical="top" wrapText="1"/>
    </xf>
    <xf numFmtId="0" fontId="6" fillId="12" borderId="20" xfId="0" applyFont="1" applyFill="1" applyBorder="1" applyAlignment="1">
      <alignment vertical="top" wrapText="1"/>
    </xf>
    <xf numFmtId="0" fontId="16" fillId="12" borderId="20" xfId="0" applyFont="1" applyFill="1" applyBorder="1" applyAlignment="1">
      <alignment vertical="top" wrapText="1"/>
    </xf>
    <xf numFmtId="0" fontId="0" fillId="0" borderId="16" xfId="0" applyFont="1" applyBorder="1" applyAlignment="1">
      <alignment vertical="top" wrapText="1"/>
    </xf>
    <xf numFmtId="0" fontId="11" fillId="0" borderId="15" xfId="0" applyFont="1" applyBorder="1" applyAlignment="1">
      <alignment vertical="top" wrapText="1"/>
    </xf>
    <xf numFmtId="0" fontId="1" fillId="0" borderId="17" xfId="0" applyFont="1" applyBorder="1" applyAlignment="1">
      <alignment vertical="top" wrapText="1"/>
    </xf>
    <xf numFmtId="0" fontId="13" fillId="0" borderId="15" xfId="0" applyFont="1" applyBorder="1" applyAlignment="1">
      <alignment vertical="top" wrapText="1"/>
    </xf>
    <xf numFmtId="0" fontId="0" fillId="0" borderId="17" xfId="0" applyBorder="1" applyAlignment="1">
      <alignment vertical="top"/>
    </xf>
    <xf numFmtId="0" fontId="0" fillId="0" borderId="11" xfId="0" applyFont="1" applyBorder="1" applyAlignment="1">
      <alignment vertical="top" wrapText="1"/>
    </xf>
    <xf numFmtId="0" fontId="0" fillId="0" borderId="12" xfId="0" applyBorder="1" applyAlignment="1">
      <alignment vertical="top" wrapText="1"/>
    </xf>
    <xf numFmtId="0" fontId="0" fillId="0" borderId="18" xfId="0" applyFont="1" applyBorder="1" applyAlignment="1">
      <alignment vertical="top" wrapText="1"/>
    </xf>
    <xf numFmtId="0" fontId="16" fillId="0" borderId="12" xfId="0" applyFont="1" applyBorder="1" applyAlignment="1">
      <alignment vertical="top" wrapText="1"/>
    </xf>
    <xf numFmtId="0" fontId="1" fillId="0" borderId="12" xfId="0" applyFont="1" applyBorder="1" applyAlignment="1">
      <alignment vertical="top" wrapText="1"/>
    </xf>
    <xf numFmtId="0" fontId="0" fillId="0" borderId="24" xfId="0" applyBorder="1" applyAlignment="1">
      <alignment vertical="top" wrapText="1"/>
    </xf>
    <xf numFmtId="0" fontId="13" fillId="0" borderId="12" xfId="0" applyFont="1" applyBorder="1" applyAlignment="1">
      <alignment vertical="top" wrapText="1"/>
    </xf>
    <xf numFmtId="0" fontId="0" fillId="0" borderId="12" xfId="0" applyBorder="1" applyAlignment="1">
      <alignment vertical="top"/>
    </xf>
    <xf numFmtId="0" fontId="0" fillId="0" borderId="24" xfId="0" applyBorder="1" applyAlignment="1">
      <alignment vertical="top"/>
    </xf>
    <xf numFmtId="0" fontId="16" fillId="0" borderId="20" xfId="0" applyFont="1" applyBorder="1" applyAlignment="1">
      <alignment vertical="top" wrapText="1"/>
    </xf>
    <xf numFmtId="0" fontId="0" fillId="0" borderId="0" xfId="0" applyBorder="1" applyAlignment="1">
      <alignment vertical="top" wrapText="1"/>
    </xf>
    <xf numFmtId="0" fontId="11" fillId="12" borderId="20" xfId="0" applyFont="1" applyFill="1" applyBorder="1" applyAlignment="1">
      <alignment vertical="top" wrapText="1"/>
    </xf>
    <xf numFmtId="0" fontId="11" fillId="12" borderId="20" xfId="0" applyFont="1" applyFill="1" applyBorder="1" applyAlignment="1">
      <alignment vertical="top"/>
    </xf>
    <xf numFmtId="0" fontId="0" fillId="12" borderId="0" xfId="0" applyFill="1" applyBorder="1" applyAlignment="1">
      <alignment vertical="top" wrapText="1"/>
    </xf>
    <xf numFmtId="0" fontId="17" fillId="12" borderId="20" xfId="0" applyFont="1" applyFill="1" applyBorder="1" applyAlignment="1">
      <alignment vertical="top" wrapText="1"/>
    </xf>
    <xf numFmtId="0" fontId="10" fillId="12" borderId="20" xfId="0" applyFont="1" applyFill="1" applyBorder="1" applyAlignment="1">
      <alignment vertical="top"/>
    </xf>
    <xf numFmtId="0" fontId="17" fillId="12" borderId="20" xfId="0" applyFont="1" applyFill="1" applyBorder="1" applyAlignment="1">
      <alignment vertical="top"/>
    </xf>
    <xf numFmtId="0" fontId="0" fillId="0" borderId="27" xfId="0" applyFont="1" applyBorder="1" applyAlignment="1">
      <alignment vertical="top" wrapText="1"/>
    </xf>
    <xf numFmtId="0" fontId="0" fillId="0" borderId="25" xfId="0" applyFont="1" applyBorder="1" applyAlignment="1">
      <alignment vertical="top" wrapText="1"/>
    </xf>
    <xf numFmtId="0" fontId="16" fillId="0" borderId="24" xfId="0" applyFont="1" applyBorder="1" applyAlignment="1">
      <alignment vertical="top" wrapText="1"/>
    </xf>
    <xf numFmtId="0" fontId="1" fillId="0" borderId="24" xfId="0" applyFont="1" applyBorder="1" applyAlignment="1">
      <alignment vertical="top" wrapText="1"/>
    </xf>
    <xf numFmtId="0" fontId="13" fillId="0" borderId="24" xfId="0" applyFont="1" applyBorder="1" applyAlignment="1">
      <alignment vertical="top" wrapText="1"/>
    </xf>
    <xf numFmtId="0" fontId="0" fillId="12" borderId="20" xfId="0" applyFont="1" applyFill="1" applyBorder="1" applyAlignment="1">
      <alignment vertical="top"/>
    </xf>
    <xf numFmtId="0" fontId="0" fillId="12" borderId="27" xfId="0" applyFont="1" applyFill="1" applyBorder="1" applyAlignment="1">
      <alignment vertical="top" wrapText="1"/>
    </xf>
    <xf numFmtId="0" fontId="0" fillId="12" borderId="24" xfId="0" applyFill="1" applyBorder="1" applyAlignment="1">
      <alignment vertical="top" wrapText="1"/>
    </xf>
    <xf numFmtId="0" fontId="0" fillId="12" borderId="25" xfId="0" applyFont="1" applyFill="1" applyBorder="1" applyAlignment="1">
      <alignment vertical="top" wrapText="1"/>
    </xf>
    <xf numFmtId="0" fontId="16" fillId="12" borderId="24" xfId="0" applyFont="1" applyFill="1" applyBorder="1" applyAlignment="1">
      <alignment vertical="top" wrapText="1"/>
    </xf>
    <xf numFmtId="0" fontId="1" fillId="12" borderId="24" xfId="0" applyFont="1" applyFill="1" applyBorder="1" applyAlignment="1">
      <alignment vertical="top" wrapText="1"/>
    </xf>
    <xf numFmtId="0" fontId="13" fillId="12" borderId="24" xfId="0" applyFont="1" applyFill="1" applyBorder="1" applyAlignment="1">
      <alignment vertical="top" wrapText="1"/>
    </xf>
    <xf numFmtId="0" fontId="0" fillId="0" borderId="24" xfId="0" applyBorder="1" applyAlignment="1">
      <alignment vertical="top"/>
    </xf>
    <xf numFmtId="0" fontId="0" fillId="0" borderId="0" xfId="0" applyAlignment="1">
      <alignment vertical="top"/>
    </xf>
    <xf numFmtId="0" fontId="0" fillId="0" borderId="12" xfId="0" applyFont="1" applyBorder="1" applyAlignment="1">
      <alignment vertical="top" wrapText="1"/>
    </xf>
    <xf numFmtId="0" fontId="0" fillId="12" borderId="12" xfId="0" applyFont="1" applyFill="1" applyBorder="1" applyAlignment="1">
      <alignment vertical="top" wrapText="1"/>
    </xf>
    <xf numFmtId="0" fontId="10" fillId="12" borderId="12" xfId="0" applyFont="1" applyFill="1" applyBorder="1" applyAlignment="1">
      <alignment vertical="top" wrapText="1"/>
    </xf>
    <xf numFmtId="0" fontId="0" fillId="12" borderId="12" xfId="0" applyFill="1" applyBorder="1" applyAlignment="1">
      <alignment vertical="top" wrapText="1"/>
    </xf>
    <xf numFmtId="0" fontId="10" fillId="12" borderId="12" xfId="0" applyFont="1" applyFill="1" applyBorder="1" applyAlignment="1">
      <alignment vertical="top"/>
    </xf>
    <xf numFmtId="0" fontId="0" fillId="12" borderId="12" xfId="0" applyFill="1" applyBorder="1" applyAlignment="1">
      <alignment vertical="top"/>
    </xf>
    <xf numFmtId="0" fontId="1" fillId="0" borderId="15" xfId="0" applyFont="1" applyBorder="1" applyAlignment="1">
      <alignment vertical="top" wrapText="1"/>
    </xf>
    <xf numFmtId="0" fontId="17" fillId="0" borderId="20" xfId="0" applyFont="1" applyBorder="1" applyAlignment="1">
      <alignment vertical="top" wrapText="1"/>
    </xf>
    <xf numFmtId="0" fontId="17" fillId="0" borderId="20" xfId="0" applyFont="1" applyBorder="1" applyAlignment="1">
      <alignment vertical="top"/>
    </xf>
    <xf numFmtId="0" fontId="0" fillId="0" borderId="31" xfId="0" applyFont="1" applyBorder="1" applyAlignment="1">
      <alignment vertical="top" wrapText="1"/>
    </xf>
    <xf numFmtId="0" fontId="0" fillId="0" borderId="22" xfId="0" applyBorder="1" applyAlignment="1">
      <alignment vertical="top" wrapText="1"/>
    </xf>
    <xf numFmtId="0" fontId="0" fillId="0" borderId="32" xfId="0" applyFont="1" applyBorder="1" applyAlignment="1">
      <alignment vertical="top" wrapText="1"/>
    </xf>
    <xf numFmtId="0" fontId="11" fillId="0" borderId="22" xfId="0" applyFont="1" applyBorder="1" applyAlignment="1">
      <alignment vertical="top" wrapText="1"/>
    </xf>
    <xf numFmtId="0" fontId="1" fillId="0" borderId="0" xfId="0" applyFont="1" applyBorder="1" applyAlignment="1">
      <alignment vertical="top" wrapText="1"/>
    </xf>
    <xf numFmtId="0" fontId="13" fillId="0" borderId="22" xfId="0" applyFont="1" applyBorder="1" applyAlignment="1">
      <alignment vertical="top" wrapText="1"/>
    </xf>
    <xf numFmtId="0" fontId="0" fillId="0" borderId="22" xfId="0" applyBorder="1" applyAlignment="1">
      <alignment vertical="top"/>
    </xf>
    <xf numFmtId="0" fontId="1" fillId="12" borderId="20" xfId="0" applyFont="1" applyFill="1" applyBorder="1" applyAlignment="1">
      <alignment vertical="top" wrapText="1"/>
    </xf>
    <xf numFmtId="0" fontId="18" fillId="0" borderId="20" xfId="0" applyFont="1" applyBorder="1" applyAlignment="1">
      <alignment vertical="top"/>
    </xf>
    <xf numFmtId="0" fontId="5" fillId="12" borderId="24" xfId="0" applyFont="1" applyFill="1" applyBorder="1" applyAlignment="1">
      <alignment vertical="top" wrapText="1"/>
    </xf>
    <xf numFmtId="0" fontId="0" fillId="0" borderId="15" xfId="0" applyFont="1" applyBorder="1" applyAlignment="1">
      <alignment vertical="top" wrapText="1"/>
    </xf>
    <xf numFmtId="0" fontId="0" fillId="0" borderId="16" xfId="0" applyBorder="1" applyAlignment="1">
      <alignment vertical="top"/>
    </xf>
    <xf numFmtId="0" fontId="0" fillId="12" borderId="22" xfId="0" applyFill="1" applyBorder="1" applyAlignment="1">
      <alignment vertical="top" wrapText="1"/>
    </xf>
    <xf numFmtId="0" fontId="0" fillId="12" borderId="22" xfId="0" applyFont="1" applyFill="1" applyBorder="1" applyAlignment="1">
      <alignment vertical="top" wrapText="1"/>
    </xf>
    <xf numFmtId="0" fontId="19" fillId="12" borderId="20" xfId="0" applyFont="1" applyFill="1" applyBorder="1" applyAlignment="1">
      <alignment vertical="top" wrapText="1"/>
    </xf>
    <xf numFmtId="0" fontId="1" fillId="12" borderId="22" xfId="0" applyFont="1" applyFill="1" applyBorder="1" applyAlignment="1">
      <alignment vertical="top" wrapText="1"/>
    </xf>
    <xf numFmtId="0" fontId="0" fillId="0" borderId="33" xfId="0" applyBorder="1" applyAlignment="1">
      <alignment vertical="top"/>
    </xf>
    <xf numFmtId="0" fontId="0" fillId="0" borderId="34" xfId="0" applyBorder="1" applyAlignment="1">
      <alignment vertical="top"/>
    </xf>
    <xf numFmtId="0" fontId="0" fillId="0" borderId="12" xfId="0" applyBorder="1" applyAlignment="1">
      <alignment vertical="top"/>
    </xf>
    <xf numFmtId="0" fontId="0" fillId="0" borderId="18" xfId="0" applyBorder="1" applyAlignment="1">
      <alignment vertical="top"/>
    </xf>
    <xf numFmtId="0" fontId="0" fillId="0" borderId="0" xfId="0" applyAlignment="1">
      <alignment horizontal="left" vertical="top" wrapText="1"/>
    </xf>
    <xf numFmtId="0" fontId="0" fillId="0" borderId="20" xfId="0" applyBorder="1" applyAlignment="1">
      <alignment horizontal="left" vertical="top" wrapText="1"/>
    </xf>
    <xf numFmtId="0" fontId="1" fillId="0" borderId="31" xfId="0" applyFont="1" applyBorder="1" applyAlignment="1">
      <alignment horizontal="left" vertical="top" wrapText="1"/>
    </xf>
    <xf numFmtId="0" fontId="1" fillId="0" borderId="32" xfId="0" applyFont="1" applyBorder="1" applyAlignment="1">
      <alignment horizontal="left" vertical="top" wrapText="1"/>
    </xf>
    <xf numFmtId="0" fontId="7" fillId="0" borderId="22" xfId="0" applyFont="1" applyBorder="1" applyAlignment="1">
      <alignment horizontal="left" vertical="top" wrapText="1"/>
    </xf>
    <xf numFmtId="0" fontId="7" fillId="0" borderId="20" xfId="0" applyFont="1" applyBorder="1" applyAlignment="1">
      <alignment horizontal="left" vertical="top" wrapText="1"/>
    </xf>
    <xf numFmtId="0" fontId="0" fillId="0" borderId="21" xfId="0" applyBorder="1" applyAlignment="1">
      <alignment horizontal="left" vertical="top" wrapText="1"/>
    </xf>
    <xf numFmtId="0" fontId="22" fillId="0" borderId="20" xfId="0" applyFont="1" applyBorder="1" applyAlignment="1">
      <alignment horizontal="left" vertical="top" wrapText="1"/>
    </xf>
    <xf numFmtId="0" fontId="23" fillId="0" borderId="20" xfId="0" applyFont="1" applyBorder="1" applyAlignment="1">
      <alignment horizontal="left" vertical="top" wrapText="1"/>
    </xf>
    <xf numFmtId="0" fontId="0" fillId="0" borderId="35" xfId="0" applyBorder="1" applyAlignment="1">
      <alignment horizontal="left" vertical="top" wrapText="1"/>
    </xf>
    <xf numFmtId="0" fontId="0" fillId="0" borderId="36" xfId="0" applyBorder="1" applyAlignment="1">
      <alignment horizontal="left" vertical="top" wrapText="1"/>
    </xf>
    <xf numFmtId="0" fontId="22" fillId="0" borderId="35" xfId="0" applyFont="1" applyBorder="1" applyAlignment="1">
      <alignment horizontal="left" vertical="top" wrapText="1"/>
    </xf>
    <xf numFmtId="0" fontId="23" fillId="0" borderId="36" xfId="0" applyFont="1" applyBorder="1" applyAlignment="1">
      <alignment horizontal="left" vertical="top" wrapText="1"/>
    </xf>
    <xf numFmtId="0" fontId="24" fillId="0" borderId="37" xfId="0" applyFont="1" applyBorder="1" applyAlignment="1">
      <alignment horizontal="left" vertical="top" wrapText="1"/>
    </xf>
    <xf numFmtId="0" fontId="0" fillId="0" borderId="37" xfId="0" applyBorder="1" applyAlignment="1">
      <alignment horizontal="left" vertical="top" wrapText="1"/>
    </xf>
  </cellXfs>
  <cellStyles count="2">
    <cellStyle name="Hyperlink" xfId="1" builtinId="8"/>
    <cellStyle name="Normal" xfId="0" builtinId="0"/>
  </cellStyles>
  <dxfs count="1356">
    <dxf>
      <fill>
        <patternFill>
          <bgColor theme="7" tint="0.79998168889431442"/>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rgb="FFC00000"/>
        </patternFill>
      </fill>
    </dxf>
    <dxf>
      <fill>
        <patternFill>
          <bgColor theme="7" tint="0.79998168889431442"/>
        </patternFill>
      </fill>
    </dxf>
    <dxf>
      <fill>
        <patternFill>
          <bgColor rgb="FFC00000"/>
        </patternFill>
      </fill>
    </dxf>
    <dxf>
      <fill>
        <patternFill>
          <bgColor theme="7" tint="0.79998168889431442"/>
        </patternFill>
      </fill>
    </dxf>
    <dxf>
      <fill>
        <patternFill>
          <bgColor rgb="FFC00000"/>
        </patternFill>
      </fill>
    </dxf>
    <dxf>
      <fill>
        <patternFill>
          <bgColor theme="7" tint="0.79998168889431442"/>
        </patternFill>
      </fill>
    </dxf>
    <dxf>
      <fill>
        <patternFill>
          <bgColor rgb="FFC00000"/>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ont>
        <color rgb="FF9C0006"/>
      </font>
      <fill>
        <patternFill>
          <bgColor rgb="FFFFC7CE"/>
        </patternFill>
      </fill>
    </dxf>
    <dxf>
      <fill>
        <patternFill>
          <bgColor rgb="FFC00000"/>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ill>
        <patternFill>
          <bgColor theme="7" tint="0.79998168889431442"/>
        </patternFill>
      </fill>
    </dxf>
    <dxf>
      <fill>
        <patternFill>
          <bgColor theme="7" tint="0.79998168889431442"/>
        </patternFill>
      </fill>
    </dxf>
    <dxf>
      <font>
        <color rgb="FF9C0006"/>
      </font>
      <fill>
        <patternFill>
          <bgColor rgb="FFFFC7CE"/>
        </patternFill>
      </fill>
    </dxf>
    <dxf>
      <fill>
        <patternFill>
          <bgColor theme="7" tint="0.39994506668294322"/>
        </patternFill>
      </fill>
    </dxf>
    <dxf>
      <fill>
        <patternFill>
          <bgColor rgb="FFC00000"/>
        </patternFill>
      </fill>
    </dxf>
    <dxf>
      <fill>
        <patternFill>
          <bgColor rgb="FFFFC000"/>
        </patternFill>
      </fill>
    </dxf>
    <dxf>
      <fill>
        <patternFill>
          <bgColor theme="7" tint="0.79998168889431442"/>
        </patternFill>
      </fill>
    </dxf>
    <dxf>
      <fill>
        <patternFill>
          <bgColor theme="4" tint="0.79998168889431442"/>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9C0006"/>
        <name val="Calibri"/>
      </font>
      <fill>
        <patternFill>
          <bgColor rgb="FFFFC7CE"/>
        </patternFill>
      </fill>
    </dxf>
    <dxf>
      <font>
        <sz val="12"/>
        <color rgb="FF000000"/>
        <name val="Calibri"/>
      </font>
      <fill>
        <patternFill>
          <bgColor rgb="FFC00000"/>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9C0006"/>
        <name val="Calibri"/>
      </font>
      <fill>
        <patternFill>
          <bgColor rgb="FFFFC7CE"/>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9C0006"/>
        <name val="Calibri"/>
      </font>
      <fill>
        <patternFill>
          <bgColor rgb="FFFFC7CE"/>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FFD966"/>
        </patternFill>
      </fill>
    </dxf>
    <dxf>
      <font>
        <sz val="12"/>
        <color rgb="FF000000"/>
        <name val="Calibri"/>
      </font>
      <fill>
        <patternFill>
          <bgColor rgb="FFFFC000"/>
        </patternFill>
      </fill>
    </dxf>
    <dxf>
      <font>
        <sz val="12"/>
        <color rgb="FF000000"/>
        <name val="Calibri"/>
      </font>
      <fill>
        <patternFill>
          <bgColor rgb="FFFFF2CC"/>
        </patternFill>
      </fill>
    </dxf>
    <dxf>
      <font>
        <sz val="12"/>
        <color rgb="FF000000"/>
        <name val="Calibri"/>
      </font>
      <fill>
        <patternFill>
          <bgColor rgb="FFDAE3F3"/>
        </patternFill>
      </fill>
    </dxf>
    <dxf>
      <font>
        <sz val="12"/>
        <color rgb="FF000000"/>
        <name val="Calibri"/>
      </font>
      <fill>
        <patternFill>
          <bgColor rgb="FFC00000"/>
        </patternFill>
      </fill>
    </dxf>
    <dxf>
      <font>
        <sz val="12"/>
        <color rgb="FF000000"/>
        <name val="Calibri"/>
      </font>
      <fill>
        <patternFill>
          <bgColor rgb="FFC00000"/>
        </patternFill>
      </fill>
    </dxf>
    <dxf>
      <font>
        <sz val="12"/>
        <color rgb="FF000000"/>
        <name val="Calibri"/>
      </font>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D966"/>
      <rgbColor rgb="FFFF00FF"/>
      <rgbColor rgb="FF00FFFF"/>
      <rgbColor rgb="FF9C0006"/>
      <rgbColor rgb="FF008000"/>
      <rgbColor rgb="FF000080"/>
      <rgbColor rgb="FF548235"/>
      <rgbColor rgb="FF800080"/>
      <rgbColor rgb="FF008080"/>
      <rgbColor rgb="FFC0C0C0"/>
      <rgbColor rgb="FF808080"/>
      <rgbColor rgb="FF9999FF"/>
      <rgbColor rgb="FF7030A0"/>
      <rgbColor rgb="FFFFF2CC"/>
      <rgbColor rgb="FFCCFFFF"/>
      <rgbColor rgb="FF660066"/>
      <rgbColor rgb="FFFF8080"/>
      <rgbColor rgb="FF0563C1"/>
      <rgbColor rgb="FFDAE3F3"/>
      <rgbColor rgb="FF000080"/>
      <rgbColor rgb="FFFF00FF"/>
      <rgbColor rgb="FFFFFF00"/>
      <rgbColor rgb="FF00FFFF"/>
      <rgbColor rgb="FF800080"/>
      <rgbColor rgb="FFC00000"/>
      <rgbColor rgb="FF008080"/>
      <rgbColor rgb="FF0000FF"/>
      <rgbColor rgb="FF00B0F0"/>
      <rgbColor rgb="FFCCFFFF"/>
      <rgbColor rgb="FFE2F0D9"/>
      <rgbColor rgb="FFFFE699"/>
      <rgbColor rgb="FF99CCFF"/>
      <rgbColor rgb="FFFF99CC"/>
      <rgbColor rgb="FFCC99FF"/>
      <rgbColor rgb="FFFFC7CE"/>
      <rgbColor rgb="FF3366FF"/>
      <rgbColor rgb="FF33CCCC"/>
      <rgbColor rgb="FF92D050"/>
      <rgbColor rgb="FFFFC000"/>
      <rgbColor rgb="FFFF9900"/>
      <rgbColor rgb="FFED7D31"/>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1476375</xdr:colOff>
      <xdr:row>21</xdr:row>
      <xdr:rowOff>76200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64</xdr:col>
      <xdr:colOff>2462760</xdr:colOff>
      <xdr:row>0</xdr:row>
      <xdr:rowOff>202680</xdr:rowOff>
    </xdr:from>
    <xdr:to>
      <xdr:col>64</xdr:col>
      <xdr:colOff>4150245</xdr:colOff>
      <xdr:row>1</xdr:row>
      <xdr:rowOff>472125</xdr:rowOff>
    </xdr:to>
    <xdr:pic>
      <xdr:nvPicPr>
        <xdr:cNvPr id="2" name="Grafik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rcRect l="16329" t="22834" r="24388" b="26377"/>
        <a:stretch/>
      </xdr:blipFill>
      <xdr:spPr>
        <a:xfrm>
          <a:off x="20774880" y="202680"/>
          <a:ext cx="1677960" cy="631080"/>
        </a:xfrm>
        <a:prstGeom prst="rect">
          <a:avLst/>
        </a:prstGeom>
        <a:ln>
          <a:noFill/>
        </a:ln>
      </xdr:spPr>
    </xdr:pic>
    <xdr:clientData/>
  </xdr:twoCellAnchor>
  <xdr:twoCellAnchor>
    <xdr:from>
      <xdr:col>0</xdr:col>
      <xdr:colOff>0</xdr:colOff>
      <xdr:row>0</xdr:row>
      <xdr:rowOff>0</xdr:rowOff>
    </xdr:from>
    <xdr:to>
      <xdr:col>8</xdr:col>
      <xdr:colOff>2876550</xdr:colOff>
      <xdr:row>14</xdr:row>
      <xdr:rowOff>552450</xdr:rowOff>
    </xdr:to>
    <xdr:sp macro="" textlink="">
      <xdr:nvSpPr>
        <xdr:cNvPr id="2050" name="shapetype_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mailto:johannes.schobel@uni-ulm.de" TargetMode="External"/><Relationship Id="rId1" Type="http://schemas.openxmlformats.org/officeDocument/2006/relationships/hyperlink" Target="mailto:johannes.allgaier@uni-wuerzburg.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johannes.schobel@uni-ulm.de" TargetMode="External"/><Relationship Id="rId1" Type="http://schemas.openxmlformats.org/officeDocument/2006/relationships/hyperlink" Target="mailto:johannes.allgaier@uni-wuerzburg.d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97"/>
  <sheetViews>
    <sheetView windowProtection="1" showGridLines="0" tabSelected="1" zoomScale="55" zoomScaleNormal="55" workbookViewId="0">
      <pane ySplit="5" topLeftCell="A6" activePane="bottomLeft" state="frozen"/>
      <selection pane="bottomLeft" activeCell="I12" sqref="I12"/>
    </sheetView>
  </sheetViews>
  <sheetFormatPr defaultColWidth="9" defaultRowHeight="15.75" x14ac:dyDescent="0.25"/>
  <cols>
    <col min="1" max="1" width="11.25" style="1"/>
    <col min="2" max="2" width="35.125" style="1"/>
    <col min="3" max="3" width="10.25" style="1"/>
    <col min="4" max="4" width="9.25" style="1"/>
    <col min="5" max="5" width="9.5" style="1"/>
    <col min="6" max="6" width="11.25" style="1"/>
    <col min="7" max="7" width="9.75" style="1"/>
    <col min="8" max="8" width="9.25" style="1"/>
    <col min="9" max="9" width="90.75" style="1"/>
    <col min="10" max="11" width="9" style="1" customWidth="1"/>
    <col min="12" max="12" width="9" style="2" customWidth="1"/>
    <col min="13" max="36" width="9" style="1" customWidth="1"/>
    <col min="37" max="37" width="76.5" style="1"/>
    <col min="38" max="64" width="0" style="1" hidden="1"/>
    <col min="65" max="65" width="76.5" style="1"/>
    <col min="66" max="92" width="0" style="1" hidden="1"/>
    <col min="93" max="93" width="99.25" style="1"/>
    <col min="94" max="120" width="0" style="1" hidden="1"/>
    <col min="121" max="121" width="108.25" style="1"/>
    <col min="122" max="148" width="0" style="1" hidden="1"/>
    <col min="149" max="149" width="90.25" style="1"/>
    <col min="150" max="176" width="0" style="1" hidden="1"/>
    <col min="177" max="177" width="86.125" style="1"/>
    <col min="178" max="204" width="0" style="1" hidden="1"/>
    <col min="205" max="205" width="103.875" style="1"/>
    <col min="206" max="232" width="0" style="1" hidden="1"/>
    <col min="233" max="1025" width="11.25" style="1"/>
  </cols>
  <sheetData>
    <row r="1" spans="1:1024" ht="37.15" customHeight="1" x14ac:dyDescent="0.25">
      <c r="A1" s="3" t="s">
        <v>0</v>
      </c>
      <c r="B1" s="2"/>
      <c r="C1" s="2"/>
      <c r="D1" s="2"/>
      <c r="E1" s="2"/>
      <c r="F1" s="2"/>
      <c r="G1" s="2"/>
      <c r="H1" s="2"/>
      <c r="I1" s="2"/>
      <c r="J1" s="2"/>
      <c r="K1" s="2"/>
      <c r="L1"/>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31.9" customHeight="1" x14ac:dyDescent="0.25">
      <c r="A2" s="4">
        <v>43949</v>
      </c>
      <c r="B2" s="5" t="s">
        <v>1</v>
      </c>
      <c r="C2" s="2"/>
      <c r="D2" s="2"/>
      <c r="E2" s="2"/>
      <c r="F2" s="5"/>
      <c r="G2" s="2"/>
      <c r="H2" s="2"/>
      <c r="I2" s="2"/>
      <c r="J2" s="2"/>
      <c r="K2" s="2"/>
      <c r="L2"/>
      <c r="M2" s="6"/>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s="2"/>
      <c r="B3" s="5" t="s">
        <v>2</v>
      </c>
      <c r="C3" s="2"/>
      <c r="D3" s="2"/>
      <c r="E3" s="2"/>
      <c r="F3" s="2"/>
      <c r="G3" s="2"/>
      <c r="H3" s="2"/>
      <c r="I3" s="2"/>
      <c r="J3" s="2"/>
      <c r="K3" s="2"/>
      <c r="L3"/>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34" customFormat="1" x14ac:dyDescent="0.25">
      <c r="A4" s="7" t="s">
        <v>3</v>
      </c>
      <c r="B4" s="8"/>
      <c r="C4" s="8"/>
      <c r="D4" s="8"/>
      <c r="E4" s="8"/>
      <c r="F4" s="8"/>
      <c r="G4" s="9"/>
      <c r="H4" s="8"/>
      <c r="I4" s="10" t="s">
        <v>4</v>
      </c>
      <c r="J4" s="11"/>
      <c r="K4" s="11"/>
      <c r="L4" s="11"/>
      <c r="M4" s="11"/>
      <c r="N4" s="11"/>
      <c r="O4" s="11"/>
      <c r="P4" s="11"/>
      <c r="Q4" s="11"/>
      <c r="R4" s="11"/>
      <c r="S4" s="11"/>
      <c r="T4" s="11"/>
      <c r="U4" s="11"/>
      <c r="V4" s="11"/>
      <c r="W4" s="11"/>
      <c r="X4" s="11"/>
      <c r="Y4" s="11"/>
      <c r="Z4" s="11"/>
      <c r="AA4" s="11"/>
      <c r="AB4" s="11"/>
      <c r="AC4" s="11"/>
      <c r="AD4" s="11"/>
      <c r="AE4" s="11"/>
      <c r="AF4" s="11"/>
      <c r="AG4" s="11"/>
      <c r="AH4" s="11"/>
      <c r="AI4" s="11"/>
      <c r="AJ4" s="12"/>
      <c r="AK4" s="13" t="s">
        <v>5</v>
      </c>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5"/>
      <c r="BM4" s="16" t="s">
        <v>6</v>
      </c>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8"/>
      <c r="CO4" s="19" t="s">
        <v>7</v>
      </c>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1"/>
      <c r="DQ4" s="22" t="s">
        <v>8</v>
      </c>
      <c r="DR4" s="23"/>
      <c r="DS4" s="23"/>
      <c r="DT4" s="23"/>
      <c r="DU4" s="23"/>
      <c r="DV4" s="23"/>
      <c r="DW4" s="23"/>
      <c r="DX4" s="23"/>
      <c r="DY4" s="23"/>
      <c r="DZ4" s="23"/>
      <c r="EA4" s="23"/>
      <c r="EB4" s="23"/>
      <c r="EC4" s="23"/>
      <c r="ED4" s="23"/>
      <c r="EE4" s="23"/>
      <c r="EF4" s="23"/>
      <c r="EG4" s="23"/>
      <c r="EH4" s="23"/>
      <c r="EI4" s="23"/>
      <c r="EJ4" s="23"/>
      <c r="EK4" s="23"/>
      <c r="EL4" s="23"/>
      <c r="EM4" s="23"/>
      <c r="EN4" s="23"/>
      <c r="EO4" s="23"/>
      <c r="EP4" s="23"/>
      <c r="EQ4" s="23"/>
      <c r="ER4" s="24"/>
      <c r="ES4" s="25" t="s">
        <v>9</v>
      </c>
      <c r="ET4" s="26"/>
      <c r="EU4" s="26"/>
      <c r="EV4" s="26"/>
      <c r="EW4" s="26"/>
      <c r="EX4" s="26"/>
      <c r="EY4" s="26"/>
      <c r="EZ4" s="26"/>
      <c r="FA4" s="26"/>
      <c r="FB4" s="26"/>
      <c r="FC4" s="26"/>
      <c r="FD4" s="26"/>
      <c r="FE4" s="26"/>
      <c r="FF4" s="26"/>
      <c r="FG4" s="26"/>
      <c r="FH4" s="26"/>
      <c r="FI4" s="26"/>
      <c r="FJ4" s="26"/>
      <c r="FK4" s="26"/>
      <c r="FL4" s="26"/>
      <c r="FM4" s="26"/>
      <c r="FN4" s="26"/>
      <c r="FO4" s="26"/>
      <c r="FP4" s="26"/>
      <c r="FQ4" s="26"/>
      <c r="FR4" s="26"/>
      <c r="FS4" s="26"/>
      <c r="FT4" s="27"/>
      <c r="FU4" s="28" t="s">
        <v>10</v>
      </c>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30"/>
      <c r="GW4" s="31" t="s">
        <v>11</v>
      </c>
      <c r="GX4" s="32"/>
      <c r="GY4" s="32"/>
      <c r="GZ4" s="32"/>
      <c r="HA4" s="32"/>
      <c r="HB4" s="32"/>
      <c r="HC4" s="32"/>
      <c r="HD4" s="32"/>
      <c r="HE4" s="32"/>
      <c r="HF4" s="32"/>
      <c r="HG4" s="32"/>
      <c r="HH4" s="32"/>
      <c r="HI4" s="32"/>
      <c r="HJ4" s="32"/>
      <c r="HK4" s="32"/>
      <c r="HL4" s="32"/>
      <c r="HM4" s="32"/>
      <c r="HN4" s="32"/>
      <c r="HO4" s="32"/>
      <c r="HP4" s="32"/>
      <c r="HQ4" s="32"/>
      <c r="HR4" s="32"/>
      <c r="HS4" s="32"/>
      <c r="HT4" s="32"/>
      <c r="HU4" s="32"/>
      <c r="HV4" s="32"/>
      <c r="HW4" s="32"/>
      <c r="HX4" s="33"/>
    </row>
    <row r="5" spans="1:1024" s="44" customFormat="1" ht="31.5" x14ac:dyDescent="0.25">
      <c r="A5" s="35" t="s">
        <v>12</v>
      </c>
      <c r="B5" s="36" t="s">
        <v>13</v>
      </c>
      <c r="C5" s="37" t="s">
        <v>14</v>
      </c>
      <c r="D5" s="37" t="s">
        <v>15</v>
      </c>
      <c r="E5" s="37" t="s">
        <v>16</v>
      </c>
      <c r="F5" s="37" t="s">
        <v>17</v>
      </c>
      <c r="G5" s="37" t="s">
        <v>18</v>
      </c>
      <c r="H5" s="38" t="s">
        <v>19</v>
      </c>
      <c r="I5" s="39" t="s">
        <v>20</v>
      </c>
      <c r="J5" s="37" t="s">
        <v>21</v>
      </c>
      <c r="K5" s="37" t="s">
        <v>22</v>
      </c>
      <c r="L5" s="37" t="s">
        <v>23</v>
      </c>
      <c r="M5" s="37" t="s">
        <v>24</v>
      </c>
      <c r="N5" s="37" t="s">
        <v>25</v>
      </c>
      <c r="O5" s="37" t="s">
        <v>26</v>
      </c>
      <c r="P5" s="37" t="s">
        <v>27</v>
      </c>
      <c r="Q5" s="37" t="s">
        <v>28</v>
      </c>
      <c r="R5" s="37" t="s">
        <v>29</v>
      </c>
      <c r="S5" s="37" t="s">
        <v>30</v>
      </c>
      <c r="T5" s="37" t="s">
        <v>31</v>
      </c>
      <c r="U5" s="37" t="s">
        <v>32</v>
      </c>
      <c r="V5" s="37" t="s">
        <v>33</v>
      </c>
      <c r="W5" s="37" t="s">
        <v>34</v>
      </c>
      <c r="X5" s="37" t="s">
        <v>35</v>
      </c>
      <c r="Y5" s="37" t="s">
        <v>36</v>
      </c>
      <c r="Z5" s="37" t="s">
        <v>37</v>
      </c>
      <c r="AA5" s="37" t="s">
        <v>38</v>
      </c>
      <c r="AB5" s="37" t="s">
        <v>39</v>
      </c>
      <c r="AC5" s="37" t="s">
        <v>40</v>
      </c>
      <c r="AD5" s="37" t="s">
        <v>41</v>
      </c>
      <c r="AE5" s="37" t="s">
        <v>42</v>
      </c>
      <c r="AF5" s="37" t="s">
        <v>43</v>
      </c>
      <c r="AG5" s="39" t="s">
        <v>44</v>
      </c>
      <c r="AH5" s="37" t="s">
        <v>45</v>
      </c>
      <c r="AI5" s="37" t="s">
        <v>46</v>
      </c>
      <c r="AJ5" s="38" t="s">
        <v>47</v>
      </c>
      <c r="AK5" s="39" t="s">
        <v>48</v>
      </c>
      <c r="AL5" s="37" t="s">
        <v>49</v>
      </c>
      <c r="AM5" s="37" t="s">
        <v>50</v>
      </c>
      <c r="AN5" s="37" t="s">
        <v>51</v>
      </c>
      <c r="AO5" s="37" t="s">
        <v>52</v>
      </c>
      <c r="AP5" s="37" t="s">
        <v>53</v>
      </c>
      <c r="AQ5" s="37" t="s">
        <v>54</v>
      </c>
      <c r="AR5" s="37" t="s">
        <v>55</v>
      </c>
      <c r="AS5" s="37" t="s">
        <v>56</v>
      </c>
      <c r="AT5" s="37" t="s">
        <v>57</v>
      </c>
      <c r="AU5" s="37" t="s">
        <v>58</v>
      </c>
      <c r="AV5" s="37" t="s">
        <v>59</v>
      </c>
      <c r="AW5" s="37" t="s">
        <v>60</v>
      </c>
      <c r="AX5" s="37" t="s">
        <v>61</v>
      </c>
      <c r="AY5" s="37" t="s">
        <v>62</v>
      </c>
      <c r="AZ5" s="37" t="s">
        <v>63</v>
      </c>
      <c r="BA5" s="37" t="s">
        <v>64</v>
      </c>
      <c r="BB5" s="37" t="s">
        <v>65</v>
      </c>
      <c r="BC5" s="37" t="s">
        <v>66</v>
      </c>
      <c r="BD5" s="37" t="s">
        <v>67</v>
      </c>
      <c r="BE5" s="37" t="s">
        <v>68</v>
      </c>
      <c r="BF5" s="37" t="s">
        <v>69</v>
      </c>
      <c r="BG5" s="37" t="s">
        <v>70</v>
      </c>
      <c r="BH5" s="37" t="s">
        <v>71</v>
      </c>
      <c r="BI5" s="39" t="s">
        <v>72</v>
      </c>
      <c r="BJ5" s="37" t="s">
        <v>73</v>
      </c>
      <c r="BK5" s="37" t="s">
        <v>74</v>
      </c>
      <c r="BL5" s="37" t="s">
        <v>75</v>
      </c>
      <c r="BM5" s="40" t="s">
        <v>76</v>
      </c>
      <c r="BN5" s="41" t="s">
        <v>77</v>
      </c>
      <c r="BO5" s="41" t="s">
        <v>78</v>
      </c>
      <c r="BP5" s="41" t="s">
        <v>79</v>
      </c>
      <c r="BQ5" s="41" t="s">
        <v>80</v>
      </c>
      <c r="BR5" s="41" t="s">
        <v>81</v>
      </c>
      <c r="BS5" s="41" t="s">
        <v>82</v>
      </c>
      <c r="BT5" s="41" t="s">
        <v>83</v>
      </c>
      <c r="BU5" s="41" t="s">
        <v>84</v>
      </c>
      <c r="BV5" s="41" t="s">
        <v>85</v>
      </c>
      <c r="BW5" s="41" t="s">
        <v>86</v>
      </c>
      <c r="BX5" s="41" t="s">
        <v>87</v>
      </c>
      <c r="BY5" s="41" t="s">
        <v>88</v>
      </c>
      <c r="BZ5" s="41" t="s">
        <v>89</v>
      </c>
      <c r="CA5" s="41" t="s">
        <v>90</v>
      </c>
      <c r="CB5" s="41" t="s">
        <v>91</v>
      </c>
      <c r="CC5" s="41" t="s">
        <v>92</v>
      </c>
      <c r="CD5" s="41" t="s">
        <v>93</v>
      </c>
      <c r="CE5" s="41" t="s">
        <v>94</v>
      </c>
      <c r="CF5" s="41" t="s">
        <v>95</v>
      </c>
      <c r="CG5" s="41" t="s">
        <v>96</v>
      </c>
      <c r="CH5" s="41" t="s">
        <v>97</v>
      </c>
      <c r="CI5" s="41" t="s">
        <v>98</v>
      </c>
      <c r="CJ5" s="41" t="s">
        <v>99</v>
      </c>
      <c r="CK5" s="42" t="s">
        <v>100</v>
      </c>
      <c r="CL5" s="41" t="s">
        <v>101</v>
      </c>
      <c r="CM5" s="41" t="s">
        <v>102</v>
      </c>
      <c r="CN5" s="43" t="s">
        <v>103</v>
      </c>
      <c r="CO5" s="39" t="s">
        <v>104</v>
      </c>
      <c r="CP5" s="37" t="s">
        <v>105</v>
      </c>
      <c r="CQ5" s="37" t="s">
        <v>106</v>
      </c>
      <c r="CR5" s="37" t="s">
        <v>107</v>
      </c>
      <c r="CS5" s="37" t="s">
        <v>108</v>
      </c>
      <c r="CT5" s="37" t="s">
        <v>109</v>
      </c>
      <c r="CU5" s="37" t="s">
        <v>110</v>
      </c>
      <c r="CV5" s="37" t="s">
        <v>111</v>
      </c>
      <c r="CW5" s="37" t="s">
        <v>112</v>
      </c>
      <c r="CX5" s="37" t="s">
        <v>113</v>
      </c>
      <c r="CY5" s="37" t="s">
        <v>114</v>
      </c>
      <c r="CZ5" s="37" t="s">
        <v>115</v>
      </c>
      <c r="DA5" s="37" t="s">
        <v>116</v>
      </c>
      <c r="DB5" s="37" t="s">
        <v>117</v>
      </c>
      <c r="DC5" s="37" t="s">
        <v>118</v>
      </c>
      <c r="DD5" s="37" t="s">
        <v>119</v>
      </c>
      <c r="DE5" s="37" t="s">
        <v>120</v>
      </c>
      <c r="DF5" s="37" t="s">
        <v>121</v>
      </c>
      <c r="DG5" s="37" t="s">
        <v>122</v>
      </c>
      <c r="DH5" s="37" t="s">
        <v>123</v>
      </c>
      <c r="DI5" s="37" t="s">
        <v>124</v>
      </c>
      <c r="DJ5" s="37" t="s">
        <v>125</v>
      </c>
      <c r="DK5" s="37" t="s">
        <v>126</v>
      </c>
      <c r="DL5" s="37" t="s">
        <v>127</v>
      </c>
      <c r="DM5" s="39"/>
      <c r="DN5" s="37"/>
      <c r="DO5" s="37"/>
      <c r="DP5" s="37"/>
      <c r="DQ5" s="37" t="s">
        <v>128</v>
      </c>
      <c r="DR5" s="37" t="s">
        <v>129</v>
      </c>
      <c r="DS5" s="41" t="s">
        <v>130</v>
      </c>
      <c r="DT5" s="41" t="s">
        <v>131</v>
      </c>
      <c r="DU5" s="37" t="s">
        <v>132</v>
      </c>
      <c r="DV5" s="41" t="s">
        <v>133</v>
      </c>
      <c r="DW5" s="41" t="s">
        <v>134</v>
      </c>
      <c r="DX5" s="37" t="s">
        <v>135</v>
      </c>
      <c r="DY5" s="41" t="s">
        <v>136</v>
      </c>
      <c r="DZ5" s="41" t="s">
        <v>137</v>
      </c>
      <c r="EA5" s="37" t="s">
        <v>138</v>
      </c>
      <c r="EB5" s="41" t="s">
        <v>139</v>
      </c>
      <c r="EC5" s="41" t="s">
        <v>140</v>
      </c>
      <c r="ED5" s="37" t="s">
        <v>141</v>
      </c>
      <c r="EE5" s="41" t="s">
        <v>142</v>
      </c>
      <c r="EF5" s="41" t="s">
        <v>143</v>
      </c>
      <c r="EG5" s="37" t="s">
        <v>144</v>
      </c>
      <c r="EH5" s="41" t="s">
        <v>145</v>
      </c>
      <c r="EI5" s="41" t="s">
        <v>146</v>
      </c>
      <c r="EJ5" s="37" t="s">
        <v>147</v>
      </c>
      <c r="EK5" s="41" t="s">
        <v>148</v>
      </c>
      <c r="EL5" s="41" t="s">
        <v>149</v>
      </c>
      <c r="EM5" s="37" t="s">
        <v>150</v>
      </c>
      <c r="EN5" s="41" t="s">
        <v>151</v>
      </c>
      <c r="EO5" s="42" t="s">
        <v>152</v>
      </c>
      <c r="EP5" s="41" t="s">
        <v>153</v>
      </c>
      <c r="EQ5" s="41" t="s">
        <v>154</v>
      </c>
      <c r="ER5" s="43" t="s">
        <v>155</v>
      </c>
      <c r="ES5" s="37" t="s">
        <v>156</v>
      </c>
      <c r="ET5" s="37" t="s">
        <v>157</v>
      </c>
      <c r="EU5" s="37" t="s">
        <v>158</v>
      </c>
      <c r="EV5" s="37" t="s">
        <v>159</v>
      </c>
      <c r="EW5" s="37" t="s">
        <v>160</v>
      </c>
      <c r="EX5" s="37" t="s">
        <v>161</v>
      </c>
      <c r="EY5" s="37" t="s">
        <v>162</v>
      </c>
      <c r="EZ5" s="37" t="s">
        <v>163</v>
      </c>
      <c r="FA5" s="37" t="s">
        <v>164</v>
      </c>
      <c r="FB5" s="37" t="s">
        <v>165</v>
      </c>
      <c r="FC5" s="37" t="s">
        <v>166</v>
      </c>
      <c r="FD5" s="37" t="s">
        <v>167</v>
      </c>
      <c r="FE5" s="37" t="s">
        <v>168</v>
      </c>
      <c r="FF5" s="37" t="s">
        <v>169</v>
      </c>
      <c r="FG5" s="37" t="s">
        <v>170</v>
      </c>
      <c r="FH5" s="37" t="s">
        <v>171</v>
      </c>
      <c r="FI5" s="37" t="s">
        <v>172</v>
      </c>
      <c r="FJ5" s="37" t="s">
        <v>173</v>
      </c>
      <c r="FK5" s="37" t="s">
        <v>174</v>
      </c>
      <c r="FL5" s="37" t="s">
        <v>175</v>
      </c>
      <c r="FM5" s="37" t="s">
        <v>176</v>
      </c>
      <c r="FN5" s="37" t="s">
        <v>177</v>
      </c>
      <c r="FO5" s="37" t="s">
        <v>178</v>
      </c>
      <c r="FP5" s="37" t="s">
        <v>179</v>
      </c>
      <c r="FQ5" s="42" t="s">
        <v>180</v>
      </c>
      <c r="FR5" s="41" t="s">
        <v>181</v>
      </c>
      <c r="FS5" s="41" t="s">
        <v>182</v>
      </c>
      <c r="FT5" s="43" t="s">
        <v>183</v>
      </c>
      <c r="FU5" s="37" t="s">
        <v>184</v>
      </c>
      <c r="FV5" s="37" t="s">
        <v>185</v>
      </c>
      <c r="FW5" s="37" t="s">
        <v>186</v>
      </c>
      <c r="FX5" s="37" t="s">
        <v>187</v>
      </c>
      <c r="FY5" s="37" t="s">
        <v>188</v>
      </c>
      <c r="FZ5" s="37" t="s">
        <v>189</v>
      </c>
      <c r="GA5" s="37" t="s">
        <v>190</v>
      </c>
      <c r="GB5" s="37" t="s">
        <v>191</v>
      </c>
      <c r="GC5" s="37" t="s">
        <v>192</v>
      </c>
      <c r="GD5" s="37" t="s">
        <v>193</v>
      </c>
      <c r="GE5" s="37" t="s">
        <v>194</v>
      </c>
      <c r="GF5" s="37" t="s">
        <v>195</v>
      </c>
      <c r="GG5" s="37" t="s">
        <v>196</v>
      </c>
      <c r="GH5" s="37" t="s">
        <v>197</v>
      </c>
      <c r="GI5" s="37" t="s">
        <v>198</v>
      </c>
      <c r="GJ5" s="37" t="s">
        <v>199</v>
      </c>
      <c r="GK5" s="37" t="s">
        <v>200</v>
      </c>
      <c r="GL5" s="37" t="s">
        <v>201</v>
      </c>
      <c r="GM5" s="37" t="s">
        <v>202</v>
      </c>
      <c r="GN5" s="37" t="s">
        <v>203</v>
      </c>
      <c r="GO5" s="37" t="s">
        <v>204</v>
      </c>
      <c r="GP5" s="37" t="s">
        <v>205</v>
      </c>
      <c r="GQ5" s="37" t="s">
        <v>206</v>
      </c>
      <c r="GR5" s="37" t="s">
        <v>207</v>
      </c>
      <c r="GS5" s="42" t="s">
        <v>208</v>
      </c>
      <c r="GT5" s="41" t="s">
        <v>209</v>
      </c>
      <c r="GU5" s="41" t="s">
        <v>210</v>
      </c>
      <c r="GV5" s="43" t="s">
        <v>211</v>
      </c>
      <c r="GW5" s="37" t="s">
        <v>212</v>
      </c>
      <c r="GX5" s="37" t="s">
        <v>213</v>
      </c>
      <c r="GY5" s="37" t="s">
        <v>214</v>
      </c>
      <c r="GZ5" s="37" t="s">
        <v>215</v>
      </c>
      <c r="HA5" s="37" t="s">
        <v>216</v>
      </c>
      <c r="HB5" s="37" t="s">
        <v>217</v>
      </c>
      <c r="HC5" s="37" t="s">
        <v>218</v>
      </c>
      <c r="HD5" s="37" t="s">
        <v>219</v>
      </c>
      <c r="HE5" s="37" t="s">
        <v>220</v>
      </c>
      <c r="HF5" s="37" t="s">
        <v>221</v>
      </c>
      <c r="HG5" s="37" t="s">
        <v>222</v>
      </c>
      <c r="HH5" s="37" t="s">
        <v>223</v>
      </c>
      <c r="HI5" s="37" t="s">
        <v>224</v>
      </c>
      <c r="HJ5" s="37" t="s">
        <v>225</v>
      </c>
      <c r="HK5" s="37" t="s">
        <v>226</v>
      </c>
      <c r="HL5" s="37" t="s">
        <v>227</v>
      </c>
      <c r="HM5" s="37" t="s">
        <v>228</v>
      </c>
      <c r="HN5" s="37" t="s">
        <v>229</v>
      </c>
      <c r="HO5" s="37" t="s">
        <v>230</v>
      </c>
      <c r="HP5" s="37" t="s">
        <v>231</v>
      </c>
      <c r="HQ5" s="37" t="s">
        <v>232</v>
      </c>
      <c r="HR5" s="37" t="s">
        <v>233</v>
      </c>
      <c r="HS5" s="37" t="s">
        <v>234</v>
      </c>
      <c r="HT5" s="37" t="s">
        <v>235</v>
      </c>
      <c r="HU5" s="42" t="s">
        <v>236</v>
      </c>
      <c r="HV5" s="41" t="s">
        <v>237</v>
      </c>
      <c r="HW5" s="41" t="s">
        <v>238</v>
      </c>
      <c r="HX5" s="43" t="s">
        <v>239</v>
      </c>
    </row>
    <row r="6" spans="1:1024" ht="128.25" x14ac:dyDescent="0.25">
      <c r="A6" s="45" t="s">
        <v>240</v>
      </c>
      <c r="B6" s="46"/>
      <c r="C6" s="46"/>
      <c r="D6" s="46"/>
      <c r="E6" s="46"/>
      <c r="F6" s="46"/>
      <c r="G6" s="46"/>
      <c r="H6" s="47" t="s">
        <v>241</v>
      </c>
      <c r="I6" s="45" t="s">
        <v>242</v>
      </c>
      <c r="J6" s="46"/>
      <c r="K6" s="46"/>
      <c r="L6" s="46"/>
      <c r="M6" s="46"/>
      <c r="N6" s="46"/>
      <c r="O6" s="46"/>
      <c r="P6" s="46"/>
      <c r="Q6" s="46"/>
      <c r="R6" s="46"/>
      <c r="S6" s="46"/>
      <c r="T6" s="46"/>
      <c r="U6" s="46"/>
      <c r="V6" s="46"/>
      <c r="W6" s="46"/>
      <c r="X6" s="46"/>
      <c r="Y6" s="46"/>
      <c r="Z6" s="46"/>
      <c r="AA6" s="46"/>
      <c r="AB6" s="46"/>
      <c r="AC6" s="46"/>
      <c r="AD6" s="46"/>
      <c r="AE6" s="46"/>
      <c r="AF6" s="46"/>
      <c r="AG6" s="46"/>
      <c r="AH6" s="46"/>
      <c r="AI6" s="46"/>
      <c r="AJ6" s="48"/>
      <c r="AK6" s="45" t="s">
        <v>243</v>
      </c>
      <c r="AL6" s="46" t="s">
        <v>244</v>
      </c>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8"/>
      <c r="BM6" s="45" t="s">
        <v>245</v>
      </c>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8"/>
      <c r="CO6" s="45" t="s">
        <v>246</v>
      </c>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8"/>
      <c r="DQ6" s="45" t="s">
        <v>247</v>
      </c>
      <c r="DR6" s="46" t="s">
        <v>244</v>
      </c>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8"/>
      <c r="ES6" s="45" t="s">
        <v>248</v>
      </c>
      <c r="ET6" s="46"/>
      <c r="EU6" s="46"/>
      <c r="EV6" s="46"/>
      <c r="EW6" s="46"/>
      <c r="EX6" s="46"/>
      <c r="EY6" s="46"/>
      <c r="EZ6" s="46"/>
      <c r="FA6" s="46"/>
      <c r="FB6" s="46"/>
      <c r="FC6" s="46"/>
      <c r="FD6" s="46"/>
      <c r="FE6" s="46"/>
      <c r="FF6" s="46"/>
      <c r="FG6" s="46"/>
      <c r="FH6" s="46"/>
      <c r="FI6" s="46"/>
      <c r="FJ6" s="46"/>
      <c r="FK6" s="46"/>
      <c r="FL6" s="46"/>
      <c r="FM6" s="46"/>
      <c r="FN6" s="46"/>
      <c r="FO6" s="46"/>
      <c r="FP6" s="46"/>
      <c r="FQ6" s="46"/>
      <c r="FR6" s="46"/>
      <c r="FS6" s="46"/>
      <c r="FT6" s="48"/>
      <c r="FU6" s="45" t="s">
        <v>249</v>
      </c>
      <c r="FV6" s="46"/>
      <c r="FW6" s="46"/>
      <c r="FX6" s="46"/>
      <c r="FY6" s="46"/>
      <c r="FZ6" s="46"/>
      <c r="GA6" s="46"/>
      <c r="GB6" s="46"/>
      <c r="GC6" s="46"/>
      <c r="GD6" s="46"/>
      <c r="GE6" s="46"/>
      <c r="GF6" s="46"/>
      <c r="GG6" s="46"/>
      <c r="GH6" s="46"/>
      <c r="GI6" s="46"/>
      <c r="GJ6" s="46"/>
      <c r="GK6" s="46"/>
      <c r="GL6" s="46"/>
      <c r="GM6" s="46"/>
      <c r="GN6" s="46"/>
      <c r="GO6" s="46"/>
      <c r="GP6" s="46"/>
      <c r="GQ6" s="46"/>
      <c r="GR6" s="46"/>
      <c r="GS6" s="46"/>
      <c r="GT6" s="46"/>
      <c r="GU6" s="46"/>
      <c r="GV6" s="48"/>
      <c r="GW6" s="45" t="s">
        <v>250</v>
      </c>
      <c r="GX6" s="46"/>
      <c r="GY6" s="46"/>
      <c r="GZ6" s="46"/>
      <c r="HA6" s="46"/>
      <c r="HB6" s="46"/>
      <c r="HC6" s="46"/>
      <c r="HD6" s="46"/>
      <c r="HE6" s="46"/>
      <c r="HF6" s="46"/>
      <c r="HG6" s="46"/>
      <c r="HH6" s="46"/>
      <c r="HI6" s="46"/>
      <c r="HJ6" s="46"/>
      <c r="HK6" s="46"/>
      <c r="HL6" s="46"/>
      <c r="HM6" s="46"/>
      <c r="HN6" s="46"/>
      <c r="HO6" s="46"/>
      <c r="HP6" s="46"/>
      <c r="HQ6" s="46"/>
      <c r="HR6" s="46"/>
      <c r="HS6" s="46"/>
      <c r="HT6" s="46"/>
      <c r="HU6" s="46"/>
      <c r="HV6" s="46"/>
      <c r="HW6" s="46"/>
      <c r="HX6" s="48"/>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s="79" customFormat="1" ht="14.25" x14ac:dyDescent="0.25">
      <c r="A7" s="229" t="s">
        <v>251</v>
      </c>
      <c r="B7" s="59"/>
      <c r="C7" s="59"/>
      <c r="D7" s="59"/>
      <c r="E7" s="59"/>
      <c r="F7" s="59"/>
      <c r="G7" s="59"/>
      <c r="H7" s="230"/>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231"/>
      <c r="AK7" s="59"/>
      <c r="AL7" s="59"/>
      <c r="AM7" s="59"/>
      <c r="AN7" s="59"/>
      <c r="AO7" s="59"/>
      <c r="AP7" s="59"/>
      <c r="AQ7" s="59"/>
      <c r="AR7" s="59"/>
      <c r="AS7" s="59"/>
      <c r="AT7" s="59"/>
      <c r="AU7" s="59"/>
      <c r="AV7" s="59"/>
      <c r="AW7" s="59"/>
      <c r="AX7" s="59"/>
      <c r="AY7" s="59"/>
      <c r="AZ7" s="59"/>
      <c r="BA7" s="59"/>
      <c r="BB7" s="59"/>
      <c r="BC7" s="59"/>
      <c r="BD7" s="59"/>
      <c r="BE7" s="59"/>
      <c r="BF7" s="59"/>
      <c r="BG7" s="59"/>
      <c r="BH7" s="59"/>
      <c r="BI7" s="59"/>
      <c r="BJ7" s="59"/>
      <c r="BK7" s="59"/>
      <c r="BL7" s="231"/>
      <c r="BM7" s="59"/>
      <c r="BN7" s="59"/>
      <c r="BO7" s="59"/>
      <c r="BP7" s="59"/>
      <c r="BQ7" s="59"/>
      <c r="BR7" s="59"/>
      <c r="BS7" s="59"/>
      <c r="BT7" s="59"/>
      <c r="BU7" s="59"/>
      <c r="BV7" s="59"/>
      <c r="BW7" s="59"/>
      <c r="BX7" s="59"/>
      <c r="BY7" s="59"/>
      <c r="BZ7" s="59"/>
      <c r="CA7" s="59"/>
      <c r="CB7" s="59"/>
      <c r="CC7" s="59"/>
      <c r="CD7" s="59"/>
      <c r="CE7" s="59"/>
      <c r="CF7" s="59"/>
      <c r="CG7" s="59"/>
      <c r="CH7" s="59"/>
      <c r="CI7" s="59"/>
      <c r="CJ7" s="59"/>
      <c r="CK7" s="59"/>
      <c r="CL7" s="59"/>
      <c r="CM7" s="59"/>
      <c r="CN7" s="231"/>
      <c r="CO7" s="59"/>
      <c r="CP7" s="59"/>
      <c r="CQ7" s="59"/>
      <c r="CR7" s="59"/>
      <c r="CS7" s="59"/>
      <c r="CT7" s="59"/>
      <c r="CU7" s="59"/>
      <c r="CV7" s="59"/>
      <c r="CW7" s="59"/>
      <c r="CX7" s="59"/>
      <c r="CY7" s="59"/>
      <c r="CZ7" s="59"/>
      <c r="DA7" s="59"/>
      <c r="DB7" s="59"/>
      <c r="DC7" s="59"/>
      <c r="DD7" s="59"/>
      <c r="DE7" s="59"/>
      <c r="DF7" s="59"/>
      <c r="DG7" s="59"/>
      <c r="DH7" s="59"/>
      <c r="DI7" s="59"/>
      <c r="DJ7" s="59"/>
      <c r="DK7" s="59"/>
      <c r="DL7" s="59"/>
      <c r="DM7" s="59"/>
      <c r="DN7" s="59"/>
      <c r="DO7" s="59"/>
      <c r="DP7" s="231"/>
      <c r="DQ7" s="59"/>
      <c r="DR7" s="59"/>
      <c r="DS7" s="59"/>
      <c r="DT7" s="59"/>
      <c r="DU7" s="59"/>
      <c r="DV7" s="59"/>
      <c r="DW7" s="59"/>
      <c r="DX7" s="59"/>
      <c r="DY7" s="59"/>
      <c r="DZ7" s="59"/>
      <c r="EA7" s="59"/>
      <c r="EB7" s="59"/>
      <c r="EC7" s="59"/>
      <c r="ED7" s="59"/>
      <c r="EE7" s="59"/>
      <c r="EF7" s="59"/>
      <c r="EG7" s="59"/>
      <c r="EH7" s="59"/>
      <c r="EI7" s="59"/>
      <c r="EJ7" s="59"/>
      <c r="EK7" s="59"/>
      <c r="EL7" s="59"/>
      <c r="EM7" s="59"/>
      <c r="EN7" s="59"/>
      <c r="EO7" s="59"/>
      <c r="EP7" s="59"/>
      <c r="EQ7" s="59"/>
      <c r="ER7" s="231"/>
      <c r="ES7" s="59"/>
      <c r="ET7" s="59"/>
      <c r="EU7" s="59"/>
      <c r="EV7" s="59"/>
      <c r="EW7" s="59"/>
      <c r="EX7" s="59"/>
      <c r="EY7" s="59"/>
      <c r="EZ7" s="59"/>
      <c r="FA7" s="59"/>
      <c r="FB7" s="59"/>
      <c r="FC7" s="59"/>
      <c r="FD7" s="59"/>
      <c r="FE7" s="59"/>
      <c r="FF7" s="59"/>
      <c r="FG7" s="59"/>
      <c r="FH7" s="59"/>
      <c r="FI7" s="59"/>
      <c r="FJ7" s="59"/>
      <c r="FK7" s="59"/>
      <c r="FL7" s="59"/>
      <c r="FM7" s="59"/>
      <c r="FN7" s="59"/>
      <c r="FO7" s="59"/>
      <c r="FP7" s="59"/>
      <c r="FQ7" s="59"/>
      <c r="FR7" s="59"/>
      <c r="FS7" s="59"/>
      <c r="FT7" s="231"/>
      <c r="FU7" s="59"/>
      <c r="FV7" s="59"/>
      <c r="FW7" s="59"/>
      <c r="FX7" s="59"/>
      <c r="FY7" s="59"/>
      <c r="FZ7" s="59"/>
      <c r="GA7" s="59"/>
      <c r="GB7" s="59"/>
      <c r="GC7" s="59"/>
      <c r="GD7" s="59"/>
      <c r="GE7" s="59"/>
      <c r="GF7" s="59"/>
      <c r="GG7" s="59"/>
      <c r="GH7" s="59"/>
      <c r="GI7" s="59"/>
      <c r="GJ7" s="59"/>
      <c r="GK7" s="59"/>
      <c r="GL7" s="59"/>
      <c r="GM7" s="59"/>
      <c r="GN7" s="59"/>
      <c r="GO7" s="59"/>
      <c r="GP7" s="59"/>
      <c r="GQ7" s="59"/>
      <c r="GR7" s="59"/>
      <c r="GS7" s="59"/>
      <c r="GT7" s="59"/>
      <c r="GU7" s="59"/>
      <c r="GV7" s="231"/>
      <c r="GW7" s="59"/>
      <c r="GX7" s="59"/>
      <c r="GY7" s="59"/>
      <c r="GZ7" s="59"/>
      <c r="HA7" s="59"/>
      <c r="HB7" s="59"/>
      <c r="HC7" s="59"/>
      <c r="HD7" s="59"/>
      <c r="HE7" s="59"/>
      <c r="HF7" s="59"/>
      <c r="HG7" s="59"/>
      <c r="HH7" s="59"/>
      <c r="HI7" s="59"/>
      <c r="HJ7" s="59"/>
      <c r="HK7" s="59"/>
      <c r="HL7" s="59"/>
      <c r="HM7" s="59"/>
      <c r="HN7" s="59"/>
      <c r="HO7" s="59"/>
      <c r="HP7" s="59"/>
      <c r="HQ7" s="59"/>
      <c r="HR7" s="59"/>
      <c r="HS7" s="59"/>
      <c r="HT7" s="59"/>
      <c r="HU7" s="59"/>
      <c r="HV7" s="59"/>
      <c r="HW7" s="59"/>
      <c r="HX7" s="231"/>
    </row>
    <row r="8" spans="1:1024" s="227" customFormat="1" ht="15" customHeight="1" x14ac:dyDescent="0.25">
      <c r="A8" s="228" t="s">
        <v>261</v>
      </c>
      <c r="B8" s="228" t="s">
        <v>1158</v>
      </c>
      <c r="C8" s="228">
        <v>18</v>
      </c>
      <c r="D8" s="228">
        <v>120</v>
      </c>
      <c r="E8" s="228">
        <v>1</v>
      </c>
      <c r="F8" s="228" t="s">
        <v>263</v>
      </c>
      <c r="G8" s="228" t="s">
        <v>1780</v>
      </c>
      <c r="H8" s="233" t="s">
        <v>1782</v>
      </c>
      <c r="I8" s="228" t="s">
        <v>1783</v>
      </c>
      <c r="J8" s="228" t="s">
        <v>1784</v>
      </c>
      <c r="K8" s="228"/>
      <c r="L8" s="228"/>
      <c r="M8" s="228"/>
      <c r="N8" s="228"/>
      <c r="O8" s="228"/>
      <c r="P8" s="228"/>
      <c r="Q8" s="228"/>
      <c r="R8" s="228"/>
      <c r="S8" s="228"/>
      <c r="T8" s="228"/>
      <c r="U8" s="228"/>
      <c r="V8" s="228"/>
      <c r="W8" s="228"/>
      <c r="X8" s="228"/>
      <c r="Y8" s="228"/>
      <c r="Z8" s="228"/>
      <c r="AA8" s="228"/>
      <c r="AB8" s="228"/>
      <c r="AC8" s="228"/>
      <c r="AD8" s="228"/>
      <c r="AE8" s="228"/>
      <c r="AF8" s="228"/>
      <c r="AG8" s="234" t="s">
        <v>1785</v>
      </c>
      <c r="AH8" s="228"/>
      <c r="AI8" s="228"/>
      <c r="AJ8" s="235"/>
      <c r="AK8" s="234" t="s">
        <v>1786</v>
      </c>
      <c r="AL8" s="228" t="s">
        <v>1784</v>
      </c>
      <c r="AM8" s="228"/>
      <c r="AN8" s="228"/>
      <c r="AO8" s="228"/>
      <c r="AP8" s="228"/>
      <c r="AQ8" s="228"/>
      <c r="AR8" s="228"/>
      <c r="AS8" s="228"/>
      <c r="AT8" s="228"/>
      <c r="AU8" s="228"/>
      <c r="AV8" s="228"/>
      <c r="AW8" s="228"/>
      <c r="AX8" s="228"/>
      <c r="AY8" s="228"/>
      <c r="AZ8" s="228"/>
      <c r="BA8" s="228"/>
      <c r="BB8" s="228"/>
      <c r="BC8" s="228"/>
      <c r="BD8" s="228"/>
      <c r="BE8" s="228"/>
      <c r="BF8" s="228"/>
      <c r="BG8" s="228"/>
      <c r="BH8" s="228"/>
      <c r="BI8" s="228"/>
      <c r="BJ8" s="228"/>
      <c r="BK8" s="228"/>
      <c r="BL8" s="228"/>
      <c r="BM8" s="236" t="s">
        <v>1787</v>
      </c>
      <c r="BN8" s="228" t="s">
        <v>1788</v>
      </c>
      <c r="BO8" s="228"/>
      <c r="BP8" s="228"/>
      <c r="BQ8" s="228"/>
      <c r="BR8" s="228"/>
      <c r="BS8" s="228"/>
      <c r="BT8" s="228"/>
      <c r="BU8" s="228"/>
      <c r="BV8" s="228"/>
      <c r="BW8" s="228"/>
      <c r="BX8" s="228"/>
      <c r="BY8" s="228"/>
      <c r="BZ8" s="228"/>
      <c r="CA8" s="228"/>
      <c r="CB8" s="228"/>
      <c r="CC8" s="228"/>
      <c r="CD8" s="228"/>
      <c r="CE8" s="228"/>
      <c r="CF8" s="228"/>
      <c r="CG8" s="228"/>
      <c r="CH8" s="228"/>
      <c r="CI8" s="228"/>
      <c r="CJ8" s="237"/>
      <c r="CK8" s="238"/>
      <c r="CL8" s="228"/>
      <c r="CM8" s="228"/>
      <c r="CN8" s="239"/>
      <c r="CO8" s="236" t="s">
        <v>1789</v>
      </c>
      <c r="CP8" s="228" t="s">
        <v>1790</v>
      </c>
      <c r="CQ8" s="228"/>
      <c r="CR8" s="228"/>
      <c r="CS8" s="228"/>
      <c r="CT8" s="228"/>
      <c r="CU8" s="228"/>
      <c r="CV8" s="228"/>
      <c r="CW8" s="228"/>
      <c r="CX8" s="228"/>
      <c r="CY8" s="228"/>
      <c r="CZ8" s="228"/>
      <c r="DA8" s="228"/>
      <c r="DB8" s="228"/>
      <c r="DC8" s="228"/>
      <c r="DD8" s="228"/>
      <c r="DE8" s="228"/>
      <c r="DF8" s="228"/>
      <c r="DG8" s="228"/>
      <c r="DH8" s="228"/>
      <c r="DI8" s="228"/>
      <c r="DJ8" s="228"/>
      <c r="DK8" s="228"/>
      <c r="DL8" s="237"/>
      <c r="DM8" s="228"/>
      <c r="DN8" s="228"/>
      <c r="DO8" s="228"/>
      <c r="DP8" s="228"/>
      <c r="DQ8" s="236" t="s">
        <v>1791</v>
      </c>
      <c r="DR8" s="228" t="s">
        <v>1792</v>
      </c>
      <c r="DS8" s="228"/>
      <c r="DT8" s="228"/>
      <c r="DU8" s="228"/>
      <c r="DV8" s="228"/>
      <c r="DW8" s="228"/>
      <c r="DX8" s="228"/>
      <c r="DY8" s="228"/>
      <c r="DZ8" s="228"/>
      <c r="EA8" s="228"/>
      <c r="EB8" s="228"/>
      <c r="EC8" s="228"/>
      <c r="ED8" s="228"/>
      <c r="EE8" s="228"/>
      <c r="EF8" s="228"/>
      <c r="EG8" s="228"/>
      <c r="EH8" s="228"/>
      <c r="EI8" s="228"/>
      <c r="EJ8" s="228"/>
      <c r="EK8" s="228"/>
      <c r="EL8" s="228"/>
      <c r="EM8" s="228"/>
      <c r="EN8" s="237"/>
      <c r="EO8" s="228"/>
      <c r="EP8" s="228"/>
      <c r="EQ8" s="228"/>
      <c r="ER8" s="228"/>
      <c r="ES8" s="236" t="s">
        <v>1793</v>
      </c>
      <c r="ET8" s="228" t="s">
        <v>1794</v>
      </c>
      <c r="EU8" s="228"/>
      <c r="EV8" s="228"/>
      <c r="EW8" s="228"/>
      <c r="EX8" s="228"/>
      <c r="EY8" s="228"/>
      <c r="EZ8" s="228"/>
      <c r="FA8" s="228"/>
      <c r="FB8" s="228"/>
      <c r="FC8" s="228"/>
      <c r="FD8" s="228"/>
      <c r="FE8" s="228"/>
      <c r="FF8" s="228"/>
      <c r="FG8" s="228"/>
      <c r="FH8" s="228"/>
      <c r="FI8" s="228"/>
      <c r="FJ8" s="228"/>
      <c r="FK8" s="228"/>
      <c r="FL8" s="228"/>
      <c r="FM8" s="228"/>
      <c r="FN8" s="228"/>
      <c r="FO8" s="228"/>
      <c r="FP8" s="237"/>
      <c r="FQ8" s="228"/>
      <c r="FR8" s="228"/>
      <c r="FS8" s="228"/>
      <c r="FT8" s="228"/>
      <c r="FU8" s="236" t="s">
        <v>1795</v>
      </c>
      <c r="FV8" s="228" t="s">
        <v>1796</v>
      </c>
      <c r="FW8" s="228"/>
      <c r="FX8" s="228"/>
      <c r="FY8" s="228"/>
      <c r="FZ8" s="228"/>
      <c r="GA8" s="228"/>
      <c r="GB8" s="228"/>
      <c r="GC8" s="228"/>
      <c r="GD8" s="228"/>
      <c r="GE8" s="228"/>
      <c r="GF8" s="228"/>
      <c r="GG8" s="228"/>
      <c r="GH8" s="228"/>
      <c r="GI8" s="228"/>
      <c r="GJ8" s="228"/>
      <c r="GK8" s="228"/>
      <c r="GL8" s="228"/>
      <c r="GM8" s="228"/>
      <c r="GN8" s="228"/>
      <c r="GO8" s="228"/>
      <c r="GP8" s="228"/>
      <c r="GQ8" s="228"/>
      <c r="GR8" s="237"/>
      <c r="GS8" s="228"/>
      <c r="GT8" s="228"/>
      <c r="GU8" s="228"/>
      <c r="GV8" s="228"/>
      <c r="GW8" s="236" t="s">
        <v>1797</v>
      </c>
      <c r="GX8" s="228" t="s">
        <v>1798</v>
      </c>
      <c r="GY8" s="228"/>
      <c r="GZ8" s="228"/>
      <c r="HA8" s="228"/>
      <c r="HB8" s="228"/>
      <c r="HC8" s="228"/>
      <c r="HD8" s="228"/>
      <c r="HE8" s="228"/>
      <c r="HF8" s="228"/>
      <c r="HG8" s="228"/>
      <c r="HH8" s="228"/>
      <c r="HI8" s="228"/>
      <c r="HJ8" s="228"/>
      <c r="HK8" s="228"/>
      <c r="HL8" s="228"/>
      <c r="HM8" s="228"/>
      <c r="HN8" s="228"/>
      <c r="HO8" s="228"/>
      <c r="HP8" s="228"/>
      <c r="HQ8" s="228"/>
      <c r="HR8" s="228"/>
      <c r="HS8" s="228"/>
      <c r="HT8" s="237"/>
      <c r="HU8" s="228"/>
      <c r="HV8" s="228"/>
      <c r="HW8" s="228"/>
      <c r="HX8" s="228"/>
    </row>
    <row r="9" spans="1:1024" s="227" customFormat="1" ht="15" customHeight="1" x14ac:dyDescent="0.25">
      <c r="A9" s="228" t="s">
        <v>261</v>
      </c>
      <c r="B9" s="228" t="s">
        <v>262</v>
      </c>
      <c r="C9" s="228"/>
      <c r="D9" s="228"/>
      <c r="E9" s="228"/>
      <c r="F9" s="228" t="s">
        <v>263</v>
      </c>
      <c r="G9" s="228" t="s">
        <v>1781</v>
      </c>
      <c r="H9" s="233"/>
      <c r="I9" s="228" t="s">
        <v>1799</v>
      </c>
      <c r="J9" s="228" t="s">
        <v>1800</v>
      </c>
      <c r="K9" s="228" t="s">
        <v>1801</v>
      </c>
      <c r="L9" s="228" t="s">
        <v>1802</v>
      </c>
      <c r="M9" s="228"/>
      <c r="N9" s="228"/>
      <c r="O9" s="228"/>
      <c r="P9" s="228"/>
      <c r="Q9" s="228"/>
      <c r="R9" s="228"/>
      <c r="S9" s="228"/>
      <c r="T9" s="228"/>
      <c r="U9" s="228"/>
      <c r="V9" s="228"/>
      <c r="W9" s="228"/>
      <c r="X9" s="228"/>
      <c r="Y9" s="228"/>
      <c r="Z9" s="228"/>
      <c r="AA9" s="228"/>
      <c r="AB9" s="228"/>
      <c r="AC9" s="228"/>
      <c r="AD9" s="228"/>
      <c r="AE9" s="228"/>
      <c r="AF9" s="228"/>
      <c r="AG9" s="234" t="s">
        <v>1785</v>
      </c>
      <c r="AH9" s="228"/>
      <c r="AI9" s="228"/>
      <c r="AJ9" s="235"/>
      <c r="AK9" s="234" t="s">
        <v>1803</v>
      </c>
      <c r="AL9" s="228" t="s">
        <v>1804</v>
      </c>
      <c r="AM9" s="228" t="s">
        <v>1805</v>
      </c>
      <c r="AN9" s="228" t="s">
        <v>1806</v>
      </c>
      <c r="AO9" s="228"/>
      <c r="AP9" s="228"/>
      <c r="AQ9" s="228"/>
      <c r="AR9" s="228"/>
      <c r="AS9" s="228"/>
      <c r="AT9" s="228"/>
      <c r="AU9" s="228"/>
      <c r="AV9" s="228"/>
      <c r="AW9" s="228"/>
      <c r="AX9" s="228"/>
      <c r="AY9" s="228"/>
      <c r="AZ9" s="228"/>
      <c r="BA9" s="228"/>
      <c r="BB9" s="228"/>
      <c r="BC9" s="228"/>
      <c r="BD9" s="228"/>
      <c r="BE9" s="228"/>
      <c r="BF9" s="228"/>
      <c r="BG9" s="228"/>
      <c r="BH9" s="228"/>
      <c r="BI9" s="228"/>
      <c r="BJ9" s="228"/>
      <c r="BK9" s="228"/>
      <c r="BL9" s="228"/>
      <c r="BM9" s="236" t="s">
        <v>1807</v>
      </c>
      <c r="BN9" s="228" t="s">
        <v>1808</v>
      </c>
      <c r="BO9" s="228" t="s">
        <v>1809</v>
      </c>
      <c r="BP9" s="228" t="s">
        <v>1810</v>
      </c>
      <c r="BQ9" s="228"/>
      <c r="BR9" s="228"/>
      <c r="BS9" s="228"/>
      <c r="BT9" s="228"/>
      <c r="BU9" s="228"/>
      <c r="BV9" s="228"/>
      <c r="BW9" s="228"/>
      <c r="BX9" s="228"/>
      <c r="BY9" s="228"/>
      <c r="BZ9" s="228"/>
      <c r="CA9" s="228"/>
      <c r="CB9" s="228"/>
      <c r="CC9" s="228"/>
      <c r="CD9" s="228"/>
      <c r="CE9" s="228"/>
      <c r="CF9" s="228"/>
      <c r="CG9" s="228"/>
      <c r="CH9" s="228"/>
      <c r="CI9" s="228"/>
      <c r="CJ9" s="237"/>
      <c r="CK9" s="238"/>
      <c r="CL9" s="228"/>
      <c r="CM9" s="228"/>
      <c r="CN9" s="239"/>
      <c r="CO9" s="236" t="s">
        <v>1811</v>
      </c>
      <c r="CP9" s="228" t="s">
        <v>1812</v>
      </c>
      <c r="CQ9" s="228" t="s">
        <v>1813</v>
      </c>
      <c r="CR9" s="228" t="s">
        <v>1814</v>
      </c>
      <c r="CS9" s="228"/>
      <c r="CT9" s="228"/>
      <c r="CU9" s="228"/>
      <c r="CV9" s="228"/>
      <c r="CW9" s="228"/>
      <c r="CX9" s="228"/>
      <c r="CY9" s="228"/>
      <c r="CZ9" s="228"/>
      <c r="DA9" s="228"/>
      <c r="DB9" s="228"/>
      <c r="DC9" s="228"/>
      <c r="DD9" s="228"/>
      <c r="DE9" s="228"/>
      <c r="DF9" s="228"/>
      <c r="DG9" s="228"/>
      <c r="DH9" s="228"/>
      <c r="DI9" s="228"/>
      <c r="DJ9" s="228"/>
      <c r="DK9" s="228"/>
      <c r="DL9" s="237"/>
      <c r="DM9" s="228"/>
      <c r="DN9" s="228"/>
      <c r="DO9" s="228"/>
      <c r="DP9" s="228"/>
      <c r="DQ9" s="236" t="s">
        <v>1815</v>
      </c>
      <c r="DR9" s="228" t="s">
        <v>1816</v>
      </c>
      <c r="DS9" s="228" t="s">
        <v>1817</v>
      </c>
      <c r="DT9" s="228" t="s">
        <v>1818</v>
      </c>
      <c r="DU9" s="228"/>
      <c r="DV9" s="228"/>
      <c r="DW9" s="228"/>
      <c r="DX9" s="228"/>
      <c r="DY9" s="228"/>
      <c r="DZ9" s="228"/>
      <c r="EA9" s="228"/>
      <c r="EB9" s="228"/>
      <c r="EC9" s="228"/>
      <c r="ED9" s="228"/>
      <c r="EE9" s="228"/>
      <c r="EF9" s="228"/>
      <c r="EG9" s="228"/>
      <c r="EH9" s="228"/>
      <c r="EI9" s="228"/>
      <c r="EJ9" s="228"/>
      <c r="EK9" s="228"/>
      <c r="EL9" s="228"/>
      <c r="EM9" s="228"/>
      <c r="EN9" s="237"/>
      <c r="EO9" s="228"/>
      <c r="EP9" s="228"/>
      <c r="EQ9" s="228"/>
      <c r="ER9" s="228"/>
      <c r="ES9" s="236" t="s">
        <v>1819</v>
      </c>
      <c r="ET9" s="228" t="s">
        <v>1820</v>
      </c>
      <c r="EU9" s="228" t="s">
        <v>1821</v>
      </c>
      <c r="EV9" s="228" t="s">
        <v>1810</v>
      </c>
      <c r="EW9" s="228"/>
      <c r="EX9" s="228"/>
      <c r="EY9" s="228"/>
      <c r="EZ9" s="228"/>
      <c r="FA9" s="228"/>
      <c r="FB9" s="228"/>
      <c r="FC9" s="228"/>
      <c r="FD9" s="228"/>
      <c r="FE9" s="228"/>
      <c r="FF9" s="228"/>
      <c r="FG9" s="228"/>
      <c r="FH9" s="228"/>
      <c r="FI9" s="228"/>
      <c r="FJ9" s="228"/>
      <c r="FK9" s="228"/>
      <c r="FL9" s="228"/>
      <c r="FM9" s="228"/>
      <c r="FN9" s="228"/>
      <c r="FO9" s="228"/>
      <c r="FP9" s="237"/>
      <c r="FQ9" s="228"/>
      <c r="FR9" s="228"/>
      <c r="FS9" s="228"/>
      <c r="FT9" s="228"/>
      <c r="FU9" s="236" t="s">
        <v>1822</v>
      </c>
      <c r="FV9" s="228" t="s">
        <v>1823</v>
      </c>
      <c r="FW9" s="228" t="s">
        <v>1824</v>
      </c>
      <c r="FX9" s="228" t="s">
        <v>1825</v>
      </c>
      <c r="FY9" s="228"/>
      <c r="FZ9" s="228"/>
      <c r="GA9" s="228"/>
      <c r="GB9" s="228"/>
      <c r="GC9" s="228"/>
      <c r="GD9" s="228"/>
      <c r="GE9" s="228"/>
      <c r="GF9" s="228"/>
      <c r="GG9" s="228"/>
      <c r="GH9" s="228"/>
      <c r="GI9" s="228"/>
      <c r="GJ9" s="228"/>
      <c r="GK9" s="228"/>
      <c r="GL9" s="228"/>
      <c r="GM9" s="228"/>
      <c r="GN9" s="228"/>
      <c r="GO9" s="228"/>
      <c r="GP9" s="228"/>
      <c r="GQ9" s="228"/>
      <c r="GR9" s="237"/>
      <c r="GS9" s="228"/>
      <c r="GT9" s="228"/>
      <c r="GU9" s="228"/>
      <c r="GV9" s="228"/>
      <c r="GW9" s="236" t="s">
        <v>1826</v>
      </c>
      <c r="GX9" s="228" t="s">
        <v>1827</v>
      </c>
      <c r="GY9" s="228" t="s">
        <v>1828</v>
      </c>
      <c r="GZ9" s="228" t="s">
        <v>1829</v>
      </c>
      <c r="HA9" s="228"/>
      <c r="HB9" s="228"/>
      <c r="HC9" s="228"/>
      <c r="HD9" s="228"/>
      <c r="HE9" s="228"/>
      <c r="HF9" s="228"/>
      <c r="HG9" s="228"/>
      <c r="HH9" s="228"/>
      <c r="HI9" s="228"/>
      <c r="HJ9" s="228"/>
      <c r="HK9" s="228"/>
      <c r="HL9" s="228"/>
      <c r="HM9" s="228"/>
      <c r="HN9" s="228"/>
      <c r="HO9" s="228"/>
      <c r="HP9" s="228"/>
      <c r="HQ9" s="228"/>
      <c r="HR9" s="228"/>
      <c r="HS9" s="228"/>
      <c r="HT9" s="237"/>
      <c r="HU9" s="228"/>
      <c r="HV9" s="228"/>
      <c r="HW9" s="228"/>
      <c r="HX9" s="228"/>
    </row>
    <row r="10" spans="1:1024" s="56" customFormat="1" x14ac:dyDescent="0.25">
      <c r="A10" s="228" t="s">
        <v>261</v>
      </c>
      <c r="B10" s="56" t="s">
        <v>1830</v>
      </c>
      <c r="F10" s="228" t="s">
        <v>263</v>
      </c>
      <c r="G10" s="56" t="s">
        <v>1831</v>
      </c>
      <c r="I10" s="240" t="s">
        <v>1832</v>
      </c>
      <c r="AJ10" s="232"/>
      <c r="AK10" s="241" t="s">
        <v>1833</v>
      </c>
      <c r="BL10" s="232"/>
      <c r="BM10" s="240" t="s">
        <v>1834</v>
      </c>
      <c r="CN10" s="232"/>
      <c r="CO10" s="56" t="s">
        <v>1835</v>
      </c>
      <c r="DP10" s="232"/>
      <c r="DQ10" s="56" t="s">
        <v>1836</v>
      </c>
      <c r="ER10" s="232"/>
      <c r="ES10" s="56" t="s">
        <v>1837</v>
      </c>
      <c r="FT10" s="232"/>
      <c r="FU10" s="56" t="s">
        <v>1838</v>
      </c>
      <c r="GV10" s="232"/>
      <c r="GW10" s="56" t="s">
        <v>1839</v>
      </c>
      <c r="HX10" s="232"/>
    </row>
    <row r="11" spans="1:1024" ht="42.75" x14ac:dyDescent="0.25">
      <c r="A11" s="45" t="s">
        <v>240</v>
      </c>
      <c r="B11" s="46"/>
      <c r="C11" s="46"/>
      <c r="D11" s="46"/>
      <c r="E11" s="46"/>
      <c r="F11" s="46"/>
      <c r="G11" s="46"/>
      <c r="H11" s="53" t="s">
        <v>252</v>
      </c>
      <c r="I11" s="46" t="s">
        <v>253</v>
      </c>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54"/>
      <c r="AK11" s="46" t="s">
        <v>254</v>
      </c>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54"/>
      <c r="BM11" s="46" t="s">
        <v>255</v>
      </c>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54"/>
      <c r="CO11" s="46" t="s">
        <v>256</v>
      </c>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54"/>
      <c r="DQ11" s="46" t="s">
        <v>257</v>
      </c>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54"/>
      <c r="ES11" s="46" t="s">
        <v>258</v>
      </c>
      <c r="ET11" s="46"/>
      <c r="EU11" s="46"/>
      <c r="EV11" s="46"/>
      <c r="EW11" s="46"/>
      <c r="EX11" s="46"/>
      <c r="EY11" s="46"/>
      <c r="EZ11" s="46"/>
      <c r="FA11" s="46"/>
      <c r="FB11" s="46"/>
      <c r="FC11" s="46"/>
      <c r="FD11" s="46"/>
      <c r="FE11" s="46"/>
      <c r="FF11" s="46"/>
      <c r="FG11" s="46"/>
      <c r="FH11" s="46"/>
      <c r="FI11" s="46"/>
      <c r="FJ11" s="46"/>
      <c r="FK11" s="46"/>
      <c r="FL11" s="46"/>
      <c r="FM11" s="46"/>
      <c r="FN11" s="46"/>
      <c r="FO11" s="46"/>
      <c r="FP11" s="46"/>
      <c r="FQ11" s="46"/>
      <c r="FR11" s="46"/>
      <c r="FS11" s="46"/>
      <c r="FT11" s="54"/>
      <c r="FU11" s="46" t="s">
        <v>259</v>
      </c>
      <c r="FV11" s="46"/>
      <c r="FW11" s="46"/>
      <c r="FX11" s="46"/>
      <c r="FY11" s="46"/>
      <c r="FZ11" s="46"/>
      <c r="GA11" s="46"/>
      <c r="GB11" s="46"/>
      <c r="GC11" s="46"/>
      <c r="GD11" s="46"/>
      <c r="GE11" s="46"/>
      <c r="GF11" s="46"/>
      <c r="GG11" s="46"/>
      <c r="GH11" s="46"/>
      <c r="GI11" s="46"/>
      <c r="GJ11" s="46"/>
      <c r="GK11" s="46"/>
      <c r="GL11" s="46"/>
      <c r="GM11" s="46"/>
      <c r="GN11" s="46"/>
      <c r="GO11" s="46"/>
      <c r="GP11" s="46"/>
      <c r="GQ11" s="46"/>
      <c r="GR11" s="46"/>
      <c r="GS11" s="46"/>
      <c r="GT11" s="46"/>
      <c r="GU11" s="46"/>
      <c r="GV11" s="54"/>
      <c r="GW11" s="46" t="s">
        <v>260</v>
      </c>
      <c r="GX11" s="46"/>
      <c r="GY11" s="46"/>
      <c r="GZ11" s="46"/>
      <c r="HA11" s="46"/>
      <c r="HB11" s="46"/>
      <c r="HC11" s="46"/>
      <c r="HD11" s="46"/>
      <c r="HE11" s="46"/>
      <c r="HF11" s="46"/>
      <c r="HG11" s="46"/>
      <c r="HH11" s="46"/>
      <c r="HI11" s="46"/>
      <c r="HJ11" s="46"/>
      <c r="HK11" s="46"/>
      <c r="HL11" s="46"/>
      <c r="HM11" s="46"/>
      <c r="HN11" s="46"/>
      <c r="HO11" s="46"/>
      <c r="HP11" s="46"/>
      <c r="HQ11" s="46"/>
      <c r="HR11" s="46"/>
      <c r="HS11" s="46"/>
      <c r="HT11" s="46"/>
      <c r="HU11" s="46"/>
      <c r="HV11" s="46"/>
      <c r="HW11" s="46"/>
      <c r="HX11" s="54"/>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42.75" x14ac:dyDescent="0.25">
      <c r="A12" s="55" t="s">
        <v>261</v>
      </c>
      <c r="B12" s="56" t="s">
        <v>262</v>
      </c>
      <c r="C12" s="56"/>
      <c r="D12" s="56"/>
      <c r="E12" s="56"/>
      <c r="F12" s="56" t="s">
        <v>263</v>
      </c>
      <c r="G12" s="56" t="s">
        <v>264</v>
      </c>
      <c r="H12" s="57"/>
      <c r="I12" s="56" t="s">
        <v>265</v>
      </c>
      <c r="J12" s="56" t="s">
        <v>266</v>
      </c>
      <c r="K12" s="56" t="s">
        <v>267</v>
      </c>
      <c r="L12" s="56" t="s">
        <v>268</v>
      </c>
      <c r="M12" s="56"/>
      <c r="N12" s="56"/>
      <c r="O12" s="56"/>
      <c r="P12" s="56"/>
      <c r="Q12" s="56"/>
      <c r="R12" s="56"/>
      <c r="S12" s="56"/>
      <c r="T12" s="56"/>
      <c r="U12" s="56"/>
      <c r="V12" s="56"/>
      <c r="W12" s="56"/>
      <c r="X12" s="56"/>
      <c r="Y12" s="56"/>
      <c r="Z12" s="56"/>
      <c r="AA12" s="56"/>
      <c r="AB12" s="56"/>
      <c r="AC12" s="56"/>
      <c r="AD12" s="56"/>
      <c r="AE12" s="56"/>
      <c r="AF12" s="56"/>
      <c r="AG12" s="56"/>
      <c r="AH12" s="56"/>
      <c r="AI12" s="56"/>
      <c r="AJ12" s="58"/>
      <c r="AK12" s="56" t="s">
        <v>269</v>
      </c>
      <c r="AL12" s="56" t="s">
        <v>270</v>
      </c>
      <c r="AM12" s="56" t="s">
        <v>271</v>
      </c>
      <c r="AN12" s="56" t="s">
        <v>272</v>
      </c>
      <c r="AO12" s="56"/>
      <c r="AP12" s="56"/>
      <c r="AQ12" s="56"/>
      <c r="AR12" s="56"/>
      <c r="AS12" s="56"/>
      <c r="AT12" s="56"/>
      <c r="AU12" s="56"/>
      <c r="AV12" s="56"/>
      <c r="AW12" s="56"/>
      <c r="AX12" s="56"/>
      <c r="AY12" s="56"/>
      <c r="AZ12" s="56"/>
      <c r="BA12" s="56"/>
      <c r="BB12" s="56"/>
      <c r="BC12" s="56"/>
      <c r="BD12" s="56"/>
      <c r="BE12" s="56"/>
      <c r="BF12" s="56"/>
      <c r="BG12" s="56"/>
      <c r="BH12" s="56"/>
      <c r="BI12" s="56"/>
      <c r="BJ12" s="56"/>
      <c r="BK12" s="56"/>
      <c r="BL12" s="58"/>
      <c r="BM12" s="56" t="s">
        <v>273</v>
      </c>
      <c r="BN12" s="56" t="s">
        <v>270</v>
      </c>
      <c r="BO12" s="56" t="s">
        <v>274</v>
      </c>
      <c r="BP12" s="56" t="s">
        <v>275</v>
      </c>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8"/>
      <c r="CO12" s="56" t="s">
        <v>276</v>
      </c>
      <c r="CP12" s="56" t="s">
        <v>277</v>
      </c>
      <c r="CQ12" s="56" t="s">
        <v>278</v>
      </c>
      <c r="CR12" s="56" t="s">
        <v>279</v>
      </c>
      <c r="CS12" s="56"/>
      <c r="CT12" s="56"/>
      <c r="CU12" s="56"/>
      <c r="CV12" s="56"/>
      <c r="CW12" s="56"/>
      <c r="CX12" s="56"/>
      <c r="CY12" s="56"/>
      <c r="CZ12" s="56"/>
      <c r="DA12" s="56"/>
      <c r="DB12" s="56"/>
      <c r="DC12" s="56"/>
      <c r="DD12" s="56"/>
      <c r="DE12" s="56"/>
      <c r="DF12" s="56"/>
      <c r="DG12" s="56"/>
      <c r="DH12" s="56"/>
      <c r="DI12" s="56"/>
      <c r="DJ12" s="56"/>
      <c r="DK12" s="56"/>
      <c r="DL12" s="56"/>
      <c r="DM12" s="56"/>
      <c r="DN12" s="56"/>
      <c r="DO12" s="56"/>
      <c r="DP12" s="58"/>
      <c r="DQ12" s="56" t="s">
        <v>280</v>
      </c>
      <c r="DR12" s="56" t="s">
        <v>281</v>
      </c>
      <c r="DS12" s="56" t="s">
        <v>282</v>
      </c>
      <c r="DT12" s="56" t="s">
        <v>283</v>
      </c>
      <c r="DU12" s="56"/>
      <c r="DV12" s="56"/>
      <c r="DW12" s="56"/>
      <c r="DX12" s="56"/>
      <c r="DY12" s="56"/>
      <c r="DZ12" s="56"/>
      <c r="EA12" s="56"/>
      <c r="EB12" s="56"/>
      <c r="EC12" s="56"/>
      <c r="ED12" s="56"/>
      <c r="EE12" s="56"/>
      <c r="EF12" s="56"/>
      <c r="EG12" s="56"/>
      <c r="EH12" s="56"/>
      <c r="EI12" s="56"/>
      <c r="EJ12" s="56"/>
      <c r="EK12" s="56"/>
      <c r="EL12" s="56"/>
      <c r="EM12" s="56"/>
      <c r="EN12" s="56"/>
      <c r="EO12" s="56"/>
      <c r="EP12" s="56"/>
      <c r="EQ12" s="56"/>
      <c r="ER12" s="58"/>
      <c r="ES12" s="56" t="s">
        <v>284</v>
      </c>
      <c r="ET12" s="56" t="s">
        <v>285</v>
      </c>
      <c r="EU12" s="56" t="s">
        <v>286</v>
      </c>
      <c r="EV12" s="56" t="s">
        <v>287</v>
      </c>
      <c r="EW12" s="56"/>
      <c r="EX12" s="56"/>
      <c r="EY12" s="56"/>
      <c r="EZ12" s="56"/>
      <c r="FA12" s="56"/>
      <c r="FB12" s="56"/>
      <c r="FC12" s="56"/>
      <c r="FD12" s="56"/>
      <c r="FE12" s="56"/>
      <c r="FF12" s="56"/>
      <c r="FG12" s="56"/>
      <c r="FH12" s="56"/>
      <c r="FI12" s="56"/>
      <c r="FJ12" s="56"/>
      <c r="FK12" s="56"/>
      <c r="FL12" s="56"/>
      <c r="FM12" s="56"/>
      <c r="FN12" s="56"/>
      <c r="FO12" s="56"/>
      <c r="FP12" s="56"/>
      <c r="FQ12" s="56"/>
      <c r="FR12" s="56"/>
      <c r="FS12" s="56"/>
      <c r="FT12" s="58"/>
      <c r="FU12" s="56" t="s">
        <v>288</v>
      </c>
      <c r="FV12" s="56" t="s">
        <v>289</v>
      </c>
      <c r="FW12" s="56" t="s">
        <v>290</v>
      </c>
      <c r="FX12" s="56" t="s">
        <v>291</v>
      </c>
      <c r="FY12" s="56"/>
      <c r="FZ12" s="56"/>
      <c r="GA12" s="56"/>
      <c r="GB12" s="56"/>
      <c r="GC12" s="56"/>
      <c r="GD12" s="56"/>
      <c r="GE12" s="56"/>
      <c r="GF12" s="56"/>
      <c r="GG12" s="56"/>
      <c r="GH12" s="56"/>
      <c r="GI12" s="56"/>
      <c r="GJ12" s="56"/>
      <c r="GK12" s="56"/>
      <c r="GL12" s="56"/>
      <c r="GM12" s="56"/>
      <c r="GN12" s="56"/>
      <c r="GO12" s="56"/>
      <c r="GP12" s="56"/>
      <c r="GQ12" s="56"/>
      <c r="GR12" s="56"/>
      <c r="GS12" s="56"/>
      <c r="GT12" s="56"/>
      <c r="GU12" s="56"/>
      <c r="GV12" s="58"/>
      <c r="GW12" s="56" t="s">
        <v>292</v>
      </c>
      <c r="GX12" s="56" t="s">
        <v>293</v>
      </c>
      <c r="GY12" s="56" t="s">
        <v>294</v>
      </c>
      <c r="GZ12" s="56" t="s">
        <v>295</v>
      </c>
      <c r="HA12" s="56"/>
      <c r="HB12" s="56"/>
      <c r="HC12" s="56"/>
      <c r="HD12" s="56"/>
      <c r="HE12" s="56"/>
      <c r="HF12" s="56"/>
      <c r="HG12" s="56"/>
      <c r="HH12" s="56"/>
      <c r="HI12" s="56"/>
      <c r="HJ12" s="56"/>
      <c r="HK12" s="56"/>
      <c r="HL12" s="56"/>
      <c r="HM12" s="56"/>
      <c r="HN12" s="56"/>
      <c r="HO12" s="56"/>
      <c r="HP12" s="56"/>
      <c r="HQ12" s="56"/>
      <c r="HR12" s="56"/>
      <c r="HS12" s="56"/>
      <c r="HT12" s="56"/>
      <c r="HU12" s="56"/>
      <c r="HV12" s="56"/>
      <c r="HW12" s="56"/>
      <c r="HX12" s="58"/>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42.75" x14ac:dyDescent="0.25">
      <c r="A13" s="55" t="s">
        <v>261</v>
      </c>
      <c r="B13" s="56" t="s">
        <v>262</v>
      </c>
      <c r="C13" s="56"/>
      <c r="D13" s="56"/>
      <c r="E13" s="56"/>
      <c r="F13" s="56" t="s">
        <v>263</v>
      </c>
      <c r="G13" s="56" t="s">
        <v>296</v>
      </c>
      <c r="H13" s="57"/>
      <c r="I13" s="56" t="s">
        <v>297</v>
      </c>
      <c r="J13" s="56" t="s">
        <v>266</v>
      </c>
      <c r="K13" s="56" t="s">
        <v>267</v>
      </c>
      <c r="L13" s="56" t="s">
        <v>268</v>
      </c>
      <c r="M13" s="56"/>
      <c r="N13" s="56"/>
      <c r="O13" s="56"/>
      <c r="P13" s="56"/>
      <c r="Q13" s="56"/>
      <c r="R13" s="56"/>
      <c r="S13" s="56"/>
      <c r="T13" s="56"/>
      <c r="U13" s="56"/>
      <c r="V13" s="56"/>
      <c r="W13" s="56"/>
      <c r="X13" s="56"/>
      <c r="Y13" s="56"/>
      <c r="Z13" s="56"/>
      <c r="AA13" s="56"/>
      <c r="AB13" s="56"/>
      <c r="AC13" s="56"/>
      <c r="AD13" s="56"/>
      <c r="AE13" s="56"/>
      <c r="AF13" s="56"/>
      <c r="AG13" s="56"/>
      <c r="AH13" s="56"/>
      <c r="AI13" s="56"/>
      <c r="AJ13" s="58"/>
      <c r="AK13" s="56" t="s">
        <v>298</v>
      </c>
      <c r="AL13" s="56" t="s">
        <v>270</v>
      </c>
      <c r="AM13" s="56" t="s">
        <v>271</v>
      </c>
      <c r="AN13" s="56" t="s">
        <v>272</v>
      </c>
      <c r="AO13" s="56"/>
      <c r="AP13" s="56"/>
      <c r="AQ13" s="56"/>
      <c r="AR13" s="56"/>
      <c r="AS13" s="56"/>
      <c r="AT13" s="56"/>
      <c r="AU13" s="56"/>
      <c r="AV13" s="56"/>
      <c r="AW13" s="56"/>
      <c r="AX13" s="56"/>
      <c r="AY13" s="56"/>
      <c r="AZ13" s="56"/>
      <c r="BA13" s="56"/>
      <c r="BB13" s="56"/>
      <c r="BC13" s="56"/>
      <c r="BD13" s="56"/>
      <c r="BE13" s="56"/>
      <c r="BF13" s="56"/>
      <c r="BG13" s="56"/>
      <c r="BH13" s="56"/>
      <c r="BI13" s="56"/>
      <c r="BJ13" s="56"/>
      <c r="BK13" s="56"/>
      <c r="BL13" s="58"/>
      <c r="BM13" s="56" t="s">
        <v>299</v>
      </c>
      <c r="BN13" s="56" t="s">
        <v>270</v>
      </c>
      <c r="BO13" s="56" t="s">
        <v>274</v>
      </c>
      <c r="BP13" s="56" t="s">
        <v>275</v>
      </c>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8"/>
      <c r="CO13" s="56" t="s">
        <v>300</v>
      </c>
      <c r="CP13" s="56" t="s">
        <v>277</v>
      </c>
      <c r="CQ13" s="56" t="s">
        <v>278</v>
      </c>
      <c r="CR13" s="56" t="s">
        <v>279</v>
      </c>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8"/>
      <c r="DQ13" s="56" t="s">
        <v>301</v>
      </c>
      <c r="DR13" s="56" t="s">
        <v>281</v>
      </c>
      <c r="DS13" s="56" t="s">
        <v>282</v>
      </c>
      <c r="DT13" s="56" t="s">
        <v>283</v>
      </c>
      <c r="DU13" s="56"/>
      <c r="DV13" s="56"/>
      <c r="DW13" s="56"/>
      <c r="DX13" s="56"/>
      <c r="DY13" s="56"/>
      <c r="DZ13" s="56"/>
      <c r="EA13" s="56"/>
      <c r="EB13" s="56"/>
      <c r="EC13" s="56"/>
      <c r="ED13" s="56"/>
      <c r="EE13" s="56"/>
      <c r="EF13" s="56"/>
      <c r="EG13" s="56"/>
      <c r="EH13" s="56"/>
      <c r="EI13" s="56"/>
      <c r="EJ13" s="56"/>
      <c r="EK13" s="56"/>
      <c r="EL13" s="56"/>
      <c r="EM13" s="56"/>
      <c r="EN13" s="56"/>
      <c r="EO13" s="56"/>
      <c r="EP13" s="56"/>
      <c r="EQ13" s="56"/>
      <c r="ER13" s="58"/>
      <c r="ES13" s="56" t="s">
        <v>302</v>
      </c>
      <c r="ET13" s="56" t="s">
        <v>285</v>
      </c>
      <c r="EU13" s="56" t="s">
        <v>286</v>
      </c>
      <c r="EV13" s="56" t="s">
        <v>287</v>
      </c>
      <c r="EW13" s="56"/>
      <c r="EX13" s="56"/>
      <c r="EY13" s="56"/>
      <c r="EZ13" s="56"/>
      <c r="FA13" s="56"/>
      <c r="FB13" s="56"/>
      <c r="FC13" s="56"/>
      <c r="FD13" s="56"/>
      <c r="FE13" s="56"/>
      <c r="FF13" s="56"/>
      <c r="FG13" s="56"/>
      <c r="FH13" s="56"/>
      <c r="FI13" s="56"/>
      <c r="FJ13" s="56"/>
      <c r="FK13" s="56"/>
      <c r="FL13" s="56"/>
      <c r="FM13" s="56"/>
      <c r="FN13" s="56"/>
      <c r="FO13" s="56"/>
      <c r="FP13" s="56"/>
      <c r="FQ13" s="56"/>
      <c r="FR13" s="56"/>
      <c r="FS13" s="56"/>
      <c r="FT13" s="58"/>
      <c r="FU13" s="56" t="s">
        <v>303</v>
      </c>
      <c r="FV13" s="56" t="s">
        <v>289</v>
      </c>
      <c r="FW13" s="56" t="s">
        <v>290</v>
      </c>
      <c r="FX13" s="56" t="s">
        <v>291</v>
      </c>
      <c r="FY13" s="56"/>
      <c r="FZ13" s="56"/>
      <c r="GA13" s="56"/>
      <c r="GB13" s="56"/>
      <c r="GC13" s="56"/>
      <c r="GD13" s="56"/>
      <c r="GE13" s="56"/>
      <c r="GF13" s="56"/>
      <c r="GG13" s="56"/>
      <c r="GH13" s="56"/>
      <c r="GI13" s="56"/>
      <c r="GJ13" s="56"/>
      <c r="GK13" s="56"/>
      <c r="GL13" s="56"/>
      <c r="GM13" s="56"/>
      <c r="GN13" s="56"/>
      <c r="GO13" s="56"/>
      <c r="GP13" s="56"/>
      <c r="GQ13" s="56"/>
      <c r="GR13" s="56"/>
      <c r="GS13" s="56"/>
      <c r="GT13" s="56"/>
      <c r="GU13" s="56"/>
      <c r="GV13" s="58"/>
      <c r="GW13" s="56" t="s">
        <v>304</v>
      </c>
      <c r="GX13" s="56" t="s">
        <v>293</v>
      </c>
      <c r="GY13" s="56" t="s">
        <v>294</v>
      </c>
      <c r="GZ13" s="56" t="s">
        <v>295</v>
      </c>
      <c r="HA13" s="56"/>
      <c r="HB13" s="56"/>
      <c r="HC13" s="56"/>
      <c r="HD13" s="56"/>
      <c r="HE13" s="56"/>
      <c r="HF13" s="56"/>
      <c r="HG13" s="56"/>
      <c r="HH13" s="56"/>
      <c r="HI13" s="56"/>
      <c r="HJ13" s="56"/>
      <c r="HK13" s="56"/>
      <c r="HL13" s="56"/>
      <c r="HM13" s="56"/>
      <c r="HN13" s="56"/>
      <c r="HO13" s="56"/>
      <c r="HP13" s="56"/>
      <c r="HQ13" s="56"/>
      <c r="HR13" s="56"/>
      <c r="HS13" s="56"/>
      <c r="HT13" s="56"/>
      <c r="HU13" s="56"/>
      <c r="HV13" s="56"/>
      <c r="HW13" s="56"/>
      <c r="HX13" s="58"/>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42.75" x14ac:dyDescent="0.25">
      <c r="A14" s="55" t="s">
        <v>261</v>
      </c>
      <c r="B14" s="56" t="s">
        <v>262</v>
      </c>
      <c r="C14" s="56"/>
      <c r="D14" s="56"/>
      <c r="E14" s="56"/>
      <c r="F14" s="56" t="s">
        <v>263</v>
      </c>
      <c r="G14" s="56" t="s">
        <v>305</v>
      </c>
      <c r="H14" s="57"/>
      <c r="I14" s="56" t="s">
        <v>306</v>
      </c>
      <c r="J14" s="56" t="s">
        <v>266</v>
      </c>
      <c r="K14" s="56" t="s">
        <v>267</v>
      </c>
      <c r="L14" s="56" t="s">
        <v>268</v>
      </c>
      <c r="M14" s="56"/>
      <c r="N14" s="56"/>
      <c r="O14" s="56"/>
      <c r="P14" s="56"/>
      <c r="Q14" s="56"/>
      <c r="R14" s="56"/>
      <c r="S14" s="56"/>
      <c r="T14" s="56"/>
      <c r="U14" s="56"/>
      <c r="V14" s="56"/>
      <c r="W14" s="56"/>
      <c r="X14" s="56"/>
      <c r="Y14" s="56"/>
      <c r="Z14" s="56"/>
      <c r="AA14" s="56"/>
      <c r="AB14" s="56"/>
      <c r="AC14" s="56"/>
      <c r="AD14" s="56"/>
      <c r="AE14" s="56"/>
      <c r="AF14" s="56"/>
      <c r="AG14" s="56"/>
      <c r="AH14" s="56"/>
      <c r="AI14" s="56"/>
      <c r="AJ14" s="58"/>
      <c r="AK14" s="56" t="s">
        <v>307</v>
      </c>
      <c r="AL14" s="56" t="s">
        <v>270</v>
      </c>
      <c r="AM14" s="56" t="s">
        <v>271</v>
      </c>
      <c r="AN14" s="56" t="s">
        <v>272</v>
      </c>
      <c r="AO14" s="56"/>
      <c r="AP14" s="56"/>
      <c r="AQ14" s="56"/>
      <c r="AR14" s="56"/>
      <c r="AS14" s="56"/>
      <c r="AT14" s="56"/>
      <c r="AU14" s="56"/>
      <c r="AV14" s="56"/>
      <c r="AW14" s="56"/>
      <c r="AX14" s="56"/>
      <c r="AY14" s="56"/>
      <c r="AZ14" s="56"/>
      <c r="BA14" s="56"/>
      <c r="BB14" s="56"/>
      <c r="BC14" s="56"/>
      <c r="BD14" s="56"/>
      <c r="BE14" s="56"/>
      <c r="BF14" s="56"/>
      <c r="BG14" s="56"/>
      <c r="BH14" s="56"/>
      <c r="BI14" s="56"/>
      <c r="BJ14" s="56"/>
      <c r="BK14" s="56"/>
      <c r="BL14" s="58"/>
      <c r="BM14" s="56" t="s">
        <v>308</v>
      </c>
      <c r="BN14" s="56" t="s">
        <v>270</v>
      </c>
      <c r="BO14" s="56" t="s">
        <v>274</v>
      </c>
      <c r="BP14" s="56" t="s">
        <v>275</v>
      </c>
      <c r="BQ14" s="56"/>
      <c r="BR14" s="56"/>
      <c r="BS14" s="56"/>
      <c r="BT14" s="56"/>
      <c r="BU14" s="56"/>
      <c r="BV14" s="56"/>
      <c r="BW14" s="56"/>
      <c r="BX14" s="56"/>
      <c r="BY14" s="56"/>
      <c r="BZ14" s="56"/>
      <c r="CA14" s="56"/>
      <c r="CB14" s="56"/>
      <c r="CC14" s="56"/>
      <c r="CD14" s="56"/>
      <c r="CE14" s="56"/>
      <c r="CF14" s="56"/>
      <c r="CG14" s="56"/>
      <c r="CH14" s="56"/>
      <c r="CI14" s="56"/>
      <c r="CJ14" s="56"/>
      <c r="CK14" s="56"/>
      <c r="CL14" s="56"/>
      <c r="CM14" s="56"/>
      <c r="CN14" s="58"/>
      <c r="CO14" s="56" t="s">
        <v>309</v>
      </c>
      <c r="CP14" s="56" t="s">
        <v>277</v>
      </c>
      <c r="CQ14" s="56" t="s">
        <v>278</v>
      </c>
      <c r="CR14" s="56" t="s">
        <v>279</v>
      </c>
      <c r="CS14" s="56"/>
      <c r="CT14" s="56"/>
      <c r="CU14" s="56"/>
      <c r="CV14" s="56"/>
      <c r="CW14" s="56"/>
      <c r="CX14" s="56"/>
      <c r="CY14" s="56"/>
      <c r="CZ14" s="56"/>
      <c r="DA14" s="56"/>
      <c r="DB14" s="56"/>
      <c r="DC14" s="56"/>
      <c r="DD14" s="56"/>
      <c r="DE14" s="56"/>
      <c r="DF14" s="56"/>
      <c r="DG14" s="56"/>
      <c r="DH14" s="56"/>
      <c r="DI14" s="56"/>
      <c r="DJ14" s="56"/>
      <c r="DK14" s="56"/>
      <c r="DL14" s="56"/>
      <c r="DM14" s="56"/>
      <c r="DN14" s="56"/>
      <c r="DO14" s="56"/>
      <c r="DP14" s="58"/>
      <c r="DQ14" s="56" t="s">
        <v>310</v>
      </c>
      <c r="DR14" s="56" t="s">
        <v>281</v>
      </c>
      <c r="DS14" s="56" t="s">
        <v>282</v>
      </c>
      <c r="DT14" s="56" t="s">
        <v>283</v>
      </c>
      <c r="DU14" s="56"/>
      <c r="DV14" s="56"/>
      <c r="DW14" s="56"/>
      <c r="DX14" s="56"/>
      <c r="DY14" s="56"/>
      <c r="DZ14" s="56"/>
      <c r="EA14" s="56"/>
      <c r="EB14" s="56"/>
      <c r="EC14" s="56"/>
      <c r="ED14" s="56"/>
      <c r="EE14" s="56"/>
      <c r="EF14" s="56"/>
      <c r="EG14" s="56"/>
      <c r="EH14" s="56"/>
      <c r="EI14" s="56"/>
      <c r="EJ14" s="56"/>
      <c r="EK14" s="56"/>
      <c r="EL14" s="56"/>
      <c r="EM14" s="56"/>
      <c r="EN14" s="56"/>
      <c r="EO14" s="56"/>
      <c r="EP14" s="56"/>
      <c r="EQ14" s="56"/>
      <c r="ER14" s="58"/>
      <c r="ES14" s="56" t="s">
        <v>311</v>
      </c>
      <c r="ET14" s="56" t="s">
        <v>285</v>
      </c>
      <c r="EU14" s="56" t="s">
        <v>286</v>
      </c>
      <c r="EV14" s="56" t="s">
        <v>287</v>
      </c>
      <c r="EW14" s="56"/>
      <c r="EX14" s="56"/>
      <c r="EY14" s="56"/>
      <c r="EZ14" s="56"/>
      <c r="FA14" s="56"/>
      <c r="FB14" s="56"/>
      <c r="FC14" s="56"/>
      <c r="FD14" s="56"/>
      <c r="FE14" s="56"/>
      <c r="FF14" s="56"/>
      <c r="FG14" s="56"/>
      <c r="FH14" s="56"/>
      <c r="FI14" s="56"/>
      <c r="FJ14" s="56"/>
      <c r="FK14" s="56"/>
      <c r="FL14" s="56"/>
      <c r="FM14" s="56"/>
      <c r="FN14" s="56"/>
      <c r="FO14" s="56"/>
      <c r="FP14" s="56"/>
      <c r="FQ14" s="56"/>
      <c r="FR14" s="56"/>
      <c r="FS14" s="56"/>
      <c r="FT14" s="58"/>
      <c r="FU14" s="56" t="s">
        <v>312</v>
      </c>
      <c r="FV14" s="56" t="s">
        <v>289</v>
      </c>
      <c r="FW14" s="56" t="s">
        <v>290</v>
      </c>
      <c r="FX14" s="56" t="s">
        <v>291</v>
      </c>
      <c r="FY14" s="56"/>
      <c r="FZ14" s="56"/>
      <c r="GA14" s="56"/>
      <c r="GB14" s="56"/>
      <c r="GC14" s="56"/>
      <c r="GD14" s="56"/>
      <c r="GE14" s="56"/>
      <c r="GF14" s="56"/>
      <c r="GG14" s="56"/>
      <c r="GH14" s="56"/>
      <c r="GI14" s="56"/>
      <c r="GJ14" s="56"/>
      <c r="GK14" s="56"/>
      <c r="GL14" s="56"/>
      <c r="GM14" s="56"/>
      <c r="GN14" s="56"/>
      <c r="GO14" s="56"/>
      <c r="GP14" s="56"/>
      <c r="GQ14" s="56"/>
      <c r="GR14" s="56"/>
      <c r="GS14" s="56"/>
      <c r="GT14" s="56"/>
      <c r="GU14" s="56"/>
      <c r="GV14" s="58"/>
      <c r="GW14" s="56" t="s">
        <v>313</v>
      </c>
      <c r="GX14" s="56" t="s">
        <v>293</v>
      </c>
      <c r="GY14" s="56" t="s">
        <v>294</v>
      </c>
      <c r="GZ14" s="56" t="s">
        <v>295</v>
      </c>
      <c r="HA14" s="56"/>
      <c r="HB14" s="56"/>
      <c r="HC14" s="56"/>
      <c r="HD14" s="56"/>
      <c r="HE14" s="56"/>
      <c r="HF14" s="56"/>
      <c r="HG14" s="56"/>
      <c r="HH14" s="56"/>
      <c r="HI14" s="56"/>
      <c r="HJ14" s="56"/>
      <c r="HK14" s="56"/>
      <c r="HL14" s="56"/>
      <c r="HM14" s="56"/>
      <c r="HN14" s="56"/>
      <c r="HO14" s="56"/>
      <c r="HP14" s="56"/>
      <c r="HQ14" s="56"/>
      <c r="HR14" s="56"/>
      <c r="HS14" s="56"/>
      <c r="HT14" s="56"/>
      <c r="HU14" s="56"/>
      <c r="HV14" s="56"/>
      <c r="HW14" s="56"/>
      <c r="HX14" s="58"/>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42.75" x14ac:dyDescent="0.25">
      <c r="A15" s="55" t="s">
        <v>261</v>
      </c>
      <c r="B15" s="56" t="s">
        <v>262</v>
      </c>
      <c r="C15" s="56"/>
      <c r="D15" s="56"/>
      <c r="E15" s="56"/>
      <c r="F15" s="56" t="s">
        <v>263</v>
      </c>
      <c r="G15" s="56" t="s">
        <v>314</v>
      </c>
      <c r="H15" s="57"/>
      <c r="I15" s="56" t="s">
        <v>315</v>
      </c>
      <c r="J15" s="56" t="s">
        <v>266</v>
      </c>
      <c r="K15" s="56" t="s">
        <v>267</v>
      </c>
      <c r="L15" s="56" t="s">
        <v>268</v>
      </c>
      <c r="M15" s="56"/>
      <c r="N15" s="56"/>
      <c r="O15" s="56"/>
      <c r="P15" s="56"/>
      <c r="Q15" s="56"/>
      <c r="R15" s="56"/>
      <c r="S15" s="56"/>
      <c r="T15" s="56"/>
      <c r="U15" s="56"/>
      <c r="V15" s="56"/>
      <c r="W15" s="56"/>
      <c r="X15" s="56"/>
      <c r="Y15" s="56"/>
      <c r="Z15" s="56"/>
      <c r="AA15" s="56"/>
      <c r="AB15" s="56"/>
      <c r="AC15" s="56"/>
      <c r="AD15" s="56"/>
      <c r="AE15" s="56"/>
      <c r="AF15" s="56"/>
      <c r="AG15" s="56"/>
      <c r="AH15" s="56"/>
      <c r="AI15" s="56"/>
      <c r="AJ15" s="58"/>
      <c r="AK15" s="56" t="s">
        <v>316</v>
      </c>
      <c r="AL15" s="56" t="s">
        <v>270</v>
      </c>
      <c r="AM15" s="56" t="s">
        <v>271</v>
      </c>
      <c r="AN15" s="56" t="s">
        <v>272</v>
      </c>
      <c r="AO15" s="56"/>
      <c r="AP15" s="56"/>
      <c r="AQ15" s="56"/>
      <c r="AR15" s="56"/>
      <c r="AS15" s="56"/>
      <c r="AT15" s="56"/>
      <c r="AU15" s="56"/>
      <c r="AV15" s="56"/>
      <c r="AW15" s="56"/>
      <c r="AX15" s="56"/>
      <c r="AY15" s="56"/>
      <c r="AZ15" s="56"/>
      <c r="BA15" s="56"/>
      <c r="BB15" s="56"/>
      <c r="BC15" s="56"/>
      <c r="BD15" s="56"/>
      <c r="BE15" s="56"/>
      <c r="BF15" s="56"/>
      <c r="BG15" s="56"/>
      <c r="BH15" s="56"/>
      <c r="BI15" s="56"/>
      <c r="BJ15" s="56"/>
      <c r="BK15" s="56"/>
      <c r="BL15" s="58"/>
      <c r="BM15" s="56" t="s">
        <v>317</v>
      </c>
      <c r="BN15" s="56" t="s">
        <v>270</v>
      </c>
      <c r="BO15" s="56" t="s">
        <v>274</v>
      </c>
      <c r="BP15" s="56" t="s">
        <v>275</v>
      </c>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8"/>
      <c r="CO15" s="56" t="s">
        <v>318</v>
      </c>
      <c r="CP15" s="56" t="s">
        <v>277</v>
      </c>
      <c r="CQ15" s="56" t="s">
        <v>278</v>
      </c>
      <c r="CR15" s="56" t="s">
        <v>279</v>
      </c>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8"/>
      <c r="DQ15" s="56" t="s">
        <v>319</v>
      </c>
      <c r="DR15" s="56" t="s">
        <v>281</v>
      </c>
      <c r="DS15" s="56" t="s">
        <v>282</v>
      </c>
      <c r="DT15" s="56" t="s">
        <v>283</v>
      </c>
      <c r="DU15" s="56"/>
      <c r="DV15" s="56"/>
      <c r="DW15" s="56"/>
      <c r="DX15" s="56"/>
      <c r="DY15" s="56"/>
      <c r="DZ15" s="56"/>
      <c r="EA15" s="56"/>
      <c r="EB15" s="56"/>
      <c r="EC15" s="56"/>
      <c r="ED15" s="56"/>
      <c r="EE15" s="56"/>
      <c r="EF15" s="56"/>
      <c r="EG15" s="56"/>
      <c r="EH15" s="56"/>
      <c r="EI15" s="56"/>
      <c r="EJ15" s="56"/>
      <c r="EK15" s="56"/>
      <c r="EL15" s="56"/>
      <c r="EM15" s="56"/>
      <c r="EN15" s="56"/>
      <c r="EO15" s="56"/>
      <c r="EP15" s="56"/>
      <c r="EQ15" s="56"/>
      <c r="ER15" s="58"/>
      <c r="ES15" s="56" t="s">
        <v>320</v>
      </c>
      <c r="ET15" s="56" t="s">
        <v>285</v>
      </c>
      <c r="EU15" s="56" t="s">
        <v>286</v>
      </c>
      <c r="EV15" s="56" t="s">
        <v>287</v>
      </c>
      <c r="EW15" s="56"/>
      <c r="EX15" s="56"/>
      <c r="EY15" s="56"/>
      <c r="EZ15" s="56"/>
      <c r="FA15" s="56"/>
      <c r="FB15" s="56"/>
      <c r="FC15" s="56"/>
      <c r="FD15" s="56"/>
      <c r="FE15" s="56"/>
      <c r="FF15" s="56"/>
      <c r="FG15" s="56"/>
      <c r="FH15" s="56"/>
      <c r="FI15" s="56"/>
      <c r="FJ15" s="56"/>
      <c r="FK15" s="56"/>
      <c r="FL15" s="56"/>
      <c r="FM15" s="56"/>
      <c r="FN15" s="56"/>
      <c r="FO15" s="56"/>
      <c r="FP15" s="56"/>
      <c r="FQ15" s="56"/>
      <c r="FR15" s="56"/>
      <c r="FS15" s="56"/>
      <c r="FT15" s="58"/>
      <c r="FU15" s="56" t="s">
        <v>321</v>
      </c>
      <c r="FV15" s="56" t="s">
        <v>289</v>
      </c>
      <c r="FW15" s="56" t="s">
        <v>290</v>
      </c>
      <c r="FX15" s="56" t="s">
        <v>291</v>
      </c>
      <c r="FY15" s="56"/>
      <c r="FZ15" s="56"/>
      <c r="GA15" s="56"/>
      <c r="GB15" s="56"/>
      <c r="GC15" s="56"/>
      <c r="GD15" s="56"/>
      <c r="GE15" s="56"/>
      <c r="GF15" s="56"/>
      <c r="GG15" s="56"/>
      <c r="GH15" s="56"/>
      <c r="GI15" s="56"/>
      <c r="GJ15" s="56"/>
      <c r="GK15" s="56"/>
      <c r="GL15" s="56"/>
      <c r="GM15" s="56"/>
      <c r="GN15" s="56"/>
      <c r="GO15" s="56"/>
      <c r="GP15" s="56"/>
      <c r="GQ15" s="56"/>
      <c r="GR15" s="56"/>
      <c r="GS15" s="56"/>
      <c r="GT15" s="56"/>
      <c r="GU15" s="56"/>
      <c r="GV15" s="58"/>
      <c r="GW15" s="56" t="s">
        <v>322</v>
      </c>
      <c r="GX15" s="56" t="s">
        <v>293</v>
      </c>
      <c r="GY15" s="56" t="s">
        <v>294</v>
      </c>
      <c r="GZ15" s="56" t="s">
        <v>295</v>
      </c>
      <c r="HA15" s="56"/>
      <c r="HB15" s="56"/>
      <c r="HC15" s="56"/>
      <c r="HD15" s="56"/>
      <c r="HE15" s="56"/>
      <c r="HF15" s="56"/>
      <c r="HG15" s="56"/>
      <c r="HH15" s="56"/>
      <c r="HI15" s="56"/>
      <c r="HJ15" s="56"/>
      <c r="HK15" s="56"/>
      <c r="HL15" s="56"/>
      <c r="HM15" s="56"/>
      <c r="HN15" s="56"/>
      <c r="HO15" s="56"/>
      <c r="HP15" s="56"/>
      <c r="HQ15" s="56"/>
      <c r="HR15" s="56"/>
      <c r="HS15" s="56"/>
      <c r="HT15" s="56"/>
      <c r="HU15" s="56"/>
      <c r="HV15" s="56"/>
      <c r="HW15" s="56"/>
      <c r="HX15" s="58"/>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42.75" x14ac:dyDescent="0.25">
      <c r="A16" s="55" t="s">
        <v>261</v>
      </c>
      <c r="B16" s="56" t="s">
        <v>262</v>
      </c>
      <c r="C16" s="56"/>
      <c r="D16" s="56"/>
      <c r="E16" s="56"/>
      <c r="F16" s="56" t="s">
        <v>263</v>
      </c>
      <c r="G16" s="56" t="s">
        <v>323</v>
      </c>
      <c r="H16" s="57"/>
      <c r="I16" s="56" t="s">
        <v>324</v>
      </c>
      <c r="J16" s="56" t="s">
        <v>266</v>
      </c>
      <c r="K16" s="56" t="s">
        <v>267</v>
      </c>
      <c r="L16" s="56" t="s">
        <v>268</v>
      </c>
      <c r="M16" s="56"/>
      <c r="N16" s="56"/>
      <c r="O16" s="56"/>
      <c r="P16" s="56"/>
      <c r="Q16" s="56"/>
      <c r="R16" s="56"/>
      <c r="S16" s="56"/>
      <c r="T16" s="56"/>
      <c r="U16" s="56"/>
      <c r="V16" s="56"/>
      <c r="W16" s="56"/>
      <c r="X16" s="56"/>
      <c r="Y16" s="56"/>
      <c r="Z16" s="56"/>
      <c r="AA16" s="56"/>
      <c r="AB16" s="56"/>
      <c r="AC16" s="56"/>
      <c r="AD16" s="56"/>
      <c r="AE16" s="56"/>
      <c r="AF16" s="56"/>
      <c r="AG16" s="56"/>
      <c r="AH16" s="56"/>
      <c r="AI16" s="56"/>
      <c r="AJ16" s="58"/>
      <c r="AK16" s="56" t="s">
        <v>325</v>
      </c>
      <c r="AL16" s="56" t="s">
        <v>270</v>
      </c>
      <c r="AM16" s="56" t="s">
        <v>271</v>
      </c>
      <c r="AN16" s="56" t="s">
        <v>272</v>
      </c>
      <c r="AO16" s="56"/>
      <c r="AP16" s="56"/>
      <c r="AQ16" s="56"/>
      <c r="AR16" s="56"/>
      <c r="AS16" s="56"/>
      <c r="AT16" s="56"/>
      <c r="AU16" s="56"/>
      <c r="AV16" s="56"/>
      <c r="AW16" s="56"/>
      <c r="AX16" s="56"/>
      <c r="AY16" s="56"/>
      <c r="AZ16" s="56"/>
      <c r="BA16" s="56"/>
      <c r="BB16" s="56"/>
      <c r="BC16" s="56"/>
      <c r="BD16" s="56"/>
      <c r="BE16" s="56"/>
      <c r="BF16" s="56"/>
      <c r="BG16" s="56"/>
      <c r="BH16" s="56"/>
      <c r="BI16" s="56"/>
      <c r="BJ16" s="56"/>
      <c r="BK16" s="56"/>
      <c r="BL16" s="58"/>
      <c r="BM16" s="56" t="s">
        <v>326</v>
      </c>
      <c r="BN16" s="56" t="s">
        <v>270</v>
      </c>
      <c r="BO16" s="56" t="s">
        <v>274</v>
      </c>
      <c r="BP16" s="56" t="s">
        <v>275</v>
      </c>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8"/>
      <c r="CO16" s="56" t="s">
        <v>327</v>
      </c>
      <c r="CP16" s="56" t="s">
        <v>277</v>
      </c>
      <c r="CQ16" s="56" t="s">
        <v>278</v>
      </c>
      <c r="CR16" s="56" t="s">
        <v>279</v>
      </c>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8"/>
      <c r="DQ16" s="56" t="s">
        <v>328</v>
      </c>
      <c r="DR16" s="56" t="s">
        <v>281</v>
      </c>
      <c r="DS16" s="56" t="s">
        <v>282</v>
      </c>
      <c r="DT16" s="56" t="s">
        <v>283</v>
      </c>
      <c r="DU16" s="56"/>
      <c r="DV16" s="56"/>
      <c r="DW16" s="56"/>
      <c r="DX16" s="56"/>
      <c r="DY16" s="56"/>
      <c r="DZ16" s="56"/>
      <c r="EA16" s="56"/>
      <c r="EB16" s="56"/>
      <c r="EC16" s="56"/>
      <c r="ED16" s="56"/>
      <c r="EE16" s="56"/>
      <c r="EF16" s="56"/>
      <c r="EG16" s="56"/>
      <c r="EH16" s="56"/>
      <c r="EI16" s="56"/>
      <c r="EJ16" s="56"/>
      <c r="EK16" s="56"/>
      <c r="EL16" s="56"/>
      <c r="EM16" s="56"/>
      <c r="EN16" s="56"/>
      <c r="EO16" s="56"/>
      <c r="EP16" s="56"/>
      <c r="EQ16" s="56"/>
      <c r="ER16" s="58"/>
      <c r="ES16" s="56" t="s">
        <v>329</v>
      </c>
      <c r="ET16" s="56" t="s">
        <v>285</v>
      </c>
      <c r="EU16" s="56" t="s">
        <v>286</v>
      </c>
      <c r="EV16" s="56" t="s">
        <v>287</v>
      </c>
      <c r="EW16" s="56"/>
      <c r="EX16" s="56"/>
      <c r="EY16" s="56"/>
      <c r="EZ16" s="56"/>
      <c r="FA16" s="56"/>
      <c r="FB16" s="56"/>
      <c r="FC16" s="56"/>
      <c r="FD16" s="56"/>
      <c r="FE16" s="56"/>
      <c r="FF16" s="56"/>
      <c r="FG16" s="56"/>
      <c r="FH16" s="56"/>
      <c r="FI16" s="56"/>
      <c r="FJ16" s="56"/>
      <c r="FK16" s="56"/>
      <c r="FL16" s="56"/>
      <c r="FM16" s="56"/>
      <c r="FN16" s="56"/>
      <c r="FO16" s="56"/>
      <c r="FP16" s="56"/>
      <c r="FQ16" s="56"/>
      <c r="FR16" s="56"/>
      <c r="FS16" s="56"/>
      <c r="FT16" s="58"/>
      <c r="FU16" s="56" t="s">
        <v>330</v>
      </c>
      <c r="FV16" s="56" t="s">
        <v>289</v>
      </c>
      <c r="FW16" s="56" t="s">
        <v>290</v>
      </c>
      <c r="FX16" s="56" t="s">
        <v>291</v>
      </c>
      <c r="FY16" s="56"/>
      <c r="FZ16" s="56"/>
      <c r="GA16" s="56"/>
      <c r="GB16" s="56"/>
      <c r="GC16" s="56"/>
      <c r="GD16" s="56"/>
      <c r="GE16" s="56"/>
      <c r="GF16" s="56"/>
      <c r="GG16" s="56"/>
      <c r="GH16" s="56"/>
      <c r="GI16" s="56"/>
      <c r="GJ16" s="56"/>
      <c r="GK16" s="56"/>
      <c r="GL16" s="56"/>
      <c r="GM16" s="56"/>
      <c r="GN16" s="56"/>
      <c r="GO16" s="56"/>
      <c r="GP16" s="56"/>
      <c r="GQ16" s="56"/>
      <c r="GR16" s="56"/>
      <c r="GS16" s="56"/>
      <c r="GT16" s="56"/>
      <c r="GU16" s="56"/>
      <c r="GV16" s="58"/>
      <c r="GW16" s="56" t="s">
        <v>331</v>
      </c>
      <c r="GX16" s="56" t="s">
        <v>293</v>
      </c>
      <c r="GY16" s="56" t="s">
        <v>294</v>
      </c>
      <c r="GZ16" s="56" t="s">
        <v>295</v>
      </c>
      <c r="HA16" s="56"/>
      <c r="HB16" s="56"/>
      <c r="HC16" s="56"/>
      <c r="HD16" s="56"/>
      <c r="HE16" s="56"/>
      <c r="HF16" s="56"/>
      <c r="HG16" s="56"/>
      <c r="HH16" s="56"/>
      <c r="HI16" s="56"/>
      <c r="HJ16" s="56"/>
      <c r="HK16" s="56"/>
      <c r="HL16" s="56"/>
      <c r="HM16" s="56"/>
      <c r="HN16" s="56"/>
      <c r="HO16" s="56"/>
      <c r="HP16" s="56"/>
      <c r="HQ16" s="56"/>
      <c r="HR16" s="56"/>
      <c r="HS16" s="56"/>
      <c r="HT16" s="56"/>
      <c r="HU16" s="56"/>
      <c r="HV16" s="56"/>
      <c r="HW16" s="56"/>
      <c r="HX16" s="58"/>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42.75" x14ac:dyDescent="0.25">
      <c r="A17" s="55" t="s">
        <v>261</v>
      </c>
      <c r="B17" s="56" t="s">
        <v>262</v>
      </c>
      <c r="C17" s="56"/>
      <c r="D17" s="56"/>
      <c r="E17" s="56"/>
      <c r="F17" s="56" t="s">
        <v>263</v>
      </c>
      <c r="G17" s="56" t="s">
        <v>332</v>
      </c>
      <c r="H17" s="57"/>
      <c r="I17" s="56" t="s">
        <v>333</v>
      </c>
      <c r="J17" s="56" t="s">
        <v>266</v>
      </c>
      <c r="K17" s="56" t="s">
        <v>267</v>
      </c>
      <c r="L17" s="56" t="s">
        <v>268</v>
      </c>
      <c r="M17" s="56"/>
      <c r="N17" s="56"/>
      <c r="O17" s="56"/>
      <c r="P17" s="56"/>
      <c r="Q17" s="56"/>
      <c r="R17" s="56"/>
      <c r="S17" s="56"/>
      <c r="T17" s="56"/>
      <c r="U17" s="56"/>
      <c r="V17" s="56"/>
      <c r="W17" s="56"/>
      <c r="X17" s="56"/>
      <c r="Y17" s="56"/>
      <c r="Z17" s="56"/>
      <c r="AA17" s="56"/>
      <c r="AB17" s="56"/>
      <c r="AC17" s="56"/>
      <c r="AD17" s="56"/>
      <c r="AE17" s="56"/>
      <c r="AF17" s="56"/>
      <c r="AG17" s="56"/>
      <c r="AH17" s="56"/>
      <c r="AI17" s="56"/>
      <c r="AJ17" s="58"/>
      <c r="AK17" s="56" t="s">
        <v>334</v>
      </c>
      <c r="AL17" s="56" t="s">
        <v>270</v>
      </c>
      <c r="AM17" s="56" t="s">
        <v>271</v>
      </c>
      <c r="AN17" s="56" t="s">
        <v>272</v>
      </c>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8"/>
      <c r="BM17" s="56" t="s">
        <v>335</v>
      </c>
      <c r="BN17" s="56" t="s">
        <v>270</v>
      </c>
      <c r="BO17" s="56" t="s">
        <v>274</v>
      </c>
      <c r="BP17" s="56" t="s">
        <v>275</v>
      </c>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8"/>
      <c r="CO17" s="56" t="s">
        <v>336</v>
      </c>
      <c r="CP17" s="56" t="s">
        <v>277</v>
      </c>
      <c r="CQ17" s="56" t="s">
        <v>278</v>
      </c>
      <c r="CR17" s="56" t="s">
        <v>279</v>
      </c>
      <c r="CS17" s="56"/>
      <c r="CT17" s="56"/>
      <c r="CU17" s="56"/>
      <c r="CV17" s="56"/>
      <c r="CW17" s="56"/>
      <c r="CX17" s="56"/>
      <c r="CY17" s="56"/>
      <c r="CZ17" s="56"/>
      <c r="DA17" s="56"/>
      <c r="DB17" s="56"/>
      <c r="DC17" s="56"/>
      <c r="DD17" s="56"/>
      <c r="DE17" s="56"/>
      <c r="DF17" s="56"/>
      <c r="DG17" s="56"/>
      <c r="DH17" s="56"/>
      <c r="DI17" s="56"/>
      <c r="DJ17" s="56"/>
      <c r="DK17" s="56"/>
      <c r="DL17" s="56"/>
      <c r="DM17" s="56"/>
      <c r="DN17" s="56"/>
      <c r="DO17" s="56"/>
      <c r="DP17" s="58"/>
      <c r="DQ17" s="56" t="s">
        <v>337</v>
      </c>
      <c r="DR17" s="56" t="s">
        <v>281</v>
      </c>
      <c r="DS17" s="56" t="s">
        <v>282</v>
      </c>
      <c r="DT17" s="56" t="s">
        <v>283</v>
      </c>
      <c r="DU17" s="56"/>
      <c r="DV17" s="56"/>
      <c r="DW17" s="56"/>
      <c r="DX17" s="56"/>
      <c r="DY17" s="56"/>
      <c r="DZ17" s="56"/>
      <c r="EA17" s="56"/>
      <c r="EB17" s="56"/>
      <c r="EC17" s="56"/>
      <c r="ED17" s="56"/>
      <c r="EE17" s="56"/>
      <c r="EF17" s="56"/>
      <c r="EG17" s="56"/>
      <c r="EH17" s="56"/>
      <c r="EI17" s="56"/>
      <c r="EJ17" s="56"/>
      <c r="EK17" s="56"/>
      <c r="EL17" s="56"/>
      <c r="EM17" s="56"/>
      <c r="EN17" s="56"/>
      <c r="EO17" s="56"/>
      <c r="EP17" s="56"/>
      <c r="EQ17" s="56"/>
      <c r="ER17" s="58"/>
      <c r="ES17" s="56" t="s">
        <v>338</v>
      </c>
      <c r="ET17" s="56" t="s">
        <v>285</v>
      </c>
      <c r="EU17" s="56" t="s">
        <v>286</v>
      </c>
      <c r="EV17" s="56" t="s">
        <v>287</v>
      </c>
      <c r="EW17" s="56"/>
      <c r="EX17" s="56"/>
      <c r="EY17" s="56"/>
      <c r="EZ17" s="56"/>
      <c r="FA17" s="56"/>
      <c r="FB17" s="56"/>
      <c r="FC17" s="56"/>
      <c r="FD17" s="56"/>
      <c r="FE17" s="56"/>
      <c r="FF17" s="56"/>
      <c r="FG17" s="56"/>
      <c r="FH17" s="56"/>
      <c r="FI17" s="56"/>
      <c r="FJ17" s="56"/>
      <c r="FK17" s="56"/>
      <c r="FL17" s="56"/>
      <c r="FM17" s="56"/>
      <c r="FN17" s="56"/>
      <c r="FO17" s="56"/>
      <c r="FP17" s="56"/>
      <c r="FQ17" s="56"/>
      <c r="FR17" s="56"/>
      <c r="FS17" s="56"/>
      <c r="FT17" s="58"/>
      <c r="FU17" s="56" t="s">
        <v>339</v>
      </c>
      <c r="FV17" s="56" t="s">
        <v>289</v>
      </c>
      <c r="FW17" s="56" t="s">
        <v>290</v>
      </c>
      <c r="FX17" s="56" t="s">
        <v>291</v>
      </c>
      <c r="FY17" s="56"/>
      <c r="FZ17" s="56"/>
      <c r="GA17" s="56"/>
      <c r="GB17" s="56"/>
      <c r="GC17" s="56"/>
      <c r="GD17" s="56"/>
      <c r="GE17" s="56"/>
      <c r="GF17" s="56"/>
      <c r="GG17" s="56"/>
      <c r="GH17" s="56"/>
      <c r="GI17" s="56"/>
      <c r="GJ17" s="56"/>
      <c r="GK17" s="56"/>
      <c r="GL17" s="56"/>
      <c r="GM17" s="56"/>
      <c r="GN17" s="56"/>
      <c r="GO17" s="56"/>
      <c r="GP17" s="56"/>
      <c r="GQ17" s="56"/>
      <c r="GR17" s="56"/>
      <c r="GS17" s="56"/>
      <c r="GT17" s="56"/>
      <c r="GU17" s="56"/>
      <c r="GV17" s="58"/>
      <c r="GW17" s="56" t="s">
        <v>340</v>
      </c>
      <c r="GX17" s="56" t="s">
        <v>293</v>
      </c>
      <c r="GY17" s="56" t="s">
        <v>294</v>
      </c>
      <c r="GZ17" s="56" t="s">
        <v>295</v>
      </c>
      <c r="HA17" s="56"/>
      <c r="HB17" s="56"/>
      <c r="HC17" s="56"/>
      <c r="HD17" s="56"/>
      <c r="HE17" s="56"/>
      <c r="HF17" s="56"/>
      <c r="HG17" s="56"/>
      <c r="HH17" s="56"/>
      <c r="HI17" s="56"/>
      <c r="HJ17" s="56"/>
      <c r="HK17" s="56"/>
      <c r="HL17" s="56"/>
      <c r="HM17" s="56"/>
      <c r="HN17" s="56"/>
      <c r="HO17" s="56"/>
      <c r="HP17" s="56"/>
      <c r="HQ17" s="56"/>
      <c r="HR17" s="56"/>
      <c r="HS17" s="56"/>
      <c r="HT17" s="56"/>
      <c r="HU17" s="56"/>
      <c r="HV17" s="56"/>
      <c r="HW17" s="56"/>
      <c r="HX17" s="58"/>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42.75" x14ac:dyDescent="0.25">
      <c r="A18" s="55" t="s">
        <v>261</v>
      </c>
      <c r="B18" s="56" t="s">
        <v>262</v>
      </c>
      <c r="C18" s="56"/>
      <c r="D18" s="56"/>
      <c r="E18" s="56"/>
      <c r="F18" s="56" t="s">
        <v>263</v>
      </c>
      <c r="G18" s="56" t="s">
        <v>341</v>
      </c>
      <c r="H18" s="57"/>
      <c r="I18" s="56" t="s">
        <v>342</v>
      </c>
      <c r="J18" s="56" t="s">
        <v>266</v>
      </c>
      <c r="K18" s="56" t="s">
        <v>267</v>
      </c>
      <c r="L18" s="56" t="s">
        <v>268</v>
      </c>
      <c r="M18" s="56"/>
      <c r="N18" s="56"/>
      <c r="O18" s="56"/>
      <c r="P18" s="56"/>
      <c r="Q18" s="56"/>
      <c r="R18" s="56"/>
      <c r="S18" s="56"/>
      <c r="T18" s="56"/>
      <c r="U18" s="56"/>
      <c r="V18" s="56"/>
      <c r="W18" s="56"/>
      <c r="X18" s="56"/>
      <c r="Y18" s="56"/>
      <c r="Z18" s="56"/>
      <c r="AA18" s="56"/>
      <c r="AB18" s="56"/>
      <c r="AC18" s="56"/>
      <c r="AD18" s="56"/>
      <c r="AE18" s="56"/>
      <c r="AF18" s="56"/>
      <c r="AG18" s="56"/>
      <c r="AH18" s="56"/>
      <c r="AI18" s="56"/>
      <c r="AJ18" s="58"/>
      <c r="AK18" s="56" t="s">
        <v>343</v>
      </c>
      <c r="AL18" s="56" t="s">
        <v>270</v>
      </c>
      <c r="AM18" s="56" t="s">
        <v>271</v>
      </c>
      <c r="AN18" s="56" t="s">
        <v>272</v>
      </c>
      <c r="AO18" s="56"/>
      <c r="AP18" s="56"/>
      <c r="AQ18" s="56"/>
      <c r="AR18" s="56"/>
      <c r="AS18" s="56"/>
      <c r="AT18" s="56"/>
      <c r="AU18" s="56"/>
      <c r="AV18" s="56"/>
      <c r="AW18" s="56"/>
      <c r="AX18" s="56"/>
      <c r="AY18" s="56"/>
      <c r="AZ18" s="56"/>
      <c r="BA18" s="56"/>
      <c r="BB18" s="56"/>
      <c r="BC18" s="56"/>
      <c r="BD18" s="56"/>
      <c r="BE18" s="56"/>
      <c r="BF18" s="56"/>
      <c r="BG18" s="56"/>
      <c r="BH18" s="56"/>
      <c r="BI18" s="56"/>
      <c r="BJ18" s="56"/>
      <c r="BK18" s="56"/>
      <c r="BL18" s="58"/>
      <c r="BM18" s="56" t="s">
        <v>344</v>
      </c>
      <c r="BN18" s="56" t="s">
        <v>270</v>
      </c>
      <c r="BO18" s="56" t="s">
        <v>274</v>
      </c>
      <c r="BP18" s="56" t="s">
        <v>275</v>
      </c>
      <c r="BQ18" s="56"/>
      <c r="BR18" s="56"/>
      <c r="BS18" s="56"/>
      <c r="BT18" s="56"/>
      <c r="BU18" s="56"/>
      <c r="BV18" s="56"/>
      <c r="BW18" s="56"/>
      <c r="BX18" s="56"/>
      <c r="BY18" s="56"/>
      <c r="BZ18" s="56"/>
      <c r="CA18" s="56"/>
      <c r="CB18" s="56"/>
      <c r="CC18" s="56"/>
      <c r="CD18" s="56"/>
      <c r="CE18" s="56"/>
      <c r="CF18" s="56"/>
      <c r="CG18" s="56"/>
      <c r="CH18" s="56"/>
      <c r="CI18" s="56"/>
      <c r="CJ18" s="56"/>
      <c r="CK18" s="56"/>
      <c r="CL18" s="56"/>
      <c r="CM18" s="56"/>
      <c r="CN18" s="58"/>
      <c r="CO18" s="56" t="s">
        <v>345</v>
      </c>
      <c r="CP18" s="56" t="s">
        <v>277</v>
      </c>
      <c r="CQ18" s="56" t="s">
        <v>278</v>
      </c>
      <c r="CR18" s="56" t="s">
        <v>279</v>
      </c>
      <c r="CS18" s="56"/>
      <c r="CT18" s="56"/>
      <c r="CU18" s="56"/>
      <c r="CV18" s="56"/>
      <c r="CW18" s="56"/>
      <c r="CX18" s="56"/>
      <c r="CY18" s="56"/>
      <c r="CZ18" s="56"/>
      <c r="DA18" s="56"/>
      <c r="DB18" s="56"/>
      <c r="DC18" s="56"/>
      <c r="DD18" s="56"/>
      <c r="DE18" s="56"/>
      <c r="DF18" s="56"/>
      <c r="DG18" s="56"/>
      <c r="DH18" s="56"/>
      <c r="DI18" s="56"/>
      <c r="DJ18" s="56"/>
      <c r="DK18" s="56"/>
      <c r="DL18" s="56"/>
      <c r="DM18" s="56"/>
      <c r="DN18" s="56"/>
      <c r="DO18" s="56"/>
      <c r="DP18" s="58"/>
      <c r="DQ18" s="56" t="s">
        <v>346</v>
      </c>
      <c r="DR18" s="56" t="s">
        <v>281</v>
      </c>
      <c r="DS18" s="56" t="s">
        <v>282</v>
      </c>
      <c r="DT18" s="56" t="s">
        <v>283</v>
      </c>
      <c r="DU18" s="56"/>
      <c r="DV18" s="56"/>
      <c r="DW18" s="56"/>
      <c r="DX18" s="56"/>
      <c r="DY18" s="56"/>
      <c r="DZ18" s="56"/>
      <c r="EA18" s="56"/>
      <c r="EB18" s="56"/>
      <c r="EC18" s="56"/>
      <c r="ED18" s="56"/>
      <c r="EE18" s="56"/>
      <c r="EF18" s="56"/>
      <c r="EG18" s="56"/>
      <c r="EH18" s="56"/>
      <c r="EI18" s="56"/>
      <c r="EJ18" s="56"/>
      <c r="EK18" s="56"/>
      <c r="EL18" s="56"/>
      <c r="EM18" s="56"/>
      <c r="EN18" s="56"/>
      <c r="EO18" s="56"/>
      <c r="EP18" s="56"/>
      <c r="EQ18" s="56"/>
      <c r="ER18" s="58"/>
      <c r="ES18" s="56" t="s">
        <v>347</v>
      </c>
      <c r="ET18" s="56" t="s">
        <v>285</v>
      </c>
      <c r="EU18" s="56" t="s">
        <v>286</v>
      </c>
      <c r="EV18" s="56" t="s">
        <v>287</v>
      </c>
      <c r="EW18" s="56"/>
      <c r="EX18" s="56"/>
      <c r="EY18" s="56"/>
      <c r="EZ18" s="56"/>
      <c r="FA18" s="56"/>
      <c r="FB18" s="56"/>
      <c r="FC18" s="56"/>
      <c r="FD18" s="56"/>
      <c r="FE18" s="56"/>
      <c r="FF18" s="56"/>
      <c r="FG18" s="56"/>
      <c r="FH18" s="56"/>
      <c r="FI18" s="56"/>
      <c r="FJ18" s="56"/>
      <c r="FK18" s="56"/>
      <c r="FL18" s="56"/>
      <c r="FM18" s="56"/>
      <c r="FN18" s="56"/>
      <c r="FO18" s="56"/>
      <c r="FP18" s="56"/>
      <c r="FQ18" s="56"/>
      <c r="FR18" s="56"/>
      <c r="FS18" s="56"/>
      <c r="FT18" s="58"/>
      <c r="FU18" s="56" t="s">
        <v>348</v>
      </c>
      <c r="FV18" s="56" t="s">
        <v>289</v>
      </c>
      <c r="FW18" s="56" t="s">
        <v>290</v>
      </c>
      <c r="FX18" s="56" t="s">
        <v>291</v>
      </c>
      <c r="FY18" s="56"/>
      <c r="FZ18" s="56"/>
      <c r="GA18" s="56"/>
      <c r="GB18" s="56"/>
      <c r="GC18" s="56"/>
      <c r="GD18" s="56"/>
      <c r="GE18" s="56"/>
      <c r="GF18" s="56"/>
      <c r="GG18" s="56"/>
      <c r="GH18" s="56"/>
      <c r="GI18" s="56"/>
      <c r="GJ18" s="56"/>
      <c r="GK18" s="56"/>
      <c r="GL18" s="56"/>
      <c r="GM18" s="56"/>
      <c r="GN18" s="56"/>
      <c r="GO18" s="56"/>
      <c r="GP18" s="56"/>
      <c r="GQ18" s="56"/>
      <c r="GR18" s="56"/>
      <c r="GS18" s="56"/>
      <c r="GT18" s="56"/>
      <c r="GU18" s="56"/>
      <c r="GV18" s="58"/>
      <c r="GW18" s="56" t="s">
        <v>349</v>
      </c>
      <c r="GX18" s="56" t="s">
        <v>293</v>
      </c>
      <c r="GY18" s="56" t="s">
        <v>294</v>
      </c>
      <c r="GZ18" s="56" t="s">
        <v>295</v>
      </c>
      <c r="HA18" s="56"/>
      <c r="HB18" s="56"/>
      <c r="HC18" s="56"/>
      <c r="HD18" s="56"/>
      <c r="HE18" s="56"/>
      <c r="HF18" s="56"/>
      <c r="HG18" s="56"/>
      <c r="HH18" s="56"/>
      <c r="HI18" s="56"/>
      <c r="HJ18" s="56"/>
      <c r="HK18" s="56"/>
      <c r="HL18" s="56"/>
      <c r="HM18" s="56"/>
      <c r="HN18" s="56"/>
      <c r="HO18" s="56"/>
      <c r="HP18" s="56"/>
      <c r="HQ18" s="56"/>
      <c r="HR18" s="56"/>
      <c r="HS18" s="56"/>
      <c r="HT18" s="56"/>
      <c r="HU18" s="56"/>
      <c r="HV18" s="56"/>
      <c r="HW18" s="56"/>
      <c r="HX18" s="5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42.75" x14ac:dyDescent="0.25">
      <c r="A19" s="55" t="s">
        <v>261</v>
      </c>
      <c r="B19" s="56" t="s">
        <v>262</v>
      </c>
      <c r="C19" s="56"/>
      <c r="D19" s="56"/>
      <c r="E19" s="56"/>
      <c r="F19" s="56" t="s">
        <v>263</v>
      </c>
      <c r="G19" s="56" t="s">
        <v>350</v>
      </c>
      <c r="H19" s="57"/>
      <c r="I19" s="56" t="s">
        <v>351</v>
      </c>
      <c r="J19" s="56" t="s">
        <v>266</v>
      </c>
      <c r="K19" s="56" t="s">
        <v>267</v>
      </c>
      <c r="L19" s="56" t="s">
        <v>268</v>
      </c>
      <c r="M19" s="56"/>
      <c r="N19" s="56"/>
      <c r="O19" s="56"/>
      <c r="P19" s="56"/>
      <c r="Q19" s="56"/>
      <c r="R19" s="56"/>
      <c r="S19" s="56"/>
      <c r="T19" s="56"/>
      <c r="U19" s="56"/>
      <c r="V19" s="56"/>
      <c r="W19" s="56"/>
      <c r="X19" s="56"/>
      <c r="Y19" s="56"/>
      <c r="Z19" s="56"/>
      <c r="AA19" s="56"/>
      <c r="AB19" s="56"/>
      <c r="AC19" s="56"/>
      <c r="AD19" s="56"/>
      <c r="AE19" s="56"/>
      <c r="AF19" s="56"/>
      <c r="AG19" s="56"/>
      <c r="AH19" s="56"/>
      <c r="AI19" s="56"/>
      <c r="AJ19" s="58"/>
      <c r="AK19" s="56" t="s">
        <v>352</v>
      </c>
      <c r="AL19" s="56" t="s">
        <v>270</v>
      </c>
      <c r="AM19" s="56" t="s">
        <v>271</v>
      </c>
      <c r="AN19" s="56" t="s">
        <v>272</v>
      </c>
      <c r="AO19" s="56"/>
      <c r="AP19" s="56"/>
      <c r="AQ19" s="56"/>
      <c r="AR19" s="56"/>
      <c r="AS19" s="56"/>
      <c r="AT19" s="56"/>
      <c r="AU19" s="56"/>
      <c r="AV19" s="56"/>
      <c r="AW19" s="56"/>
      <c r="AX19" s="56"/>
      <c r="AY19" s="56"/>
      <c r="AZ19" s="56"/>
      <c r="BA19" s="56"/>
      <c r="BB19" s="56"/>
      <c r="BC19" s="56"/>
      <c r="BD19" s="56"/>
      <c r="BE19" s="56"/>
      <c r="BF19" s="56"/>
      <c r="BG19" s="56"/>
      <c r="BH19" s="56"/>
      <c r="BI19" s="56"/>
      <c r="BJ19" s="56"/>
      <c r="BK19" s="56"/>
      <c r="BL19" s="58"/>
      <c r="BM19" s="56" t="s">
        <v>353</v>
      </c>
      <c r="BN19" s="56" t="s">
        <v>270</v>
      </c>
      <c r="BO19" s="56" t="s">
        <v>274</v>
      </c>
      <c r="BP19" s="56" t="s">
        <v>275</v>
      </c>
      <c r="BQ19" s="56"/>
      <c r="BR19" s="56"/>
      <c r="BS19" s="56"/>
      <c r="BT19" s="56"/>
      <c r="BU19" s="56"/>
      <c r="BV19" s="56"/>
      <c r="BW19" s="56"/>
      <c r="BX19" s="56"/>
      <c r="BY19" s="56"/>
      <c r="BZ19" s="56"/>
      <c r="CA19" s="56"/>
      <c r="CB19" s="56"/>
      <c r="CC19" s="56"/>
      <c r="CD19" s="56"/>
      <c r="CE19" s="56"/>
      <c r="CF19" s="56"/>
      <c r="CG19" s="56"/>
      <c r="CH19" s="56"/>
      <c r="CI19" s="56"/>
      <c r="CJ19" s="56"/>
      <c r="CK19" s="56"/>
      <c r="CL19" s="56"/>
      <c r="CM19" s="56"/>
      <c r="CN19" s="58"/>
      <c r="CO19" s="56" t="s">
        <v>354</v>
      </c>
      <c r="CP19" s="56" t="s">
        <v>277</v>
      </c>
      <c r="CQ19" s="56" t="s">
        <v>278</v>
      </c>
      <c r="CR19" s="56" t="s">
        <v>279</v>
      </c>
      <c r="CS19" s="56"/>
      <c r="CT19" s="56"/>
      <c r="CU19" s="56"/>
      <c r="CV19" s="56"/>
      <c r="CW19" s="56"/>
      <c r="CX19" s="56"/>
      <c r="CY19" s="56"/>
      <c r="CZ19" s="56"/>
      <c r="DA19" s="56"/>
      <c r="DB19" s="56"/>
      <c r="DC19" s="56"/>
      <c r="DD19" s="56"/>
      <c r="DE19" s="56"/>
      <c r="DF19" s="56"/>
      <c r="DG19" s="56"/>
      <c r="DH19" s="56"/>
      <c r="DI19" s="56"/>
      <c r="DJ19" s="56"/>
      <c r="DK19" s="56"/>
      <c r="DL19" s="56"/>
      <c r="DM19" s="56"/>
      <c r="DN19" s="56"/>
      <c r="DO19" s="56"/>
      <c r="DP19" s="58"/>
      <c r="DQ19" s="56" t="s">
        <v>355</v>
      </c>
      <c r="DR19" s="56" t="s">
        <v>281</v>
      </c>
      <c r="DS19" s="56" t="s">
        <v>282</v>
      </c>
      <c r="DT19" s="56" t="s">
        <v>283</v>
      </c>
      <c r="DU19" s="56"/>
      <c r="DV19" s="56"/>
      <c r="DW19" s="56"/>
      <c r="DX19" s="56"/>
      <c r="DY19" s="56"/>
      <c r="DZ19" s="56"/>
      <c r="EA19" s="56"/>
      <c r="EB19" s="56"/>
      <c r="EC19" s="56"/>
      <c r="ED19" s="56"/>
      <c r="EE19" s="56"/>
      <c r="EF19" s="56"/>
      <c r="EG19" s="56"/>
      <c r="EH19" s="56"/>
      <c r="EI19" s="56"/>
      <c r="EJ19" s="56"/>
      <c r="EK19" s="56"/>
      <c r="EL19" s="56"/>
      <c r="EM19" s="56"/>
      <c r="EN19" s="56"/>
      <c r="EO19" s="56"/>
      <c r="EP19" s="56"/>
      <c r="EQ19" s="56"/>
      <c r="ER19" s="58"/>
      <c r="ES19" s="56" t="s">
        <v>356</v>
      </c>
      <c r="ET19" s="56" t="s">
        <v>285</v>
      </c>
      <c r="EU19" s="56" t="s">
        <v>286</v>
      </c>
      <c r="EV19" s="56" t="s">
        <v>287</v>
      </c>
      <c r="EW19" s="56"/>
      <c r="EX19" s="56"/>
      <c r="EY19" s="56"/>
      <c r="EZ19" s="56"/>
      <c r="FA19" s="56"/>
      <c r="FB19" s="56"/>
      <c r="FC19" s="56"/>
      <c r="FD19" s="56"/>
      <c r="FE19" s="56"/>
      <c r="FF19" s="56"/>
      <c r="FG19" s="56"/>
      <c r="FH19" s="56"/>
      <c r="FI19" s="56"/>
      <c r="FJ19" s="56"/>
      <c r="FK19" s="56"/>
      <c r="FL19" s="56"/>
      <c r="FM19" s="56"/>
      <c r="FN19" s="56"/>
      <c r="FO19" s="56"/>
      <c r="FP19" s="56"/>
      <c r="FQ19" s="56"/>
      <c r="FR19" s="56"/>
      <c r="FS19" s="56"/>
      <c r="FT19" s="58"/>
      <c r="FU19" s="56" t="s">
        <v>357</v>
      </c>
      <c r="FV19" s="56" t="s">
        <v>289</v>
      </c>
      <c r="FW19" s="56" t="s">
        <v>290</v>
      </c>
      <c r="FX19" s="56" t="s">
        <v>291</v>
      </c>
      <c r="FY19" s="56"/>
      <c r="FZ19" s="56"/>
      <c r="GA19" s="56"/>
      <c r="GB19" s="56"/>
      <c r="GC19" s="56"/>
      <c r="GD19" s="56"/>
      <c r="GE19" s="56"/>
      <c r="GF19" s="56"/>
      <c r="GG19" s="56"/>
      <c r="GH19" s="56"/>
      <c r="GI19" s="56"/>
      <c r="GJ19" s="56"/>
      <c r="GK19" s="56"/>
      <c r="GL19" s="56"/>
      <c r="GM19" s="56"/>
      <c r="GN19" s="56"/>
      <c r="GO19" s="56"/>
      <c r="GP19" s="56"/>
      <c r="GQ19" s="56"/>
      <c r="GR19" s="56"/>
      <c r="GS19" s="56"/>
      <c r="GT19" s="56"/>
      <c r="GU19" s="56"/>
      <c r="GV19" s="58"/>
      <c r="GW19" s="56" t="s">
        <v>358</v>
      </c>
      <c r="GX19" s="56" t="s">
        <v>293</v>
      </c>
      <c r="GY19" s="56" t="s">
        <v>294</v>
      </c>
      <c r="GZ19" s="56" t="s">
        <v>295</v>
      </c>
      <c r="HA19" s="56"/>
      <c r="HB19" s="56"/>
      <c r="HC19" s="56"/>
      <c r="HD19" s="56"/>
      <c r="HE19" s="56"/>
      <c r="HF19" s="56"/>
      <c r="HG19" s="56"/>
      <c r="HH19" s="56"/>
      <c r="HI19" s="56"/>
      <c r="HJ19" s="56"/>
      <c r="HK19" s="56"/>
      <c r="HL19" s="56"/>
      <c r="HM19" s="56"/>
      <c r="HN19" s="56"/>
      <c r="HO19" s="56"/>
      <c r="HP19" s="56"/>
      <c r="HQ19" s="56"/>
      <c r="HR19" s="56"/>
      <c r="HS19" s="56"/>
      <c r="HT19" s="56"/>
      <c r="HU19" s="56"/>
      <c r="HV19" s="56"/>
      <c r="HW19" s="56"/>
      <c r="HX19" s="58"/>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42.75" x14ac:dyDescent="0.25">
      <c r="A20" s="55" t="s">
        <v>261</v>
      </c>
      <c r="B20" s="56" t="s">
        <v>262</v>
      </c>
      <c r="C20" s="56"/>
      <c r="D20" s="56"/>
      <c r="E20" s="56"/>
      <c r="F20" s="56" t="s">
        <v>263</v>
      </c>
      <c r="G20" s="56" t="s">
        <v>359</v>
      </c>
      <c r="H20" s="57"/>
      <c r="I20" s="56" t="s">
        <v>360</v>
      </c>
      <c r="J20" s="56" t="s">
        <v>266</v>
      </c>
      <c r="K20" s="56" t="s">
        <v>267</v>
      </c>
      <c r="L20" s="56" t="s">
        <v>268</v>
      </c>
      <c r="M20" s="56"/>
      <c r="N20" s="56"/>
      <c r="O20" s="56"/>
      <c r="P20" s="56"/>
      <c r="Q20" s="56"/>
      <c r="R20" s="56"/>
      <c r="S20" s="56"/>
      <c r="T20" s="56"/>
      <c r="U20" s="56"/>
      <c r="V20" s="56"/>
      <c r="W20" s="56"/>
      <c r="X20" s="56"/>
      <c r="Y20" s="56"/>
      <c r="Z20" s="56"/>
      <c r="AA20" s="56"/>
      <c r="AB20" s="56"/>
      <c r="AC20" s="56"/>
      <c r="AD20" s="56"/>
      <c r="AE20" s="56"/>
      <c r="AF20" s="56"/>
      <c r="AG20" s="56"/>
      <c r="AH20" s="56"/>
      <c r="AI20" s="56"/>
      <c r="AJ20" s="58"/>
      <c r="AK20" s="56" t="s">
        <v>361</v>
      </c>
      <c r="AL20" s="56" t="s">
        <v>270</v>
      </c>
      <c r="AM20" s="56" t="s">
        <v>271</v>
      </c>
      <c r="AN20" s="56" t="s">
        <v>272</v>
      </c>
      <c r="AO20" s="56"/>
      <c r="AP20" s="56"/>
      <c r="AQ20" s="56"/>
      <c r="AR20" s="56"/>
      <c r="AS20" s="56"/>
      <c r="AT20" s="56"/>
      <c r="AU20" s="56"/>
      <c r="AV20" s="56"/>
      <c r="AW20" s="56"/>
      <c r="AX20" s="56"/>
      <c r="AY20" s="56"/>
      <c r="AZ20" s="56"/>
      <c r="BA20" s="56"/>
      <c r="BB20" s="56"/>
      <c r="BC20" s="56"/>
      <c r="BD20" s="56"/>
      <c r="BE20" s="56"/>
      <c r="BF20" s="56"/>
      <c r="BG20" s="56"/>
      <c r="BH20" s="56"/>
      <c r="BI20" s="56"/>
      <c r="BJ20" s="56"/>
      <c r="BK20" s="56"/>
      <c r="BL20" s="58"/>
      <c r="BM20" s="56" t="s">
        <v>362</v>
      </c>
      <c r="BN20" s="56" t="s">
        <v>270</v>
      </c>
      <c r="BO20" s="56" t="s">
        <v>274</v>
      </c>
      <c r="BP20" s="56" t="s">
        <v>275</v>
      </c>
      <c r="BQ20" s="56"/>
      <c r="BR20" s="56"/>
      <c r="BS20" s="56"/>
      <c r="BT20" s="56"/>
      <c r="BU20" s="56"/>
      <c r="BV20" s="56"/>
      <c r="BW20" s="56"/>
      <c r="BX20" s="56"/>
      <c r="BY20" s="56"/>
      <c r="BZ20" s="56"/>
      <c r="CA20" s="56"/>
      <c r="CB20" s="56"/>
      <c r="CC20" s="56"/>
      <c r="CD20" s="56"/>
      <c r="CE20" s="56"/>
      <c r="CF20" s="56"/>
      <c r="CG20" s="56"/>
      <c r="CH20" s="56"/>
      <c r="CI20" s="56"/>
      <c r="CJ20" s="56"/>
      <c r="CK20" s="56"/>
      <c r="CL20" s="56"/>
      <c r="CM20" s="56"/>
      <c r="CN20" s="58"/>
      <c r="CO20" s="56" t="s">
        <v>363</v>
      </c>
      <c r="CP20" s="56" t="s">
        <v>277</v>
      </c>
      <c r="CQ20" s="56" t="s">
        <v>278</v>
      </c>
      <c r="CR20" s="56" t="s">
        <v>279</v>
      </c>
      <c r="CS20" s="56"/>
      <c r="CT20" s="56"/>
      <c r="CU20" s="56"/>
      <c r="CV20" s="56"/>
      <c r="CW20" s="56"/>
      <c r="CX20" s="56"/>
      <c r="CY20" s="56"/>
      <c r="CZ20" s="56"/>
      <c r="DA20" s="56"/>
      <c r="DB20" s="56"/>
      <c r="DC20" s="56"/>
      <c r="DD20" s="56"/>
      <c r="DE20" s="56"/>
      <c r="DF20" s="56"/>
      <c r="DG20" s="56"/>
      <c r="DH20" s="56"/>
      <c r="DI20" s="56"/>
      <c r="DJ20" s="56"/>
      <c r="DK20" s="56"/>
      <c r="DL20" s="56"/>
      <c r="DM20" s="56"/>
      <c r="DN20" s="56"/>
      <c r="DO20" s="56"/>
      <c r="DP20" s="58"/>
      <c r="DQ20" s="56" t="s">
        <v>364</v>
      </c>
      <c r="DR20" s="56" t="s">
        <v>281</v>
      </c>
      <c r="DS20" s="56" t="s">
        <v>282</v>
      </c>
      <c r="DT20" s="56" t="s">
        <v>283</v>
      </c>
      <c r="DU20" s="56"/>
      <c r="DV20" s="56"/>
      <c r="DW20" s="56"/>
      <c r="DX20" s="56"/>
      <c r="DY20" s="56"/>
      <c r="DZ20" s="56"/>
      <c r="EA20" s="56"/>
      <c r="EB20" s="56"/>
      <c r="EC20" s="56"/>
      <c r="ED20" s="56"/>
      <c r="EE20" s="56"/>
      <c r="EF20" s="56"/>
      <c r="EG20" s="56"/>
      <c r="EH20" s="56"/>
      <c r="EI20" s="56"/>
      <c r="EJ20" s="56"/>
      <c r="EK20" s="56"/>
      <c r="EL20" s="56"/>
      <c r="EM20" s="56"/>
      <c r="EN20" s="56"/>
      <c r="EO20" s="56"/>
      <c r="EP20" s="56"/>
      <c r="EQ20" s="56"/>
      <c r="ER20" s="58"/>
      <c r="ES20" s="56" t="s">
        <v>365</v>
      </c>
      <c r="ET20" s="56" t="s">
        <v>285</v>
      </c>
      <c r="EU20" s="56" t="s">
        <v>286</v>
      </c>
      <c r="EV20" s="56" t="s">
        <v>287</v>
      </c>
      <c r="EW20" s="56"/>
      <c r="EX20" s="56"/>
      <c r="EY20" s="56"/>
      <c r="EZ20" s="56"/>
      <c r="FA20" s="56"/>
      <c r="FB20" s="56"/>
      <c r="FC20" s="56"/>
      <c r="FD20" s="56"/>
      <c r="FE20" s="56"/>
      <c r="FF20" s="56"/>
      <c r="FG20" s="56"/>
      <c r="FH20" s="56"/>
      <c r="FI20" s="56"/>
      <c r="FJ20" s="56"/>
      <c r="FK20" s="56"/>
      <c r="FL20" s="56"/>
      <c r="FM20" s="56"/>
      <c r="FN20" s="56"/>
      <c r="FO20" s="56"/>
      <c r="FP20" s="56"/>
      <c r="FQ20" s="56"/>
      <c r="FR20" s="56"/>
      <c r="FS20" s="56"/>
      <c r="FT20" s="58"/>
      <c r="FU20" s="56" t="s">
        <v>366</v>
      </c>
      <c r="FV20" s="56" t="s">
        <v>289</v>
      </c>
      <c r="FW20" s="56" t="s">
        <v>290</v>
      </c>
      <c r="FX20" s="56" t="s">
        <v>291</v>
      </c>
      <c r="FY20" s="56"/>
      <c r="FZ20" s="56"/>
      <c r="GA20" s="56"/>
      <c r="GB20" s="56"/>
      <c r="GC20" s="56"/>
      <c r="GD20" s="56"/>
      <c r="GE20" s="56"/>
      <c r="GF20" s="56"/>
      <c r="GG20" s="56"/>
      <c r="GH20" s="56"/>
      <c r="GI20" s="56"/>
      <c r="GJ20" s="56"/>
      <c r="GK20" s="56"/>
      <c r="GL20" s="56"/>
      <c r="GM20" s="56"/>
      <c r="GN20" s="56"/>
      <c r="GO20" s="56"/>
      <c r="GP20" s="56"/>
      <c r="GQ20" s="56"/>
      <c r="GR20" s="56"/>
      <c r="GS20" s="56"/>
      <c r="GT20" s="56"/>
      <c r="GU20" s="56"/>
      <c r="GV20" s="58"/>
      <c r="GW20" s="56" t="s">
        <v>367</v>
      </c>
      <c r="GX20" s="56" t="s">
        <v>293</v>
      </c>
      <c r="GY20" s="56" t="s">
        <v>294</v>
      </c>
      <c r="GZ20" s="56" t="s">
        <v>295</v>
      </c>
      <c r="HA20" s="56"/>
      <c r="HB20" s="56"/>
      <c r="HC20" s="56"/>
      <c r="HD20" s="56"/>
      <c r="HE20" s="56"/>
      <c r="HF20" s="56"/>
      <c r="HG20" s="56"/>
      <c r="HH20" s="56"/>
      <c r="HI20" s="56"/>
      <c r="HJ20" s="56"/>
      <c r="HK20" s="56"/>
      <c r="HL20" s="56"/>
      <c r="HM20" s="56"/>
      <c r="HN20" s="56"/>
      <c r="HO20" s="56"/>
      <c r="HP20" s="56"/>
      <c r="HQ20" s="56"/>
      <c r="HR20" s="56"/>
      <c r="HS20" s="56"/>
      <c r="HT20" s="56"/>
      <c r="HU20" s="56"/>
      <c r="HV20" s="56"/>
      <c r="HW20" s="56"/>
      <c r="HX20" s="58"/>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42.75" x14ac:dyDescent="0.25">
      <c r="A21" s="55" t="s">
        <v>261</v>
      </c>
      <c r="B21" s="56" t="s">
        <v>262</v>
      </c>
      <c r="C21" s="56"/>
      <c r="D21" s="56"/>
      <c r="E21" s="56"/>
      <c r="F21" s="56" t="s">
        <v>263</v>
      </c>
      <c r="G21" s="56" t="s">
        <v>368</v>
      </c>
      <c r="H21" s="57"/>
      <c r="I21" s="56" t="s">
        <v>369</v>
      </c>
      <c r="J21" s="56" t="s">
        <v>266</v>
      </c>
      <c r="K21" s="56" t="s">
        <v>267</v>
      </c>
      <c r="L21" s="56" t="s">
        <v>268</v>
      </c>
      <c r="M21" s="56"/>
      <c r="N21" s="56"/>
      <c r="O21" s="56"/>
      <c r="P21" s="56"/>
      <c r="Q21" s="56"/>
      <c r="R21" s="56"/>
      <c r="S21" s="56"/>
      <c r="T21" s="56"/>
      <c r="U21" s="56"/>
      <c r="V21" s="56"/>
      <c r="W21" s="56"/>
      <c r="X21" s="56"/>
      <c r="Y21" s="56"/>
      <c r="Z21" s="56"/>
      <c r="AA21" s="56"/>
      <c r="AB21" s="56"/>
      <c r="AC21" s="56"/>
      <c r="AD21" s="56"/>
      <c r="AE21" s="56"/>
      <c r="AF21" s="56"/>
      <c r="AG21" s="56"/>
      <c r="AH21" s="56"/>
      <c r="AI21" s="56"/>
      <c r="AJ21" s="58"/>
      <c r="AK21" s="56" t="s">
        <v>370</v>
      </c>
      <c r="AL21" s="56" t="s">
        <v>270</v>
      </c>
      <c r="AM21" s="56" t="s">
        <v>271</v>
      </c>
      <c r="AN21" s="56" t="s">
        <v>272</v>
      </c>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8"/>
      <c r="BM21" s="56" t="s">
        <v>371</v>
      </c>
      <c r="BN21" s="56" t="s">
        <v>270</v>
      </c>
      <c r="BO21" s="56" t="s">
        <v>274</v>
      </c>
      <c r="BP21" s="56" t="s">
        <v>275</v>
      </c>
      <c r="BQ21" s="56"/>
      <c r="BR21" s="56"/>
      <c r="BS21" s="56"/>
      <c r="BT21" s="56"/>
      <c r="BU21" s="56"/>
      <c r="BV21" s="56"/>
      <c r="BW21" s="56"/>
      <c r="BX21" s="56"/>
      <c r="BY21" s="56"/>
      <c r="BZ21" s="56"/>
      <c r="CA21" s="56"/>
      <c r="CB21" s="56"/>
      <c r="CC21" s="56"/>
      <c r="CD21" s="56"/>
      <c r="CE21" s="56"/>
      <c r="CF21" s="56"/>
      <c r="CG21" s="56"/>
      <c r="CH21" s="56"/>
      <c r="CI21" s="56"/>
      <c r="CJ21" s="56"/>
      <c r="CK21" s="56"/>
      <c r="CL21" s="56"/>
      <c r="CM21" s="56"/>
      <c r="CN21" s="58"/>
      <c r="CO21" s="56" t="s">
        <v>372</v>
      </c>
      <c r="CP21" s="56" t="s">
        <v>277</v>
      </c>
      <c r="CQ21" s="56" t="s">
        <v>278</v>
      </c>
      <c r="CR21" s="56" t="s">
        <v>279</v>
      </c>
      <c r="CS21" s="56"/>
      <c r="CT21" s="56"/>
      <c r="CU21" s="56"/>
      <c r="CV21" s="56"/>
      <c r="CW21" s="56"/>
      <c r="CX21" s="56"/>
      <c r="CY21" s="56"/>
      <c r="CZ21" s="56"/>
      <c r="DA21" s="56"/>
      <c r="DB21" s="56"/>
      <c r="DC21" s="56"/>
      <c r="DD21" s="56"/>
      <c r="DE21" s="56"/>
      <c r="DF21" s="56"/>
      <c r="DG21" s="56"/>
      <c r="DH21" s="56"/>
      <c r="DI21" s="56"/>
      <c r="DJ21" s="56"/>
      <c r="DK21" s="56"/>
      <c r="DL21" s="56"/>
      <c r="DM21" s="56"/>
      <c r="DN21" s="56"/>
      <c r="DO21" s="56"/>
      <c r="DP21" s="58"/>
      <c r="DQ21" s="56" t="s">
        <v>373</v>
      </c>
      <c r="DR21" s="56" t="s">
        <v>281</v>
      </c>
      <c r="DS21" s="56" t="s">
        <v>282</v>
      </c>
      <c r="DT21" s="56" t="s">
        <v>283</v>
      </c>
      <c r="DU21" s="56"/>
      <c r="DV21" s="56"/>
      <c r="DW21" s="56"/>
      <c r="DX21" s="56"/>
      <c r="DY21" s="56"/>
      <c r="DZ21" s="56"/>
      <c r="EA21" s="56"/>
      <c r="EB21" s="56"/>
      <c r="EC21" s="56"/>
      <c r="ED21" s="56"/>
      <c r="EE21" s="56"/>
      <c r="EF21" s="56"/>
      <c r="EG21" s="56"/>
      <c r="EH21" s="56"/>
      <c r="EI21" s="56"/>
      <c r="EJ21" s="56"/>
      <c r="EK21" s="56"/>
      <c r="EL21" s="56"/>
      <c r="EM21" s="56"/>
      <c r="EN21" s="56"/>
      <c r="EO21" s="56"/>
      <c r="EP21" s="56"/>
      <c r="EQ21" s="56"/>
      <c r="ER21" s="58"/>
      <c r="ES21" s="56" t="s">
        <v>374</v>
      </c>
      <c r="ET21" s="56" t="s">
        <v>285</v>
      </c>
      <c r="EU21" s="56" t="s">
        <v>286</v>
      </c>
      <c r="EV21" s="56" t="s">
        <v>287</v>
      </c>
      <c r="EW21" s="56"/>
      <c r="EX21" s="56"/>
      <c r="EY21" s="56"/>
      <c r="EZ21" s="56"/>
      <c r="FA21" s="56"/>
      <c r="FB21" s="56"/>
      <c r="FC21" s="56"/>
      <c r="FD21" s="56"/>
      <c r="FE21" s="56"/>
      <c r="FF21" s="56"/>
      <c r="FG21" s="56"/>
      <c r="FH21" s="56"/>
      <c r="FI21" s="56"/>
      <c r="FJ21" s="56"/>
      <c r="FK21" s="56"/>
      <c r="FL21" s="56"/>
      <c r="FM21" s="56"/>
      <c r="FN21" s="56"/>
      <c r="FO21" s="56"/>
      <c r="FP21" s="56"/>
      <c r="FQ21" s="56"/>
      <c r="FR21" s="56"/>
      <c r="FS21" s="56"/>
      <c r="FT21" s="58"/>
      <c r="FU21" s="56" t="s">
        <v>375</v>
      </c>
      <c r="FV21" s="56" t="s">
        <v>289</v>
      </c>
      <c r="FW21" s="56" t="s">
        <v>290</v>
      </c>
      <c r="FX21" s="56" t="s">
        <v>291</v>
      </c>
      <c r="FY21" s="56"/>
      <c r="FZ21" s="56"/>
      <c r="GA21" s="56"/>
      <c r="GB21" s="56"/>
      <c r="GC21" s="56"/>
      <c r="GD21" s="56"/>
      <c r="GE21" s="56"/>
      <c r="GF21" s="56"/>
      <c r="GG21" s="56"/>
      <c r="GH21" s="56"/>
      <c r="GI21" s="56"/>
      <c r="GJ21" s="56"/>
      <c r="GK21" s="56"/>
      <c r="GL21" s="56"/>
      <c r="GM21" s="56"/>
      <c r="GN21" s="56"/>
      <c r="GO21" s="56"/>
      <c r="GP21" s="56"/>
      <c r="GQ21" s="56"/>
      <c r="GR21" s="56"/>
      <c r="GS21" s="56"/>
      <c r="GT21" s="56"/>
      <c r="GU21" s="56"/>
      <c r="GV21" s="58"/>
      <c r="GW21" s="56" t="s">
        <v>376</v>
      </c>
      <c r="GX21" s="56" t="s">
        <v>293</v>
      </c>
      <c r="GY21" s="56" t="s">
        <v>294</v>
      </c>
      <c r="GZ21" s="56" t="s">
        <v>295</v>
      </c>
      <c r="HA21" s="56"/>
      <c r="HB21" s="56"/>
      <c r="HC21" s="56"/>
      <c r="HD21" s="56"/>
      <c r="HE21" s="56"/>
      <c r="HF21" s="56"/>
      <c r="HG21" s="56"/>
      <c r="HH21" s="56"/>
      <c r="HI21" s="56"/>
      <c r="HJ21" s="56"/>
      <c r="HK21" s="56"/>
      <c r="HL21" s="56"/>
      <c r="HM21" s="56"/>
      <c r="HN21" s="56"/>
      <c r="HO21" s="56"/>
      <c r="HP21" s="56"/>
      <c r="HQ21" s="56"/>
      <c r="HR21" s="56"/>
      <c r="HS21" s="56"/>
      <c r="HT21" s="56"/>
      <c r="HU21" s="56"/>
      <c r="HV21" s="56"/>
      <c r="HW21" s="56"/>
      <c r="HX21" s="58"/>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42.75" x14ac:dyDescent="0.25">
      <c r="A22" s="55" t="s">
        <v>261</v>
      </c>
      <c r="B22" s="56" t="s">
        <v>262</v>
      </c>
      <c r="C22" s="56"/>
      <c r="D22" s="56"/>
      <c r="E22" s="56"/>
      <c r="F22" s="56" t="s">
        <v>263</v>
      </c>
      <c r="G22" s="56" t="s">
        <v>377</v>
      </c>
      <c r="H22" s="57"/>
      <c r="I22" s="56" t="s">
        <v>378</v>
      </c>
      <c r="J22" s="56" t="s">
        <v>266</v>
      </c>
      <c r="K22" s="56" t="s">
        <v>267</v>
      </c>
      <c r="L22" s="56" t="s">
        <v>268</v>
      </c>
      <c r="M22" s="56"/>
      <c r="N22" s="56"/>
      <c r="O22" s="56"/>
      <c r="P22" s="56"/>
      <c r="Q22" s="56"/>
      <c r="R22" s="56"/>
      <c r="S22" s="56"/>
      <c r="T22" s="56"/>
      <c r="U22" s="56"/>
      <c r="V22" s="56"/>
      <c r="W22" s="56"/>
      <c r="X22" s="56"/>
      <c r="Y22" s="56"/>
      <c r="Z22" s="56"/>
      <c r="AA22" s="56"/>
      <c r="AB22" s="56"/>
      <c r="AC22" s="56"/>
      <c r="AD22" s="56"/>
      <c r="AE22" s="56"/>
      <c r="AF22" s="56"/>
      <c r="AG22" s="56"/>
      <c r="AH22" s="56"/>
      <c r="AI22" s="56"/>
      <c r="AJ22" s="58"/>
      <c r="AK22" s="56" t="s">
        <v>379</v>
      </c>
      <c r="AL22" s="56" t="s">
        <v>270</v>
      </c>
      <c r="AM22" s="56" t="s">
        <v>271</v>
      </c>
      <c r="AN22" s="56" t="s">
        <v>272</v>
      </c>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8"/>
      <c r="BM22" s="56" t="s">
        <v>380</v>
      </c>
      <c r="BN22" s="56" t="s">
        <v>270</v>
      </c>
      <c r="BO22" s="56" t="s">
        <v>274</v>
      </c>
      <c r="BP22" s="56" t="s">
        <v>275</v>
      </c>
      <c r="BQ22" s="56"/>
      <c r="BR22" s="56"/>
      <c r="BS22" s="56"/>
      <c r="BT22" s="56"/>
      <c r="BU22" s="56"/>
      <c r="BV22" s="56"/>
      <c r="BW22" s="56"/>
      <c r="BX22" s="56"/>
      <c r="BY22" s="56"/>
      <c r="BZ22" s="56"/>
      <c r="CA22" s="56"/>
      <c r="CB22" s="56"/>
      <c r="CC22" s="56"/>
      <c r="CD22" s="56"/>
      <c r="CE22" s="56"/>
      <c r="CF22" s="56"/>
      <c r="CG22" s="56"/>
      <c r="CH22" s="56"/>
      <c r="CI22" s="56"/>
      <c r="CJ22" s="56"/>
      <c r="CK22" s="56"/>
      <c r="CL22" s="56"/>
      <c r="CM22" s="56"/>
      <c r="CN22" s="58"/>
      <c r="CO22" s="56" t="s">
        <v>381</v>
      </c>
      <c r="CP22" s="56" t="s">
        <v>277</v>
      </c>
      <c r="CQ22" s="56" t="s">
        <v>278</v>
      </c>
      <c r="CR22" s="56" t="s">
        <v>279</v>
      </c>
      <c r="CS22" s="56"/>
      <c r="CT22" s="56"/>
      <c r="CU22" s="56"/>
      <c r="CV22" s="56"/>
      <c r="CW22" s="56"/>
      <c r="CX22" s="56"/>
      <c r="CY22" s="56"/>
      <c r="CZ22" s="56"/>
      <c r="DA22" s="56"/>
      <c r="DB22" s="56"/>
      <c r="DC22" s="56"/>
      <c r="DD22" s="56"/>
      <c r="DE22" s="56"/>
      <c r="DF22" s="56"/>
      <c r="DG22" s="56"/>
      <c r="DH22" s="56"/>
      <c r="DI22" s="56"/>
      <c r="DJ22" s="56"/>
      <c r="DK22" s="56"/>
      <c r="DL22" s="56"/>
      <c r="DM22" s="56"/>
      <c r="DN22" s="56"/>
      <c r="DO22" s="56"/>
      <c r="DP22" s="58"/>
      <c r="DQ22" s="56" t="s">
        <v>382</v>
      </c>
      <c r="DR22" s="56" t="s">
        <v>281</v>
      </c>
      <c r="DS22" s="56" t="s">
        <v>282</v>
      </c>
      <c r="DT22" s="56" t="s">
        <v>283</v>
      </c>
      <c r="DU22" s="56"/>
      <c r="DV22" s="56"/>
      <c r="DW22" s="56"/>
      <c r="DX22" s="56"/>
      <c r="DY22" s="56"/>
      <c r="DZ22" s="56"/>
      <c r="EA22" s="56"/>
      <c r="EB22" s="56"/>
      <c r="EC22" s="56"/>
      <c r="ED22" s="56"/>
      <c r="EE22" s="56"/>
      <c r="EF22" s="56"/>
      <c r="EG22" s="56"/>
      <c r="EH22" s="56"/>
      <c r="EI22" s="56"/>
      <c r="EJ22" s="56"/>
      <c r="EK22" s="56"/>
      <c r="EL22" s="56"/>
      <c r="EM22" s="56"/>
      <c r="EN22" s="56"/>
      <c r="EO22" s="56"/>
      <c r="EP22" s="56"/>
      <c r="EQ22" s="56"/>
      <c r="ER22" s="58"/>
      <c r="ES22" s="56" t="s">
        <v>383</v>
      </c>
      <c r="ET22" s="56" t="s">
        <v>285</v>
      </c>
      <c r="EU22" s="56" t="s">
        <v>286</v>
      </c>
      <c r="EV22" s="56" t="s">
        <v>287</v>
      </c>
      <c r="EW22" s="56"/>
      <c r="EX22" s="56"/>
      <c r="EY22" s="56"/>
      <c r="EZ22" s="56"/>
      <c r="FA22" s="56"/>
      <c r="FB22" s="56"/>
      <c r="FC22" s="56"/>
      <c r="FD22" s="56"/>
      <c r="FE22" s="56"/>
      <c r="FF22" s="56"/>
      <c r="FG22" s="56"/>
      <c r="FH22" s="56"/>
      <c r="FI22" s="56"/>
      <c r="FJ22" s="56"/>
      <c r="FK22" s="56"/>
      <c r="FL22" s="56"/>
      <c r="FM22" s="56"/>
      <c r="FN22" s="56"/>
      <c r="FO22" s="56"/>
      <c r="FP22" s="56"/>
      <c r="FQ22" s="56"/>
      <c r="FR22" s="56"/>
      <c r="FS22" s="56"/>
      <c r="FT22" s="58"/>
      <c r="FU22" s="56" t="s">
        <v>384</v>
      </c>
      <c r="FV22" s="56" t="s">
        <v>289</v>
      </c>
      <c r="FW22" s="56" t="s">
        <v>290</v>
      </c>
      <c r="FX22" s="56" t="s">
        <v>291</v>
      </c>
      <c r="FY22" s="56"/>
      <c r="FZ22" s="56"/>
      <c r="GA22" s="56"/>
      <c r="GB22" s="56"/>
      <c r="GC22" s="56"/>
      <c r="GD22" s="56"/>
      <c r="GE22" s="56"/>
      <c r="GF22" s="56"/>
      <c r="GG22" s="56"/>
      <c r="GH22" s="56"/>
      <c r="GI22" s="56"/>
      <c r="GJ22" s="56"/>
      <c r="GK22" s="56"/>
      <c r="GL22" s="56"/>
      <c r="GM22" s="56"/>
      <c r="GN22" s="56"/>
      <c r="GO22" s="56"/>
      <c r="GP22" s="56"/>
      <c r="GQ22" s="56"/>
      <c r="GR22" s="56"/>
      <c r="GS22" s="56"/>
      <c r="GT22" s="56"/>
      <c r="GU22" s="56"/>
      <c r="GV22" s="58"/>
      <c r="GW22" s="56" t="s">
        <v>385</v>
      </c>
      <c r="GX22" s="56" t="s">
        <v>293</v>
      </c>
      <c r="GY22" s="56" t="s">
        <v>294</v>
      </c>
      <c r="GZ22" s="56" t="s">
        <v>295</v>
      </c>
      <c r="HA22" s="56"/>
      <c r="HB22" s="56"/>
      <c r="HC22" s="56"/>
      <c r="HD22" s="56"/>
      <c r="HE22" s="56"/>
      <c r="HF22" s="56"/>
      <c r="HG22" s="56"/>
      <c r="HH22" s="56"/>
      <c r="HI22" s="56"/>
      <c r="HJ22" s="56"/>
      <c r="HK22" s="56"/>
      <c r="HL22" s="56"/>
      <c r="HM22" s="56"/>
      <c r="HN22" s="56"/>
      <c r="HO22" s="56"/>
      <c r="HP22" s="56"/>
      <c r="HQ22" s="56"/>
      <c r="HR22" s="56"/>
      <c r="HS22" s="56"/>
      <c r="HT22" s="56"/>
      <c r="HU22" s="56"/>
      <c r="HV22" s="56"/>
      <c r="HW22" s="56"/>
      <c r="HX22" s="58"/>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42.75" x14ac:dyDescent="0.25">
      <c r="A23" s="55" t="s">
        <v>261</v>
      </c>
      <c r="B23" s="56" t="s">
        <v>262</v>
      </c>
      <c r="C23" s="56"/>
      <c r="D23" s="56"/>
      <c r="E23" s="56"/>
      <c r="F23" s="56" t="s">
        <v>263</v>
      </c>
      <c r="G23" s="56" t="s">
        <v>386</v>
      </c>
      <c r="H23" s="57"/>
      <c r="I23" s="56" t="s">
        <v>387</v>
      </c>
      <c r="J23" s="56" t="s">
        <v>266</v>
      </c>
      <c r="K23" s="56" t="s">
        <v>267</v>
      </c>
      <c r="L23" s="56" t="s">
        <v>268</v>
      </c>
      <c r="M23" s="56"/>
      <c r="N23" s="56"/>
      <c r="O23" s="56"/>
      <c r="P23" s="56"/>
      <c r="Q23" s="56"/>
      <c r="R23" s="56"/>
      <c r="S23" s="56"/>
      <c r="T23" s="56"/>
      <c r="U23" s="56"/>
      <c r="V23" s="56"/>
      <c r="W23" s="56"/>
      <c r="X23" s="56"/>
      <c r="Y23" s="56"/>
      <c r="Z23" s="56"/>
      <c r="AA23" s="56"/>
      <c r="AB23" s="56"/>
      <c r="AC23" s="56"/>
      <c r="AD23" s="56"/>
      <c r="AE23" s="56"/>
      <c r="AF23" s="56"/>
      <c r="AG23" s="56"/>
      <c r="AH23" s="56"/>
      <c r="AI23" s="56"/>
      <c r="AJ23" s="58"/>
      <c r="AK23" s="56" t="s">
        <v>388</v>
      </c>
      <c r="AL23" s="56" t="s">
        <v>270</v>
      </c>
      <c r="AM23" s="56" t="s">
        <v>271</v>
      </c>
      <c r="AN23" s="56" t="s">
        <v>272</v>
      </c>
      <c r="AO23" s="56"/>
      <c r="AP23" s="56"/>
      <c r="AQ23" s="56"/>
      <c r="AR23" s="56"/>
      <c r="AS23" s="56"/>
      <c r="AT23" s="56"/>
      <c r="AU23" s="56"/>
      <c r="AV23" s="56"/>
      <c r="AW23" s="56"/>
      <c r="AX23" s="56"/>
      <c r="AY23" s="56"/>
      <c r="AZ23" s="56"/>
      <c r="BA23" s="56"/>
      <c r="BB23" s="56"/>
      <c r="BC23" s="56"/>
      <c r="BD23" s="56"/>
      <c r="BE23" s="56"/>
      <c r="BF23" s="56"/>
      <c r="BG23" s="56"/>
      <c r="BH23" s="56"/>
      <c r="BI23" s="56"/>
      <c r="BJ23" s="56"/>
      <c r="BK23" s="56"/>
      <c r="BL23" s="58"/>
      <c r="BM23" s="56" t="s">
        <v>389</v>
      </c>
      <c r="BN23" s="56" t="s">
        <v>270</v>
      </c>
      <c r="BO23" s="56" t="s">
        <v>274</v>
      </c>
      <c r="BP23" s="56" t="s">
        <v>275</v>
      </c>
      <c r="BQ23" s="56"/>
      <c r="BR23" s="56"/>
      <c r="BS23" s="56"/>
      <c r="BT23" s="56"/>
      <c r="BU23" s="56"/>
      <c r="BV23" s="56"/>
      <c r="BW23" s="56"/>
      <c r="BX23" s="56"/>
      <c r="BY23" s="56"/>
      <c r="BZ23" s="56"/>
      <c r="CA23" s="56"/>
      <c r="CB23" s="56"/>
      <c r="CC23" s="56"/>
      <c r="CD23" s="56"/>
      <c r="CE23" s="56"/>
      <c r="CF23" s="56"/>
      <c r="CG23" s="56"/>
      <c r="CH23" s="56"/>
      <c r="CI23" s="56"/>
      <c r="CJ23" s="56"/>
      <c r="CK23" s="56"/>
      <c r="CL23" s="56"/>
      <c r="CM23" s="56"/>
      <c r="CN23" s="58"/>
      <c r="CO23" s="56" t="s">
        <v>390</v>
      </c>
      <c r="CP23" s="56" t="s">
        <v>277</v>
      </c>
      <c r="CQ23" s="56" t="s">
        <v>278</v>
      </c>
      <c r="CR23" s="56" t="s">
        <v>279</v>
      </c>
      <c r="CS23" s="56"/>
      <c r="CT23" s="56"/>
      <c r="CU23" s="56"/>
      <c r="CV23" s="56"/>
      <c r="CW23" s="56"/>
      <c r="CX23" s="56"/>
      <c r="CY23" s="56"/>
      <c r="CZ23" s="56"/>
      <c r="DA23" s="56"/>
      <c r="DB23" s="56"/>
      <c r="DC23" s="56"/>
      <c r="DD23" s="56"/>
      <c r="DE23" s="56"/>
      <c r="DF23" s="56"/>
      <c r="DG23" s="56"/>
      <c r="DH23" s="56"/>
      <c r="DI23" s="56"/>
      <c r="DJ23" s="56"/>
      <c r="DK23" s="56"/>
      <c r="DL23" s="56"/>
      <c r="DM23" s="56"/>
      <c r="DN23" s="56"/>
      <c r="DO23" s="56"/>
      <c r="DP23" s="58"/>
      <c r="DQ23" s="56" t="s">
        <v>391</v>
      </c>
      <c r="DR23" s="56" t="s">
        <v>281</v>
      </c>
      <c r="DS23" s="56" t="s">
        <v>282</v>
      </c>
      <c r="DT23" s="56" t="s">
        <v>283</v>
      </c>
      <c r="DU23" s="56"/>
      <c r="DV23" s="56"/>
      <c r="DW23" s="56"/>
      <c r="DX23" s="56"/>
      <c r="DY23" s="56"/>
      <c r="DZ23" s="56"/>
      <c r="EA23" s="56"/>
      <c r="EB23" s="56"/>
      <c r="EC23" s="56"/>
      <c r="ED23" s="56"/>
      <c r="EE23" s="56"/>
      <c r="EF23" s="56"/>
      <c r="EG23" s="56"/>
      <c r="EH23" s="56"/>
      <c r="EI23" s="56"/>
      <c r="EJ23" s="56"/>
      <c r="EK23" s="56"/>
      <c r="EL23" s="56"/>
      <c r="EM23" s="56"/>
      <c r="EN23" s="56"/>
      <c r="EO23" s="56"/>
      <c r="EP23" s="56"/>
      <c r="EQ23" s="56"/>
      <c r="ER23" s="58"/>
      <c r="ES23" s="56" t="s">
        <v>392</v>
      </c>
      <c r="ET23" s="56" t="s">
        <v>285</v>
      </c>
      <c r="EU23" s="56" t="s">
        <v>286</v>
      </c>
      <c r="EV23" s="56" t="s">
        <v>287</v>
      </c>
      <c r="EW23" s="56"/>
      <c r="EX23" s="56"/>
      <c r="EY23" s="56"/>
      <c r="EZ23" s="56"/>
      <c r="FA23" s="56"/>
      <c r="FB23" s="56"/>
      <c r="FC23" s="56"/>
      <c r="FD23" s="56"/>
      <c r="FE23" s="56"/>
      <c r="FF23" s="56"/>
      <c r="FG23" s="56"/>
      <c r="FH23" s="56"/>
      <c r="FI23" s="56"/>
      <c r="FJ23" s="56"/>
      <c r="FK23" s="56"/>
      <c r="FL23" s="56"/>
      <c r="FM23" s="56"/>
      <c r="FN23" s="56"/>
      <c r="FO23" s="56"/>
      <c r="FP23" s="56"/>
      <c r="FQ23" s="56"/>
      <c r="FR23" s="56"/>
      <c r="FS23" s="56"/>
      <c r="FT23" s="58"/>
      <c r="FU23" s="56" t="s">
        <v>393</v>
      </c>
      <c r="FV23" s="56" t="s">
        <v>289</v>
      </c>
      <c r="FW23" s="56" t="s">
        <v>290</v>
      </c>
      <c r="FX23" s="56" t="s">
        <v>291</v>
      </c>
      <c r="FY23" s="56"/>
      <c r="FZ23" s="56"/>
      <c r="GA23" s="56"/>
      <c r="GB23" s="56"/>
      <c r="GC23" s="56"/>
      <c r="GD23" s="56"/>
      <c r="GE23" s="56"/>
      <c r="GF23" s="56"/>
      <c r="GG23" s="56"/>
      <c r="GH23" s="56"/>
      <c r="GI23" s="56"/>
      <c r="GJ23" s="56"/>
      <c r="GK23" s="56"/>
      <c r="GL23" s="56"/>
      <c r="GM23" s="56"/>
      <c r="GN23" s="56"/>
      <c r="GO23" s="56"/>
      <c r="GP23" s="56"/>
      <c r="GQ23" s="56"/>
      <c r="GR23" s="56"/>
      <c r="GS23" s="56"/>
      <c r="GT23" s="56"/>
      <c r="GU23" s="56"/>
      <c r="GV23" s="58"/>
      <c r="GW23" s="56" t="s">
        <v>394</v>
      </c>
      <c r="GX23" s="56" t="s">
        <v>293</v>
      </c>
      <c r="GY23" s="56" t="s">
        <v>294</v>
      </c>
      <c r="GZ23" s="56" t="s">
        <v>295</v>
      </c>
      <c r="HA23" s="56"/>
      <c r="HB23" s="56"/>
      <c r="HC23" s="56"/>
      <c r="HD23" s="56"/>
      <c r="HE23" s="56"/>
      <c r="HF23" s="56"/>
      <c r="HG23" s="56"/>
      <c r="HH23" s="56"/>
      <c r="HI23" s="56"/>
      <c r="HJ23" s="56"/>
      <c r="HK23" s="56"/>
      <c r="HL23" s="56"/>
      <c r="HM23" s="56"/>
      <c r="HN23" s="56"/>
      <c r="HO23" s="56"/>
      <c r="HP23" s="56"/>
      <c r="HQ23" s="56"/>
      <c r="HR23" s="56"/>
      <c r="HS23" s="56"/>
      <c r="HT23" s="56"/>
      <c r="HU23" s="56"/>
      <c r="HV23" s="56"/>
      <c r="HW23" s="56"/>
      <c r="HX23" s="58"/>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42.75" x14ac:dyDescent="0.25">
      <c r="A24" s="55" t="s">
        <v>261</v>
      </c>
      <c r="B24" s="56" t="s">
        <v>262</v>
      </c>
      <c r="C24" s="56"/>
      <c r="D24" s="56"/>
      <c r="E24" s="56"/>
      <c r="F24" s="56" t="s">
        <v>263</v>
      </c>
      <c r="G24" s="56" t="s">
        <v>395</v>
      </c>
      <c r="H24" s="57"/>
      <c r="I24" s="56" t="s">
        <v>396</v>
      </c>
      <c r="J24" s="56" t="s">
        <v>266</v>
      </c>
      <c r="K24" s="56" t="s">
        <v>267</v>
      </c>
      <c r="L24" s="56" t="s">
        <v>268</v>
      </c>
      <c r="M24" s="56"/>
      <c r="N24" s="56"/>
      <c r="O24" s="56"/>
      <c r="P24" s="56"/>
      <c r="Q24" s="56"/>
      <c r="R24" s="56"/>
      <c r="S24" s="56"/>
      <c r="T24" s="56"/>
      <c r="U24" s="56"/>
      <c r="V24" s="56"/>
      <c r="W24" s="56"/>
      <c r="X24" s="56"/>
      <c r="Y24" s="56"/>
      <c r="Z24" s="56"/>
      <c r="AA24" s="56"/>
      <c r="AB24" s="56"/>
      <c r="AC24" s="56"/>
      <c r="AD24" s="56"/>
      <c r="AE24" s="56"/>
      <c r="AF24" s="56"/>
      <c r="AG24" s="56"/>
      <c r="AH24" s="56"/>
      <c r="AI24" s="56"/>
      <c r="AJ24" s="58"/>
      <c r="AK24" s="56" t="s">
        <v>397</v>
      </c>
      <c r="AL24" s="56" t="s">
        <v>270</v>
      </c>
      <c r="AM24" s="56" t="s">
        <v>271</v>
      </c>
      <c r="AN24" s="56" t="s">
        <v>272</v>
      </c>
      <c r="AO24" s="56"/>
      <c r="AP24" s="56"/>
      <c r="AQ24" s="56"/>
      <c r="AR24" s="56"/>
      <c r="AS24" s="56"/>
      <c r="AT24" s="56"/>
      <c r="AU24" s="56"/>
      <c r="AV24" s="56"/>
      <c r="AW24" s="56"/>
      <c r="AX24" s="56"/>
      <c r="AY24" s="56"/>
      <c r="AZ24" s="56"/>
      <c r="BA24" s="56"/>
      <c r="BB24" s="56"/>
      <c r="BC24" s="56"/>
      <c r="BD24" s="56"/>
      <c r="BE24" s="56"/>
      <c r="BF24" s="56"/>
      <c r="BG24" s="56"/>
      <c r="BH24" s="56"/>
      <c r="BI24" s="56"/>
      <c r="BJ24" s="56"/>
      <c r="BK24" s="56"/>
      <c r="BL24" s="58"/>
      <c r="BM24" s="56" t="s">
        <v>398</v>
      </c>
      <c r="BN24" s="56" t="s">
        <v>270</v>
      </c>
      <c r="BO24" s="56" t="s">
        <v>274</v>
      </c>
      <c r="BP24" s="56" t="s">
        <v>275</v>
      </c>
      <c r="BQ24" s="56"/>
      <c r="BR24" s="56"/>
      <c r="BS24" s="56"/>
      <c r="BT24" s="56"/>
      <c r="BU24" s="56"/>
      <c r="BV24" s="56"/>
      <c r="BW24" s="56"/>
      <c r="BX24" s="56"/>
      <c r="BY24" s="56"/>
      <c r="BZ24" s="56"/>
      <c r="CA24" s="56"/>
      <c r="CB24" s="56"/>
      <c r="CC24" s="56"/>
      <c r="CD24" s="56"/>
      <c r="CE24" s="56"/>
      <c r="CF24" s="56"/>
      <c r="CG24" s="56"/>
      <c r="CH24" s="56"/>
      <c r="CI24" s="56"/>
      <c r="CJ24" s="56"/>
      <c r="CK24" s="56"/>
      <c r="CL24" s="56"/>
      <c r="CM24" s="56"/>
      <c r="CN24" s="58"/>
      <c r="CO24" s="56" t="s">
        <v>399</v>
      </c>
      <c r="CP24" s="56" t="s">
        <v>277</v>
      </c>
      <c r="CQ24" s="56" t="s">
        <v>278</v>
      </c>
      <c r="CR24" s="56" t="s">
        <v>279</v>
      </c>
      <c r="CS24" s="56"/>
      <c r="CT24" s="56"/>
      <c r="CU24" s="56"/>
      <c r="CV24" s="56"/>
      <c r="CW24" s="56"/>
      <c r="CX24" s="56"/>
      <c r="CY24" s="56"/>
      <c r="CZ24" s="56"/>
      <c r="DA24" s="56"/>
      <c r="DB24" s="56"/>
      <c r="DC24" s="56"/>
      <c r="DD24" s="56"/>
      <c r="DE24" s="56"/>
      <c r="DF24" s="56"/>
      <c r="DG24" s="56"/>
      <c r="DH24" s="56"/>
      <c r="DI24" s="56"/>
      <c r="DJ24" s="56"/>
      <c r="DK24" s="56"/>
      <c r="DL24" s="56"/>
      <c r="DM24" s="56"/>
      <c r="DN24" s="56"/>
      <c r="DO24" s="56"/>
      <c r="DP24" s="58"/>
      <c r="DQ24" s="56" t="s">
        <v>400</v>
      </c>
      <c r="DR24" s="56" t="s">
        <v>281</v>
      </c>
      <c r="DS24" s="56" t="s">
        <v>282</v>
      </c>
      <c r="DT24" s="56" t="s">
        <v>283</v>
      </c>
      <c r="DU24" s="56"/>
      <c r="DV24" s="56"/>
      <c r="DW24" s="56"/>
      <c r="DX24" s="56"/>
      <c r="DY24" s="56"/>
      <c r="DZ24" s="56"/>
      <c r="EA24" s="56"/>
      <c r="EB24" s="56"/>
      <c r="EC24" s="56"/>
      <c r="ED24" s="56"/>
      <c r="EE24" s="56"/>
      <c r="EF24" s="56"/>
      <c r="EG24" s="56"/>
      <c r="EH24" s="56"/>
      <c r="EI24" s="56"/>
      <c r="EJ24" s="56"/>
      <c r="EK24" s="56"/>
      <c r="EL24" s="56"/>
      <c r="EM24" s="56"/>
      <c r="EN24" s="56"/>
      <c r="EO24" s="56"/>
      <c r="EP24" s="56"/>
      <c r="EQ24" s="56"/>
      <c r="ER24" s="58"/>
      <c r="ES24" s="56" t="s">
        <v>401</v>
      </c>
      <c r="ET24" s="56" t="s">
        <v>285</v>
      </c>
      <c r="EU24" s="56" t="s">
        <v>286</v>
      </c>
      <c r="EV24" s="56" t="s">
        <v>287</v>
      </c>
      <c r="EW24" s="56"/>
      <c r="EX24" s="56"/>
      <c r="EY24" s="56"/>
      <c r="EZ24" s="56"/>
      <c r="FA24" s="56"/>
      <c r="FB24" s="56"/>
      <c r="FC24" s="56"/>
      <c r="FD24" s="56"/>
      <c r="FE24" s="56"/>
      <c r="FF24" s="56"/>
      <c r="FG24" s="56"/>
      <c r="FH24" s="56"/>
      <c r="FI24" s="56"/>
      <c r="FJ24" s="56"/>
      <c r="FK24" s="56"/>
      <c r="FL24" s="56"/>
      <c r="FM24" s="56"/>
      <c r="FN24" s="56"/>
      <c r="FO24" s="56"/>
      <c r="FP24" s="56"/>
      <c r="FQ24" s="56"/>
      <c r="FR24" s="56"/>
      <c r="FS24" s="56"/>
      <c r="FT24" s="58"/>
      <c r="FU24" s="56" t="s">
        <v>402</v>
      </c>
      <c r="FV24" s="56" t="s">
        <v>289</v>
      </c>
      <c r="FW24" s="56" t="s">
        <v>290</v>
      </c>
      <c r="FX24" s="56" t="s">
        <v>291</v>
      </c>
      <c r="FY24" s="56"/>
      <c r="FZ24" s="56"/>
      <c r="GA24" s="56"/>
      <c r="GB24" s="56"/>
      <c r="GC24" s="56"/>
      <c r="GD24" s="56"/>
      <c r="GE24" s="56"/>
      <c r="GF24" s="56"/>
      <c r="GG24" s="56"/>
      <c r="GH24" s="56"/>
      <c r="GI24" s="56"/>
      <c r="GJ24" s="56"/>
      <c r="GK24" s="56"/>
      <c r="GL24" s="56"/>
      <c r="GM24" s="56"/>
      <c r="GN24" s="56"/>
      <c r="GO24" s="56"/>
      <c r="GP24" s="56"/>
      <c r="GQ24" s="56"/>
      <c r="GR24" s="56"/>
      <c r="GS24" s="56"/>
      <c r="GT24" s="56"/>
      <c r="GU24" s="56"/>
      <c r="GV24" s="58"/>
      <c r="GW24" s="56" t="s">
        <v>403</v>
      </c>
      <c r="GX24" s="56" t="s">
        <v>293</v>
      </c>
      <c r="GY24" s="56" t="s">
        <v>294</v>
      </c>
      <c r="GZ24" s="56" t="s">
        <v>295</v>
      </c>
      <c r="HA24" s="56"/>
      <c r="HB24" s="56"/>
      <c r="HC24" s="56"/>
      <c r="HD24" s="56"/>
      <c r="HE24" s="56"/>
      <c r="HF24" s="56"/>
      <c r="HG24" s="56"/>
      <c r="HH24" s="56"/>
      <c r="HI24" s="56"/>
      <c r="HJ24" s="56"/>
      <c r="HK24" s="56"/>
      <c r="HL24" s="56"/>
      <c r="HM24" s="56"/>
      <c r="HN24" s="56"/>
      <c r="HO24" s="56"/>
      <c r="HP24" s="56"/>
      <c r="HQ24" s="56"/>
      <c r="HR24" s="56"/>
      <c r="HS24" s="56"/>
      <c r="HT24" s="56"/>
      <c r="HU24" s="56"/>
      <c r="HV24" s="56"/>
      <c r="HW24" s="56"/>
      <c r="HX24" s="58"/>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42.75" x14ac:dyDescent="0.25">
      <c r="A25" s="55" t="s">
        <v>261</v>
      </c>
      <c r="B25" s="56" t="s">
        <v>262</v>
      </c>
      <c r="C25" s="56"/>
      <c r="D25" s="56"/>
      <c r="E25" s="56"/>
      <c r="F25" s="56" t="s">
        <v>263</v>
      </c>
      <c r="G25" s="56" t="s">
        <v>404</v>
      </c>
      <c r="H25" s="57"/>
      <c r="I25" s="56" t="s">
        <v>405</v>
      </c>
      <c r="J25" s="56" t="s">
        <v>266</v>
      </c>
      <c r="K25" s="56" t="s">
        <v>267</v>
      </c>
      <c r="L25" s="56" t="s">
        <v>268</v>
      </c>
      <c r="M25" s="56"/>
      <c r="N25" s="56"/>
      <c r="O25" s="56"/>
      <c r="P25" s="56"/>
      <c r="Q25" s="56"/>
      <c r="R25" s="56"/>
      <c r="S25" s="56"/>
      <c r="T25" s="56"/>
      <c r="U25" s="56"/>
      <c r="V25" s="56"/>
      <c r="W25" s="56"/>
      <c r="X25" s="56"/>
      <c r="Y25" s="56"/>
      <c r="Z25" s="56"/>
      <c r="AA25" s="56"/>
      <c r="AB25" s="56"/>
      <c r="AC25" s="56"/>
      <c r="AD25" s="56"/>
      <c r="AE25" s="56"/>
      <c r="AF25" s="56"/>
      <c r="AG25" s="56"/>
      <c r="AH25" s="56"/>
      <c r="AI25" s="56"/>
      <c r="AJ25" s="58"/>
      <c r="AK25" s="56" t="s">
        <v>406</v>
      </c>
      <c r="AL25" s="56" t="s">
        <v>270</v>
      </c>
      <c r="AM25" s="56" t="s">
        <v>271</v>
      </c>
      <c r="AN25" s="56" t="s">
        <v>272</v>
      </c>
      <c r="AO25" s="56"/>
      <c r="AP25" s="56"/>
      <c r="AQ25" s="56"/>
      <c r="AR25" s="56"/>
      <c r="AS25" s="56"/>
      <c r="AT25" s="56"/>
      <c r="AU25" s="56"/>
      <c r="AV25" s="56"/>
      <c r="AW25" s="56"/>
      <c r="AX25" s="56"/>
      <c r="AY25" s="56"/>
      <c r="AZ25" s="56"/>
      <c r="BA25" s="56"/>
      <c r="BB25" s="56"/>
      <c r="BC25" s="56"/>
      <c r="BD25" s="56"/>
      <c r="BE25" s="56"/>
      <c r="BF25" s="56"/>
      <c r="BG25" s="56"/>
      <c r="BH25" s="56"/>
      <c r="BI25" s="56"/>
      <c r="BJ25" s="56"/>
      <c r="BK25" s="56"/>
      <c r="BL25" s="58"/>
      <c r="BM25" s="56" t="s">
        <v>407</v>
      </c>
      <c r="BN25" s="56" t="s">
        <v>270</v>
      </c>
      <c r="BO25" s="56" t="s">
        <v>274</v>
      </c>
      <c r="BP25" s="56" t="s">
        <v>275</v>
      </c>
      <c r="BQ25" s="56"/>
      <c r="BR25" s="56"/>
      <c r="BS25" s="56"/>
      <c r="BT25" s="56"/>
      <c r="BU25" s="56"/>
      <c r="BV25" s="56"/>
      <c r="BW25" s="56"/>
      <c r="BX25" s="56"/>
      <c r="BY25" s="56"/>
      <c r="BZ25" s="56"/>
      <c r="CA25" s="56"/>
      <c r="CB25" s="56"/>
      <c r="CC25" s="56"/>
      <c r="CD25" s="56"/>
      <c r="CE25" s="56"/>
      <c r="CF25" s="56"/>
      <c r="CG25" s="56"/>
      <c r="CH25" s="56"/>
      <c r="CI25" s="56"/>
      <c r="CJ25" s="56"/>
      <c r="CK25" s="56"/>
      <c r="CL25" s="56"/>
      <c r="CM25" s="56"/>
      <c r="CN25" s="58"/>
      <c r="CO25" s="56" t="s">
        <v>408</v>
      </c>
      <c r="CP25" s="56" t="s">
        <v>277</v>
      </c>
      <c r="CQ25" s="56" t="s">
        <v>278</v>
      </c>
      <c r="CR25" s="56" t="s">
        <v>279</v>
      </c>
      <c r="CS25" s="56"/>
      <c r="CT25" s="56"/>
      <c r="CU25" s="56"/>
      <c r="CV25" s="56"/>
      <c r="CW25" s="56"/>
      <c r="CX25" s="56"/>
      <c r="CY25" s="56"/>
      <c r="CZ25" s="56"/>
      <c r="DA25" s="56"/>
      <c r="DB25" s="56"/>
      <c r="DC25" s="56"/>
      <c r="DD25" s="56"/>
      <c r="DE25" s="56"/>
      <c r="DF25" s="56"/>
      <c r="DG25" s="56"/>
      <c r="DH25" s="56"/>
      <c r="DI25" s="56"/>
      <c r="DJ25" s="56"/>
      <c r="DK25" s="56"/>
      <c r="DL25" s="56"/>
      <c r="DM25" s="56"/>
      <c r="DN25" s="56"/>
      <c r="DO25" s="56"/>
      <c r="DP25" s="58"/>
      <c r="DQ25" s="56" t="s">
        <v>409</v>
      </c>
      <c r="DR25" s="56" t="s">
        <v>281</v>
      </c>
      <c r="DS25" s="56" t="s">
        <v>282</v>
      </c>
      <c r="DT25" s="56" t="s">
        <v>283</v>
      </c>
      <c r="DU25" s="56"/>
      <c r="DV25" s="56"/>
      <c r="DW25" s="56"/>
      <c r="DX25" s="56"/>
      <c r="DY25" s="56"/>
      <c r="DZ25" s="56"/>
      <c r="EA25" s="56"/>
      <c r="EB25" s="56"/>
      <c r="EC25" s="56"/>
      <c r="ED25" s="56"/>
      <c r="EE25" s="56"/>
      <c r="EF25" s="56"/>
      <c r="EG25" s="56"/>
      <c r="EH25" s="56"/>
      <c r="EI25" s="56"/>
      <c r="EJ25" s="56"/>
      <c r="EK25" s="56"/>
      <c r="EL25" s="56"/>
      <c r="EM25" s="56"/>
      <c r="EN25" s="56"/>
      <c r="EO25" s="56"/>
      <c r="EP25" s="56"/>
      <c r="EQ25" s="56"/>
      <c r="ER25" s="58"/>
      <c r="ES25" s="56" t="s">
        <v>410</v>
      </c>
      <c r="ET25" s="56" t="s">
        <v>285</v>
      </c>
      <c r="EU25" s="56" t="s">
        <v>286</v>
      </c>
      <c r="EV25" s="56" t="s">
        <v>287</v>
      </c>
      <c r="EW25" s="56"/>
      <c r="EX25" s="56"/>
      <c r="EY25" s="56"/>
      <c r="EZ25" s="56"/>
      <c r="FA25" s="56"/>
      <c r="FB25" s="56"/>
      <c r="FC25" s="56"/>
      <c r="FD25" s="56"/>
      <c r="FE25" s="56"/>
      <c r="FF25" s="56"/>
      <c r="FG25" s="56"/>
      <c r="FH25" s="56"/>
      <c r="FI25" s="56"/>
      <c r="FJ25" s="56"/>
      <c r="FK25" s="56"/>
      <c r="FL25" s="56"/>
      <c r="FM25" s="56"/>
      <c r="FN25" s="56"/>
      <c r="FO25" s="56"/>
      <c r="FP25" s="56"/>
      <c r="FQ25" s="56"/>
      <c r="FR25" s="56"/>
      <c r="FS25" s="56"/>
      <c r="FT25" s="58"/>
      <c r="FU25" s="56" t="s">
        <v>411</v>
      </c>
      <c r="FV25" s="56" t="s">
        <v>289</v>
      </c>
      <c r="FW25" s="56" t="s">
        <v>290</v>
      </c>
      <c r="FX25" s="56" t="s">
        <v>291</v>
      </c>
      <c r="FY25" s="56"/>
      <c r="FZ25" s="56"/>
      <c r="GA25" s="56"/>
      <c r="GB25" s="56"/>
      <c r="GC25" s="56"/>
      <c r="GD25" s="56"/>
      <c r="GE25" s="56"/>
      <c r="GF25" s="56"/>
      <c r="GG25" s="56"/>
      <c r="GH25" s="56"/>
      <c r="GI25" s="56"/>
      <c r="GJ25" s="56"/>
      <c r="GK25" s="56"/>
      <c r="GL25" s="56"/>
      <c r="GM25" s="56"/>
      <c r="GN25" s="56"/>
      <c r="GO25" s="56"/>
      <c r="GP25" s="56"/>
      <c r="GQ25" s="56"/>
      <c r="GR25" s="56"/>
      <c r="GS25" s="56"/>
      <c r="GT25" s="56"/>
      <c r="GU25" s="56"/>
      <c r="GV25" s="58"/>
      <c r="GW25" s="56" t="s">
        <v>412</v>
      </c>
      <c r="GX25" s="56" t="s">
        <v>293</v>
      </c>
      <c r="GY25" s="56" t="s">
        <v>294</v>
      </c>
      <c r="GZ25" s="56" t="s">
        <v>295</v>
      </c>
      <c r="HA25" s="56"/>
      <c r="HB25" s="56"/>
      <c r="HC25" s="56"/>
      <c r="HD25" s="56"/>
      <c r="HE25" s="56"/>
      <c r="HF25" s="56"/>
      <c r="HG25" s="56"/>
      <c r="HH25" s="56"/>
      <c r="HI25" s="56"/>
      <c r="HJ25" s="56"/>
      <c r="HK25" s="56"/>
      <c r="HL25" s="56"/>
      <c r="HM25" s="56"/>
      <c r="HN25" s="56"/>
      <c r="HO25" s="56"/>
      <c r="HP25" s="56"/>
      <c r="HQ25" s="56"/>
      <c r="HR25" s="56"/>
      <c r="HS25" s="56"/>
      <c r="HT25" s="56"/>
      <c r="HU25" s="56"/>
      <c r="HV25" s="56"/>
      <c r="HW25" s="56"/>
      <c r="HX25" s="58"/>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42.75" x14ac:dyDescent="0.25">
      <c r="A26" s="55" t="s">
        <v>261</v>
      </c>
      <c r="B26" s="56" t="s">
        <v>262</v>
      </c>
      <c r="C26" s="56"/>
      <c r="D26" s="56"/>
      <c r="E26" s="56"/>
      <c r="F26" s="56" t="s">
        <v>263</v>
      </c>
      <c r="G26" s="56" t="s">
        <v>413</v>
      </c>
      <c r="H26" s="57"/>
      <c r="I26" s="56" t="s">
        <v>414</v>
      </c>
      <c r="J26" s="56" t="s">
        <v>266</v>
      </c>
      <c r="K26" s="56" t="s">
        <v>267</v>
      </c>
      <c r="L26" s="56" t="s">
        <v>268</v>
      </c>
      <c r="M26" s="56"/>
      <c r="N26" s="56"/>
      <c r="O26" s="56"/>
      <c r="P26" s="56"/>
      <c r="Q26" s="56"/>
      <c r="R26" s="56"/>
      <c r="S26" s="56"/>
      <c r="T26" s="56"/>
      <c r="U26" s="56"/>
      <c r="V26" s="56"/>
      <c r="W26" s="56"/>
      <c r="X26" s="56"/>
      <c r="Y26" s="56"/>
      <c r="Z26" s="56"/>
      <c r="AA26" s="56"/>
      <c r="AB26" s="56"/>
      <c r="AC26" s="56"/>
      <c r="AD26" s="56"/>
      <c r="AE26" s="56"/>
      <c r="AF26" s="56"/>
      <c r="AG26" s="56"/>
      <c r="AH26" s="56"/>
      <c r="AI26" s="56"/>
      <c r="AJ26" s="58"/>
      <c r="AK26" s="56" t="s">
        <v>415</v>
      </c>
      <c r="AL26" s="56" t="s">
        <v>270</v>
      </c>
      <c r="AM26" s="56" t="s">
        <v>271</v>
      </c>
      <c r="AN26" s="56" t="s">
        <v>272</v>
      </c>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8"/>
      <c r="BM26" s="56" t="s">
        <v>416</v>
      </c>
      <c r="BN26" s="56" t="s">
        <v>270</v>
      </c>
      <c r="BO26" s="56" t="s">
        <v>274</v>
      </c>
      <c r="BP26" s="56" t="s">
        <v>275</v>
      </c>
      <c r="BQ26" s="56"/>
      <c r="BR26" s="56"/>
      <c r="BS26" s="56"/>
      <c r="BT26" s="56"/>
      <c r="BU26" s="56"/>
      <c r="BV26" s="56"/>
      <c r="BW26" s="56"/>
      <c r="BX26" s="56"/>
      <c r="BY26" s="56"/>
      <c r="BZ26" s="56"/>
      <c r="CA26" s="56"/>
      <c r="CB26" s="56"/>
      <c r="CC26" s="56"/>
      <c r="CD26" s="56"/>
      <c r="CE26" s="56"/>
      <c r="CF26" s="56"/>
      <c r="CG26" s="56"/>
      <c r="CH26" s="56"/>
      <c r="CI26" s="56"/>
      <c r="CJ26" s="56"/>
      <c r="CK26" s="56"/>
      <c r="CL26" s="56"/>
      <c r="CM26" s="56"/>
      <c r="CN26" s="58"/>
      <c r="CO26" s="56" t="s">
        <v>417</v>
      </c>
      <c r="CP26" s="56" t="s">
        <v>277</v>
      </c>
      <c r="CQ26" s="56" t="s">
        <v>278</v>
      </c>
      <c r="CR26" s="56" t="s">
        <v>279</v>
      </c>
      <c r="CS26" s="56"/>
      <c r="CT26" s="56"/>
      <c r="CU26" s="56"/>
      <c r="CV26" s="56"/>
      <c r="CW26" s="56"/>
      <c r="CX26" s="56"/>
      <c r="CY26" s="56"/>
      <c r="CZ26" s="56"/>
      <c r="DA26" s="56"/>
      <c r="DB26" s="56"/>
      <c r="DC26" s="56"/>
      <c r="DD26" s="56"/>
      <c r="DE26" s="56"/>
      <c r="DF26" s="56"/>
      <c r="DG26" s="56"/>
      <c r="DH26" s="56"/>
      <c r="DI26" s="56"/>
      <c r="DJ26" s="56"/>
      <c r="DK26" s="56"/>
      <c r="DL26" s="56"/>
      <c r="DM26" s="56"/>
      <c r="DN26" s="56"/>
      <c r="DO26" s="56"/>
      <c r="DP26" s="58"/>
      <c r="DQ26" s="56" t="s">
        <v>418</v>
      </c>
      <c r="DR26" s="56" t="s">
        <v>281</v>
      </c>
      <c r="DS26" s="56" t="s">
        <v>282</v>
      </c>
      <c r="DT26" s="56" t="s">
        <v>283</v>
      </c>
      <c r="DU26" s="56"/>
      <c r="DV26" s="56"/>
      <c r="DW26" s="56"/>
      <c r="DX26" s="56"/>
      <c r="DY26" s="56"/>
      <c r="DZ26" s="56"/>
      <c r="EA26" s="56"/>
      <c r="EB26" s="56"/>
      <c r="EC26" s="56"/>
      <c r="ED26" s="56"/>
      <c r="EE26" s="56"/>
      <c r="EF26" s="56"/>
      <c r="EG26" s="56"/>
      <c r="EH26" s="56"/>
      <c r="EI26" s="56"/>
      <c r="EJ26" s="56"/>
      <c r="EK26" s="56"/>
      <c r="EL26" s="56"/>
      <c r="EM26" s="56"/>
      <c r="EN26" s="56"/>
      <c r="EO26" s="56"/>
      <c r="EP26" s="56"/>
      <c r="EQ26" s="56"/>
      <c r="ER26" s="58"/>
      <c r="ES26" s="56" t="s">
        <v>419</v>
      </c>
      <c r="ET26" s="56" t="s">
        <v>285</v>
      </c>
      <c r="EU26" s="56" t="s">
        <v>286</v>
      </c>
      <c r="EV26" s="56" t="s">
        <v>287</v>
      </c>
      <c r="EW26" s="56"/>
      <c r="EX26" s="56"/>
      <c r="EY26" s="56"/>
      <c r="EZ26" s="56"/>
      <c r="FA26" s="56"/>
      <c r="FB26" s="56"/>
      <c r="FC26" s="56"/>
      <c r="FD26" s="56"/>
      <c r="FE26" s="56"/>
      <c r="FF26" s="56"/>
      <c r="FG26" s="56"/>
      <c r="FH26" s="56"/>
      <c r="FI26" s="56"/>
      <c r="FJ26" s="56"/>
      <c r="FK26" s="56"/>
      <c r="FL26" s="56"/>
      <c r="FM26" s="56"/>
      <c r="FN26" s="56"/>
      <c r="FO26" s="56"/>
      <c r="FP26" s="56"/>
      <c r="FQ26" s="56"/>
      <c r="FR26" s="56"/>
      <c r="FS26" s="56"/>
      <c r="FT26" s="58"/>
      <c r="FU26" s="56" t="s">
        <v>420</v>
      </c>
      <c r="FV26" s="56" t="s">
        <v>289</v>
      </c>
      <c r="FW26" s="56" t="s">
        <v>290</v>
      </c>
      <c r="FX26" s="56" t="s">
        <v>291</v>
      </c>
      <c r="FY26" s="56"/>
      <c r="FZ26" s="56"/>
      <c r="GA26" s="56"/>
      <c r="GB26" s="56"/>
      <c r="GC26" s="56"/>
      <c r="GD26" s="56"/>
      <c r="GE26" s="56"/>
      <c r="GF26" s="56"/>
      <c r="GG26" s="56"/>
      <c r="GH26" s="56"/>
      <c r="GI26" s="56"/>
      <c r="GJ26" s="56"/>
      <c r="GK26" s="56"/>
      <c r="GL26" s="56"/>
      <c r="GM26" s="56"/>
      <c r="GN26" s="56"/>
      <c r="GO26" s="56"/>
      <c r="GP26" s="56"/>
      <c r="GQ26" s="56"/>
      <c r="GR26" s="56"/>
      <c r="GS26" s="56"/>
      <c r="GT26" s="56"/>
      <c r="GU26" s="56"/>
      <c r="GV26" s="58"/>
      <c r="GW26" s="56" t="s">
        <v>421</v>
      </c>
      <c r="GX26" s="56" t="s">
        <v>293</v>
      </c>
      <c r="GY26" s="56" t="s">
        <v>294</v>
      </c>
      <c r="GZ26" s="56" t="s">
        <v>295</v>
      </c>
      <c r="HA26" s="56"/>
      <c r="HB26" s="56"/>
      <c r="HC26" s="56"/>
      <c r="HD26" s="56"/>
      <c r="HE26" s="56"/>
      <c r="HF26" s="56"/>
      <c r="HG26" s="56"/>
      <c r="HH26" s="56"/>
      <c r="HI26" s="56"/>
      <c r="HJ26" s="56"/>
      <c r="HK26" s="56"/>
      <c r="HL26" s="56"/>
      <c r="HM26" s="56"/>
      <c r="HN26" s="56"/>
      <c r="HO26" s="56"/>
      <c r="HP26" s="56"/>
      <c r="HQ26" s="56"/>
      <c r="HR26" s="56"/>
      <c r="HS26" s="56"/>
      <c r="HT26" s="56"/>
      <c r="HU26" s="56"/>
      <c r="HV26" s="56"/>
      <c r="HW26" s="56"/>
      <c r="HX26" s="58"/>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42.75" x14ac:dyDescent="0.25">
      <c r="A27" s="55" t="s">
        <v>261</v>
      </c>
      <c r="B27" s="56" t="s">
        <v>262</v>
      </c>
      <c r="C27" s="56"/>
      <c r="D27" s="56"/>
      <c r="E27" s="56"/>
      <c r="F27" s="56" t="s">
        <v>263</v>
      </c>
      <c r="G27" s="2" t="s">
        <v>422</v>
      </c>
      <c r="H27" s="57"/>
      <c r="I27" s="56" t="s">
        <v>423</v>
      </c>
      <c r="J27" s="56" t="s">
        <v>266</v>
      </c>
      <c r="K27" s="56" t="s">
        <v>267</v>
      </c>
      <c r="L27" s="56" t="s">
        <v>268</v>
      </c>
      <c r="M27" s="56"/>
      <c r="N27" s="56"/>
      <c r="O27" s="56"/>
      <c r="P27" s="56"/>
      <c r="Q27" s="56"/>
      <c r="R27" s="56"/>
      <c r="S27" s="56"/>
      <c r="T27" s="56"/>
      <c r="U27" s="56"/>
      <c r="V27" s="56"/>
      <c r="W27" s="56"/>
      <c r="X27" s="56"/>
      <c r="Y27" s="56"/>
      <c r="Z27" s="56"/>
      <c r="AA27" s="56"/>
      <c r="AB27" s="56"/>
      <c r="AC27" s="56"/>
      <c r="AD27" s="56"/>
      <c r="AE27" s="56"/>
      <c r="AF27" s="56"/>
      <c r="AG27" s="56"/>
      <c r="AH27" s="56"/>
      <c r="AI27" s="56"/>
      <c r="AJ27" s="58"/>
      <c r="AK27" s="56" t="s">
        <v>424</v>
      </c>
      <c r="AL27" s="56" t="s">
        <v>270</v>
      </c>
      <c r="AM27" s="56" t="s">
        <v>271</v>
      </c>
      <c r="AN27" s="56" t="s">
        <v>272</v>
      </c>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8"/>
      <c r="BM27" s="56" t="s">
        <v>425</v>
      </c>
      <c r="BN27" s="56" t="s">
        <v>270</v>
      </c>
      <c r="BO27" s="56" t="s">
        <v>274</v>
      </c>
      <c r="BP27" s="56" t="s">
        <v>275</v>
      </c>
      <c r="BQ27" s="56"/>
      <c r="BR27" s="56"/>
      <c r="BS27" s="56"/>
      <c r="BT27" s="56"/>
      <c r="BU27" s="56"/>
      <c r="BV27" s="56"/>
      <c r="BW27" s="56"/>
      <c r="BX27" s="56"/>
      <c r="BY27" s="56"/>
      <c r="BZ27" s="56"/>
      <c r="CA27" s="56"/>
      <c r="CB27" s="56"/>
      <c r="CC27" s="56"/>
      <c r="CD27" s="56"/>
      <c r="CE27" s="56"/>
      <c r="CF27" s="56"/>
      <c r="CG27" s="56"/>
      <c r="CH27" s="56"/>
      <c r="CI27" s="56"/>
      <c r="CJ27" s="56"/>
      <c r="CK27" s="56"/>
      <c r="CL27" s="56"/>
      <c r="CM27" s="56"/>
      <c r="CN27" s="58"/>
      <c r="CO27" s="56" t="s">
        <v>426</v>
      </c>
      <c r="CP27" s="56" t="s">
        <v>277</v>
      </c>
      <c r="CQ27" s="56" t="s">
        <v>278</v>
      </c>
      <c r="CR27" s="56" t="s">
        <v>279</v>
      </c>
      <c r="CS27" s="56"/>
      <c r="CT27" s="56"/>
      <c r="CU27" s="56"/>
      <c r="CV27" s="56"/>
      <c r="CW27" s="56"/>
      <c r="CX27" s="56"/>
      <c r="CY27" s="56"/>
      <c r="CZ27" s="56"/>
      <c r="DA27" s="56"/>
      <c r="DB27" s="56"/>
      <c r="DC27" s="56"/>
      <c r="DD27" s="56"/>
      <c r="DE27" s="56"/>
      <c r="DF27" s="56"/>
      <c r="DG27" s="56"/>
      <c r="DH27" s="56"/>
      <c r="DI27" s="56"/>
      <c r="DJ27" s="56"/>
      <c r="DK27" s="56"/>
      <c r="DL27" s="56"/>
      <c r="DM27" s="56"/>
      <c r="DN27" s="56"/>
      <c r="DO27" s="56"/>
      <c r="DP27" s="58"/>
      <c r="DQ27" s="56" t="s">
        <v>427</v>
      </c>
      <c r="DR27" s="56" t="s">
        <v>281</v>
      </c>
      <c r="DS27" s="56" t="s">
        <v>282</v>
      </c>
      <c r="DT27" s="56" t="s">
        <v>283</v>
      </c>
      <c r="DU27" s="56"/>
      <c r="DV27" s="56"/>
      <c r="DW27" s="56"/>
      <c r="DX27" s="56"/>
      <c r="DY27" s="56"/>
      <c r="DZ27" s="56"/>
      <c r="EA27" s="56"/>
      <c r="EB27" s="56"/>
      <c r="EC27" s="56"/>
      <c r="ED27" s="56"/>
      <c r="EE27" s="56"/>
      <c r="EF27" s="56"/>
      <c r="EG27" s="56"/>
      <c r="EH27" s="56"/>
      <c r="EI27" s="56"/>
      <c r="EJ27" s="56"/>
      <c r="EK27" s="56"/>
      <c r="EL27" s="56"/>
      <c r="EM27" s="56"/>
      <c r="EN27" s="56"/>
      <c r="EO27" s="56"/>
      <c r="EP27" s="56"/>
      <c r="EQ27" s="56"/>
      <c r="ER27" s="58"/>
      <c r="ES27" s="56" t="s">
        <v>428</v>
      </c>
      <c r="ET27" s="56" t="s">
        <v>285</v>
      </c>
      <c r="EU27" s="56" t="s">
        <v>286</v>
      </c>
      <c r="EV27" s="56" t="s">
        <v>287</v>
      </c>
      <c r="EW27" s="56"/>
      <c r="EX27" s="56"/>
      <c r="EY27" s="56"/>
      <c r="EZ27" s="56"/>
      <c r="FA27" s="56"/>
      <c r="FB27" s="56"/>
      <c r="FC27" s="56"/>
      <c r="FD27" s="56"/>
      <c r="FE27" s="56"/>
      <c r="FF27" s="56"/>
      <c r="FG27" s="56"/>
      <c r="FH27" s="56"/>
      <c r="FI27" s="56"/>
      <c r="FJ27" s="56"/>
      <c r="FK27" s="56"/>
      <c r="FL27" s="56"/>
      <c r="FM27" s="56"/>
      <c r="FN27" s="56"/>
      <c r="FO27" s="56"/>
      <c r="FP27" s="56"/>
      <c r="FQ27" s="56"/>
      <c r="FR27" s="56"/>
      <c r="FS27" s="56"/>
      <c r="FT27" s="58"/>
      <c r="FU27" s="56" t="s">
        <v>429</v>
      </c>
      <c r="FV27" s="56" t="s">
        <v>289</v>
      </c>
      <c r="FW27" s="56" t="s">
        <v>290</v>
      </c>
      <c r="FX27" s="56" t="s">
        <v>291</v>
      </c>
      <c r="FY27" s="56"/>
      <c r="FZ27" s="56"/>
      <c r="GA27" s="56"/>
      <c r="GB27" s="56"/>
      <c r="GC27" s="56"/>
      <c r="GD27" s="56"/>
      <c r="GE27" s="56"/>
      <c r="GF27" s="56"/>
      <c r="GG27" s="56"/>
      <c r="GH27" s="56"/>
      <c r="GI27" s="56"/>
      <c r="GJ27" s="56"/>
      <c r="GK27" s="56"/>
      <c r="GL27" s="56"/>
      <c r="GM27" s="56"/>
      <c r="GN27" s="56"/>
      <c r="GO27" s="56"/>
      <c r="GP27" s="56"/>
      <c r="GQ27" s="56"/>
      <c r="GR27" s="56"/>
      <c r="GS27" s="56"/>
      <c r="GT27" s="56"/>
      <c r="GU27" s="56"/>
      <c r="GV27" s="58"/>
      <c r="GW27" s="56" t="s">
        <v>430</v>
      </c>
      <c r="GX27" s="56" t="s">
        <v>293</v>
      </c>
      <c r="GY27" s="56" t="s">
        <v>294</v>
      </c>
      <c r="GZ27" s="56" t="s">
        <v>295</v>
      </c>
      <c r="HA27" s="56"/>
      <c r="HB27" s="56"/>
      <c r="HC27" s="56"/>
      <c r="HD27" s="56"/>
      <c r="HE27" s="56"/>
      <c r="HF27" s="56"/>
      <c r="HG27" s="56"/>
      <c r="HH27" s="56"/>
      <c r="HI27" s="56"/>
      <c r="HJ27" s="56"/>
      <c r="HK27" s="56"/>
      <c r="HL27" s="56"/>
      <c r="HM27" s="56"/>
      <c r="HN27" s="56"/>
      <c r="HO27" s="56"/>
      <c r="HP27" s="56"/>
      <c r="HQ27" s="56"/>
      <c r="HR27" s="56"/>
      <c r="HS27" s="56"/>
      <c r="HT27" s="56"/>
      <c r="HU27" s="56"/>
      <c r="HV27" s="56"/>
      <c r="HW27" s="56"/>
      <c r="HX27" s="58"/>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42.75" x14ac:dyDescent="0.25">
      <c r="A28" s="55" t="s">
        <v>261</v>
      </c>
      <c r="B28" s="56" t="s">
        <v>262</v>
      </c>
      <c r="C28" s="59"/>
      <c r="D28" s="56"/>
      <c r="E28" s="56"/>
      <c r="F28" s="59" t="s">
        <v>263</v>
      </c>
      <c r="G28" s="56" t="s">
        <v>431</v>
      </c>
      <c r="H28" s="56"/>
      <c r="I28" s="56" t="s">
        <v>432</v>
      </c>
      <c r="J28" s="56" t="s">
        <v>266</v>
      </c>
      <c r="K28" s="56" t="s">
        <v>267</v>
      </c>
      <c r="L28" s="56" t="s">
        <v>268</v>
      </c>
      <c r="M28" s="59"/>
      <c r="N28" s="59"/>
      <c r="O28" s="59"/>
      <c r="P28" s="59"/>
      <c r="Q28" s="59"/>
      <c r="R28" s="59"/>
      <c r="S28" s="59"/>
      <c r="T28" s="59"/>
      <c r="U28" s="59"/>
      <c r="V28" s="59"/>
      <c r="W28" s="59"/>
      <c r="X28" s="59"/>
      <c r="Y28" s="59"/>
      <c r="Z28" s="59"/>
      <c r="AA28" s="59"/>
      <c r="AB28" s="59"/>
      <c r="AC28" s="59"/>
      <c r="AD28" s="59"/>
      <c r="AE28" s="59"/>
      <c r="AF28" s="59"/>
      <c r="AG28" s="59"/>
      <c r="AH28" s="59"/>
      <c r="AI28" s="59"/>
      <c r="AJ28" s="60"/>
      <c r="AK28" s="56" t="s">
        <v>433</v>
      </c>
      <c r="AL28" s="56" t="s">
        <v>270</v>
      </c>
      <c r="AM28" s="56" t="s">
        <v>271</v>
      </c>
      <c r="AN28" s="56" t="s">
        <v>272</v>
      </c>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60"/>
      <c r="BM28" s="56" t="s">
        <v>434</v>
      </c>
      <c r="BN28" s="56" t="s">
        <v>270</v>
      </c>
      <c r="BO28" s="56" t="s">
        <v>274</v>
      </c>
      <c r="BP28" s="56" t="s">
        <v>275</v>
      </c>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60"/>
      <c r="CO28" s="56" t="s">
        <v>435</v>
      </c>
      <c r="CP28" s="56" t="s">
        <v>277</v>
      </c>
      <c r="CQ28" s="56" t="s">
        <v>278</v>
      </c>
      <c r="CR28" s="56" t="s">
        <v>279</v>
      </c>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60"/>
      <c r="DQ28" s="56" t="s">
        <v>436</v>
      </c>
      <c r="DR28" s="56" t="s">
        <v>281</v>
      </c>
      <c r="DS28" s="56" t="s">
        <v>282</v>
      </c>
      <c r="DT28" s="56" t="s">
        <v>283</v>
      </c>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60"/>
      <c r="ES28" s="56" t="s">
        <v>437</v>
      </c>
      <c r="ET28" s="56" t="s">
        <v>285</v>
      </c>
      <c r="EU28" s="56" t="s">
        <v>286</v>
      </c>
      <c r="EV28" s="56" t="s">
        <v>287</v>
      </c>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60"/>
      <c r="FU28" s="56" t="s">
        <v>438</v>
      </c>
      <c r="FV28" s="56" t="s">
        <v>289</v>
      </c>
      <c r="FW28" s="56" t="s">
        <v>290</v>
      </c>
      <c r="FX28" s="56" t="s">
        <v>291</v>
      </c>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60"/>
      <c r="GW28" s="56" t="s">
        <v>439</v>
      </c>
      <c r="GX28" s="56" t="s">
        <v>293</v>
      </c>
      <c r="GY28" s="56" t="s">
        <v>294</v>
      </c>
      <c r="GZ28" s="56" t="s">
        <v>295</v>
      </c>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60"/>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42.75" x14ac:dyDescent="0.25">
      <c r="A29" s="55" t="s">
        <v>261</v>
      </c>
      <c r="B29" s="56" t="s">
        <v>262</v>
      </c>
      <c r="C29" s="59"/>
      <c r="D29" s="56"/>
      <c r="E29" s="56"/>
      <c r="F29" s="59" t="s">
        <v>263</v>
      </c>
      <c r="G29" s="56" t="s">
        <v>440</v>
      </c>
      <c r="H29" s="56"/>
      <c r="I29" s="2" t="s">
        <v>441</v>
      </c>
      <c r="J29" s="56" t="s">
        <v>266</v>
      </c>
      <c r="K29" s="56" t="s">
        <v>267</v>
      </c>
      <c r="L29" s="56" t="s">
        <v>268</v>
      </c>
      <c r="M29" s="59"/>
      <c r="N29" s="59"/>
      <c r="O29" s="59"/>
      <c r="P29" s="59"/>
      <c r="Q29" s="59"/>
      <c r="R29" s="59"/>
      <c r="S29" s="59"/>
      <c r="T29" s="59"/>
      <c r="U29" s="59"/>
      <c r="V29" s="59"/>
      <c r="W29" s="59"/>
      <c r="X29" s="59"/>
      <c r="Y29" s="59"/>
      <c r="Z29" s="59"/>
      <c r="AA29" s="59"/>
      <c r="AB29" s="59"/>
      <c r="AC29" s="59"/>
      <c r="AD29" s="59"/>
      <c r="AE29" s="59"/>
      <c r="AF29" s="59"/>
      <c r="AG29" s="59"/>
      <c r="AH29" s="59"/>
      <c r="AI29" s="59"/>
      <c r="AJ29" s="60"/>
      <c r="AK29" s="56" t="s">
        <v>442</v>
      </c>
      <c r="AL29" s="56" t="s">
        <v>270</v>
      </c>
      <c r="AM29" s="56" t="s">
        <v>271</v>
      </c>
      <c r="AN29" s="56" t="s">
        <v>272</v>
      </c>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60"/>
      <c r="BM29" s="56" t="s">
        <v>443</v>
      </c>
      <c r="BN29" s="56" t="s">
        <v>270</v>
      </c>
      <c r="BO29" s="56" t="s">
        <v>274</v>
      </c>
      <c r="BP29" s="56" t="s">
        <v>275</v>
      </c>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60"/>
      <c r="CO29" s="56" t="s">
        <v>444</v>
      </c>
      <c r="CP29" s="56" t="s">
        <v>277</v>
      </c>
      <c r="CQ29" s="56" t="s">
        <v>278</v>
      </c>
      <c r="CR29" s="56" t="s">
        <v>279</v>
      </c>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60"/>
      <c r="DQ29" s="56" t="s">
        <v>445</v>
      </c>
      <c r="DR29" s="56" t="s">
        <v>281</v>
      </c>
      <c r="DS29" s="56" t="s">
        <v>282</v>
      </c>
      <c r="DT29" s="56" t="s">
        <v>283</v>
      </c>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60"/>
      <c r="ES29" s="56" t="s">
        <v>446</v>
      </c>
      <c r="ET29" s="56" t="s">
        <v>285</v>
      </c>
      <c r="EU29" s="56" t="s">
        <v>286</v>
      </c>
      <c r="EV29" s="56" t="s">
        <v>287</v>
      </c>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60"/>
      <c r="FU29" s="56" t="s">
        <v>447</v>
      </c>
      <c r="FV29" s="56" t="s">
        <v>289</v>
      </c>
      <c r="FW29" s="56" t="s">
        <v>290</v>
      </c>
      <c r="FX29" s="56" t="s">
        <v>291</v>
      </c>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60"/>
      <c r="GW29" s="56" t="s">
        <v>448</v>
      </c>
      <c r="GX29" s="56" t="s">
        <v>293</v>
      </c>
      <c r="GY29" s="56" t="s">
        <v>294</v>
      </c>
      <c r="GZ29" s="56" t="s">
        <v>295</v>
      </c>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60"/>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42.75" x14ac:dyDescent="0.25">
      <c r="A30" s="55" t="s">
        <v>261</v>
      </c>
      <c r="B30" s="56" t="s">
        <v>262</v>
      </c>
      <c r="C30" s="59"/>
      <c r="D30" s="56"/>
      <c r="E30" s="56"/>
      <c r="F30" s="59" t="s">
        <v>263</v>
      </c>
      <c r="G30" s="56" t="s">
        <v>449</v>
      </c>
      <c r="H30" s="56"/>
      <c r="I30" s="56" t="s">
        <v>450</v>
      </c>
      <c r="J30" s="56" t="s">
        <v>266</v>
      </c>
      <c r="K30" s="56" t="s">
        <v>267</v>
      </c>
      <c r="L30" s="56" t="s">
        <v>268</v>
      </c>
      <c r="M30" s="56"/>
      <c r="N30" s="56"/>
      <c r="O30" s="56"/>
      <c r="P30" s="56"/>
      <c r="Q30" s="56"/>
      <c r="R30" s="56"/>
      <c r="S30" s="56"/>
      <c r="T30" s="56"/>
      <c r="U30" s="56"/>
      <c r="V30" s="56"/>
      <c r="W30" s="56"/>
      <c r="X30" s="56"/>
      <c r="Y30" s="56"/>
      <c r="Z30" s="56"/>
      <c r="AA30" s="56"/>
      <c r="AB30" s="56"/>
      <c r="AC30" s="56"/>
      <c r="AD30" s="56"/>
      <c r="AE30" s="56"/>
      <c r="AF30" s="56"/>
      <c r="AG30" s="56"/>
      <c r="AH30" s="56"/>
      <c r="AI30" s="56"/>
      <c r="AJ30" s="58"/>
      <c r="AK30" s="56" t="s">
        <v>451</v>
      </c>
      <c r="AL30" s="56" t="s">
        <v>270</v>
      </c>
      <c r="AM30" s="56" t="s">
        <v>271</v>
      </c>
      <c r="AN30" s="56" t="s">
        <v>272</v>
      </c>
      <c r="AO30" s="56"/>
      <c r="AP30" s="56"/>
      <c r="AQ30" s="56"/>
      <c r="AR30" s="56"/>
      <c r="AS30" s="56"/>
      <c r="AT30" s="56"/>
      <c r="AU30" s="56"/>
      <c r="AV30" s="56"/>
      <c r="AW30" s="56"/>
      <c r="AX30" s="56"/>
      <c r="AY30" s="56"/>
      <c r="AZ30" s="56"/>
      <c r="BA30" s="56"/>
      <c r="BB30" s="56"/>
      <c r="BC30" s="56"/>
      <c r="BD30" s="56"/>
      <c r="BE30" s="56"/>
      <c r="BF30" s="56"/>
      <c r="BG30" s="56"/>
      <c r="BH30" s="56"/>
      <c r="BI30" s="56"/>
      <c r="BJ30" s="56"/>
      <c r="BK30" s="56"/>
      <c r="BL30" s="58"/>
      <c r="BM30" s="56" t="s">
        <v>452</v>
      </c>
      <c r="BN30" s="56" t="s">
        <v>270</v>
      </c>
      <c r="BO30" s="56" t="s">
        <v>274</v>
      </c>
      <c r="BP30" s="56" t="s">
        <v>275</v>
      </c>
      <c r="BQ30" s="56"/>
      <c r="BR30" s="56"/>
      <c r="BS30" s="56"/>
      <c r="BT30" s="56"/>
      <c r="BU30" s="56"/>
      <c r="BV30" s="56"/>
      <c r="BW30" s="56"/>
      <c r="BX30" s="56"/>
      <c r="BY30" s="56"/>
      <c r="BZ30" s="56"/>
      <c r="CA30" s="56"/>
      <c r="CB30" s="56"/>
      <c r="CC30" s="56"/>
      <c r="CD30" s="56"/>
      <c r="CE30" s="56"/>
      <c r="CF30" s="56"/>
      <c r="CG30" s="56"/>
      <c r="CH30" s="56"/>
      <c r="CI30" s="56"/>
      <c r="CJ30" s="56"/>
      <c r="CK30" s="56"/>
      <c r="CL30" s="56"/>
      <c r="CM30" s="56"/>
      <c r="CN30" s="58"/>
      <c r="CO30" s="56" t="s">
        <v>453</v>
      </c>
      <c r="CP30" s="56" t="s">
        <v>277</v>
      </c>
      <c r="CQ30" s="56" t="s">
        <v>278</v>
      </c>
      <c r="CR30" s="56" t="s">
        <v>279</v>
      </c>
      <c r="CS30" s="56"/>
      <c r="CT30" s="56"/>
      <c r="CU30" s="56"/>
      <c r="CV30" s="56"/>
      <c r="CW30" s="56"/>
      <c r="CX30" s="56"/>
      <c r="CY30" s="56"/>
      <c r="CZ30" s="56"/>
      <c r="DA30" s="56"/>
      <c r="DB30" s="56"/>
      <c r="DC30" s="56"/>
      <c r="DD30" s="56"/>
      <c r="DE30" s="56"/>
      <c r="DF30" s="56"/>
      <c r="DG30" s="56"/>
      <c r="DH30" s="56"/>
      <c r="DI30" s="56"/>
      <c r="DJ30" s="56"/>
      <c r="DK30" s="56"/>
      <c r="DL30" s="56"/>
      <c r="DM30" s="56"/>
      <c r="DN30" s="56"/>
      <c r="DO30" s="56"/>
      <c r="DP30" s="58"/>
      <c r="DQ30" s="56" t="s">
        <v>454</v>
      </c>
      <c r="DR30" s="56" t="s">
        <v>281</v>
      </c>
      <c r="DS30" s="56" t="s">
        <v>282</v>
      </c>
      <c r="DT30" s="56" t="s">
        <v>283</v>
      </c>
      <c r="DU30" s="56"/>
      <c r="DV30" s="56"/>
      <c r="DW30" s="56"/>
      <c r="DX30" s="56"/>
      <c r="DY30" s="56"/>
      <c r="DZ30" s="56"/>
      <c r="EA30" s="56"/>
      <c r="EB30" s="56"/>
      <c r="EC30" s="56"/>
      <c r="ED30" s="56"/>
      <c r="EE30" s="56"/>
      <c r="EF30" s="56"/>
      <c r="EG30" s="56"/>
      <c r="EH30" s="56"/>
      <c r="EI30" s="56"/>
      <c r="EJ30" s="56"/>
      <c r="EK30" s="56"/>
      <c r="EL30" s="56"/>
      <c r="EM30" s="56"/>
      <c r="EN30" s="56"/>
      <c r="EO30" s="56"/>
      <c r="EP30" s="56"/>
      <c r="EQ30" s="56"/>
      <c r="ER30" s="58"/>
      <c r="ES30" s="56" t="s">
        <v>455</v>
      </c>
      <c r="ET30" s="56" t="s">
        <v>285</v>
      </c>
      <c r="EU30" s="56" t="s">
        <v>286</v>
      </c>
      <c r="EV30" s="56" t="s">
        <v>287</v>
      </c>
      <c r="EW30" s="56"/>
      <c r="EX30" s="56"/>
      <c r="EY30" s="56"/>
      <c r="EZ30" s="56"/>
      <c r="FA30" s="56"/>
      <c r="FB30" s="56"/>
      <c r="FC30" s="56"/>
      <c r="FD30" s="56"/>
      <c r="FE30" s="56"/>
      <c r="FF30" s="56"/>
      <c r="FG30" s="56"/>
      <c r="FH30" s="56"/>
      <c r="FI30" s="56"/>
      <c r="FJ30" s="56"/>
      <c r="FK30" s="56"/>
      <c r="FL30" s="56"/>
      <c r="FM30" s="56"/>
      <c r="FN30" s="56"/>
      <c r="FO30" s="56"/>
      <c r="FP30" s="56"/>
      <c r="FQ30" s="56"/>
      <c r="FR30" s="56"/>
      <c r="FS30" s="56"/>
      <c r="FT30" s="58"/>
      <c r="FU30" s="56" t="s">
        <v>456</v>
      </c>
      <c r="FV30" s="56" t="s">
        <v>289</v>
      </c>
      <c r="FW30" s="56" t="s">
        <v>290</v>
      </c>
      <c r="FX30" s="56" t="s">
        <v>291</v>
      </c>
      <c r="FY30" s="56"/>
      <c r="FZ30" s="56"/>
      <c r="GA30" s="56"/>
      <c r="GB30" s="56"/>
      <c r="GC30" s="56"/>
      <c r="GD30" s="56"/>
      <c r="GE30" s="56"/>
      <c r="GF30" s="56"/>
      <c r="GG30" s="56"/>
      <c r="GH30" s="56"/>
      <c r="GI30" s="56"/>
      <c r="GJ30" s="56"/>
      <c r="GK30" s="56"/>
      <c r="GL30" s="56"/>
      <c r="GM30" s="56"/>
      <c r="GN30" s="56"/>
      <c r="GO30" s="56"/>
      <c r="GP30" s="56"/>
      <c r="GQ30" s="56"/>
      <c r="GR30" s="56"/>
      <c r="GS30" s="56"/>
      <c r="GT30" s="56"/>
      <c r="GU30" s="56"/>
      <c r="GV30" s="58"/>
      <c r="GW30" s="56" t="s">
        <v>457</v>
      </c>
      <c r="GX30" s="56" t="s">
        <v>293</v>
      </c>
      <c r="GY30" s="56" t="s">
        <v>294</v>
      </c>
      <c r="GZ30" s="56" t="s">
        <v>295</v>
      </c>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6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42.75" x14ac:dyDescent="0.25">
      <c r="A31" s="55" t="s">
        <v>261</v>
      </c>
      <c r="B31" s="56" t="s">
        <v>262</v>
      </c>
      <c r="C31" s="59"/>
      <c r="D31" s="56"/>
      <c r="E31" s="56"/>
      <c r="F31" s="59" t="s">
        <v>263</v>
      </c>
      <c r="G31" s="56" t="s">
        <v>458</v>
      </c>
      <c r="H31" s="56"/>
      <c r="I31" s="56" t="s">
        <v>459</v>
      </c>
      <c r="J31" s="56" t="s">
        <v>266</v>
      </c>
      <c r="K31" s="56" t="s">
        <v>267</v>
      </c>
      <c r="L31" s="56" t="s">
        <v>268</v>
      </c>
      <c r="M31" s="59"/>
      <c r="N31" s="59"/>
      <c r="O31" s="59"/>
      <c r="P31" s="59"/>
      <c r="Q31" s="59"/>
      <c r="R31" s="59"/>
      <c r="S31" s="59"/>
      <c r="T31" s="59"/>
      <c r="U31" s="59"/>
      <c r="V31" s="59"/>
      <c r="W31" s="59"/>
      <c r="X31" s="59"/>
      <c r="Y31" s="59"/>
      <c r="Z31" s="59"/>
      <c r="AA31" s="59"/>
      <c r="AB31" s="59"/>
      <c r="AC31" s="59"/>
      <c r="AD31" s="59"/>
      <c r="AE31" s="59"/>
      <c r="AF31" s="59"/>
      <c r="AG31" s="59"/>
      <c r="AH31" s="59"/>
      <c r="AI31" s="59"/>
      <c r="AJ31" s="60"/>
      <c r="AK31" s="56" t="s">
        <v>460</v>
      </c>
      <c r="AL31" s="56" t="s">
        <v>270</v>
      </c>
      <c r="AM31" s="56" t="s">
        <v>271</v>
      </c>
      <c r="AN31" s="56" t="s">
        <v>272</v>
      </c>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60"/>
      <c r="BM31" s="56" t="s">
        <v>461</v>
      </c>
      <c r="BN31" s="56" t="s">
        <v>270</v>
      </c>
      <c r="BO31" s="56" t="s">
        <v>274</v>
      </c>
      <c r="BP31" s="56" t="s">
        <v>275</v>
      </c>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60"/>
      <c r="CO31" s="56" t="s">
        <v>462</v>
      </c>
      <c r="CP31" s="56" t="s">
        <v>277</v>
      </c>
      <c r="CQ31" s="56" t="s">
        <v>278</v>
      </c>
      <c r="CR31" s="56" t="s">
        <v>279</v>
      </c>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60"/>
      <c r="DQ31" s="56" t="s">
        <v>463</v>
      </c>
      <c r="DR31" s="56" t="s">
        <v>281</v>
      </c>
      <c r="DS31" s="56" t="s">
        <v>282</v>
      </c>
      <c r="DT31" s="56" t="s">
        <v>283</v>
      </c>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60"/>
      <c r="ES31" s="56" t="s">
        <v>464</v>
      </c>
      <c r="ET31" s="56" t="s">
        <v>285</v>
      </c>
      <c r="EU31" s="56" t="s">
        <v>286</v>
      </c>
      <c r="EV31" s="56" t="s">
        <v>287</v>
      </c>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60"/>
      <c r="FU31" s="56" t="s">
        <v>465</v>
      </c>
      <c r="FV31" s="56" t="s">
        <v>289</v>
      </c>
      <c r="FW31" s="56" t="s">
        <v>290</v>
      </c>
      <c r="FX31" s="56" t="s">
        <v>291</v>
      </c>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60"/>
      <c r="GW31" s="56" t="s">
        <v>466</v>
      </c>
      <c r="GX31" s="56" t="s">
        <v>293</v>
      </c>
      <c r="GY31" s="56" t="s">
        <v>294</v>
      </c>
      <c r="GZ31" s="56" t="s">
        <v>295</v>
      </c>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60"/>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42.75" x14ac:dyDescent="0.25">
      <c r="A32" s="55" t="s">
        <v>261</v>
      </c>
      <c r="B32" s="56" t="s">
        <v>262</v>
      </c>
      <c r="C32" s="59"/>
      <c r="D32" s="56"/>
      <c r="E32" s="56"/>
      <c r="F32" s="59" t="s">
        <v>263</v>
      </c>
      <c r="G32" s="59" t="s">
        <v>467</v>
      </c>
      <c r="H32" s="56"/>
      <c r="I32" s="61" t="s">
        <v>468</v>
      </c>
      <c r="J32" s="56" t="s">
        <v>266</v>
      </c>
      <c r="K32" s="56" t="s">
        <v>267</v>
      </c>
      <c r="L32" s="56" t="s">
        <v>268</v>
      </c>
      <c r="M32" s="59"/>
      <c r="N32" s="59"/>
      <c r="O32" s="59"/>
      <c r="P32" s="59"/>
      <c r="Q32" s="59"/>
      <c r="R32" s="59"/>
      <c r="S32" s="59"/>
      <c r="T32" s="59"/>
      <c r="U32" s="59"/>
      <c r="V32" s="59"/>
      <c r="W32" s="59"/>
      <c r="X32" s="59"/>
      <c r="Y32" s="59"/>
      <c r="Z32" s="59"/>
      <c r="AA32" s="59"/>
      <c r="AB32" s="59"/>
      <c r="AC32" s="59"/>
      <c r="AD32" s="59"/>
      <c r="AE32" s="59"/>
      <c r="AF32" s="59"/>
      <c r="AG32" s="59"/>
      <c r="AH32" s="59"/>
      <c r="AI32" s="59"/>
      <c r="AJ32" s="60"/>
      <c r="AK32" s="61" t="s">
        <v>469</v>
      </c>
      <c r="AL32" s="56" t="s">
        <v>270</v>
      </c>
      <c r="AM32" s="56" t="s">
        <v>271</v>
      </c>
      <c r="AN32" s="56" t="s">
        <v>272</v>
      </c>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60"/>
      <c r="BM32" s="61" t="s">
        <v>470</v>
      </c>
      <c r="BN32" s="56" t="s">
        <v>270</v>
      </c>
      <c r="BO32" s="56" t="s">
        <v>274</v>
      </c>
      <c r="BP32" s="56" t="s">
        <v>275</v>
      </c>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60"/>
      <c r="CO32" s="61" t="s">
        <v>471</v>
      </c>
      <c r="CP32" s="56" t="s">
        <v>277</v>
      </c>
      <c r="CQ32" s="56" t="s">
        <v>278</v>
      </c>
      <c r="CR32" s="56" t="s">
        <v>279</v>
      </c>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60"/>
      <c r="DQ32" s="61" t="s">
        <v>472</v>
      </c>
      <c r="DR32" s="56" t="s">
        <v>281</v>
      </c>
      <c r="DS32" s="56" t="s">
        <v>282</v>
      </c>
      <c r="DT32" s="56" t="s">
        <v>283</v>
      </c>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60"/>
      <c r="ES32" s="61" t="s">
        <v>473</v>
      </c>
      <c r="ET32" s="56" t="s">
        <v>285</v>
      </c>
      <c r="EU32" s="56" t="s">
        <v>286</v>
      </c>
      <c r="EV32" s="56" t="s">
        <v>287</v>
      </c>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60"/>
      <c r="FU32" s="61" t="s">
        <v>474</v>
      </c>
      <c r="FV32" s="56" t="s">
        <v>289</v>
      </c>
      <c r="FW32" s="56" t="s">
        <v>290</v>
      </c>
      <c r="FX32" s="56" t="s">
        <v>291</v>
      </c>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60"/>
      <c r="GW32" s="61" t="s">
        <v>475</v>
      </c>
      <c r="GX32" s="56" t="s">
        <v>293</v>
      </c>
      <c r="GY32" s="56" t="s">
        <v>294</v>
      </c>
      <c r="GZ32" s="56" t="s">
        <v>295</v>
      </c>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60"/>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42.75" x14ac:dyDescent="0.25">
      <c r="A33" s="55" t="s">
        <v>261</v>
      </c>
      <c r="B33" s="56" t="s">
        <v>262</v>
      </c>
      <c r="C33" s="59"/>
      <c r="D33" s="59"/>
      <c r="E33" s="59"/>
      <c r="F33" s="59" t="s">
        <v>263</v>
      </c>
      <c r="G33" s="59" t="s">
        <v>476</v>
      </c>
      <c r="H33" s="56"/>
      <c r="I33" s="61" t="s">
        <v>477</v>
      </c>
      <c r="J33" s="56" t="s">
        <v>266</v>
      </c>
      <c r="K33" s="56" t="s">
        <v>267</v>
      </c>
      <c r="L33" s="56" t="s">
        <v>268</v>
      </c>
      <c r="M33" s="59"/>
      <c r="N33" s="59"/>
      <c r="O33" s="59"/>
      <c r="P33" s="59"/>
      <c r="Q33" s="59"/>
      <c r="R33" s="59"/>
      <c r="S33" s="59"/>
      <c r="T33" s="59"/>
      <c r="U33" s="59"/>
      <c r="V33" s="59"/>
      <c r="W33" s="59"/>
      <c r="X33" s="59"/>
      <c r="Y33" s="59"/>
      <c r="Z33" s="59"/>
      <c r="AA33" s="59"/>
      <c r="AB33" s="59"/>
      <c r="AC33" s="59"/>
      <c r="AD33" s="59"/>
      <c r="AE33" s="59"/>
      <c r="AF33" s="59"/>
      <c r="AG33" s="59"/>
      <c r="AH33" s="59"/>
      <c r="AI33" s="59"/>
      <c r="AJ33" s="60"/>
      <c r="AK33" s="61" t="s">
        <v>478</v>
      </c>
      <c r="AL33" s="56" t="s">
        <v>270</v>
      </c>
      <c r="AM33" s="56" t="s">
        <v>271</v>
      </c>
      <c r="AN33" s="56" t="s">
        <v>272</v>
      </c>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60"/>
      <c r="BM33" s="61" t="s">
        <v>479</v>
      </c>
      <c r="BN33" s="56" t="s">
        <v>270</v>
      </c>
      <c r="BO33" s="56" t="s">
        <v>274</v>
      </c>
      <c r="BP33" s="56" t="s">
        <v>275</v>
      </c>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60"/>
      <c r="CO33" s="61" t="s">
        <v>480</v>
      </c>
      <c r="CP33" s="56" t="s">
        <v>277</v>
      </c>
      <c r="CQ33" s="56" t="s">
        <v>278</v>
      </c>
      <c r="CR33" s="56" t="s">
        <v>279</v>
      </c>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60"/>
      <c r="DQ33" s="61" t="s">
        <v>481</v>
      </c>
      <c r="DR33" s="56" t="s">
        <v>281</v>
      </c>
      <c r="DS33" s="56" t="s">
        <v>282</v>
      </c>
      <c r="DT33" s="56" t="s">
        <v>283</v>
      </c>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60"/>
      <c r="ES33" s="61" t="s">
        <v>482</v>
      </c>
      <c r="ET33" s="56" t="s">
        <v>285</v>
      </c>
      <c r="EU33" s="56" t="s">
        <v>286</v>
      </c>
      <c r="EV33" s="56" t="s">
        <v>287</v>
      </c>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60"/>
      <c r="FU33" s="61" t="s">
        <v>483</v>
      </c>
      <c r="FV33" s="56" t="s">
        <v>289</v>
      </c>
      <c r="FW33" s="56" t="s">
        <v>290</v>
      </c>
      <c r="FX33" s="56" t="s">
        <v>291</v>
      </c>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60"/>
      <c r="GW33" s="61" t="s">
        <v>484</v>
      </c>
      <c r="GX33" s="56" t="s">
        <v>293</v>
      </c>
      <c r="GY33" s="56" t="s">
        <v>294</v>
      </c>
      <c r="GZ33" s="56" t="s">
        <v>295</v>
      </c>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60"/>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52" customFormat="1" ht="14.25" x14ac:dyDescent="0.25">
      <c r="A34" s="49" t="s">
        <v>251</v>
      </c>
      <c r="B34" s="50"/>
      <c r="C34" s="50"/>
      <c r="D34" s="50"/>
      <c r="E34" s="50"/>
      <c r="F34" s="50"/>
      <c r="G34" s="50"/>
      <c r="H34" s="51"/>
      <c r="I34" s="50"/>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62"/>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62"/>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62"/>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62"/>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62"/>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62"/>
      <c r="FU34" s="50"/>
      <c r="FV34" s="50"/>
      <c r="FW34" s="50"/>
      <c r="FX34" s="50"/>
      <c r="FY34" s="50"/>
      <c r="FZ34" s="50"/>
      <c r="GA34" s="50"/>
      <c r="GB34" s="50"/>
      <c r="GC34" s="50"/>
      <c r="GD34" s="50"/>
      <c r="GE34" s="50"/>
      <c r="GF34" s="50"/>
      <c r="GG34" s="50"/>
      <c r="GH34" s="50"/>
      <c r="GI34" s="50"/>
      <c r="GJ34" s="50"/>
      <c r="GK34" s="50"/>
      <c r="GL34" s="50"/>
      <c r="GM34" s="50"/>
      <c r="GN34" s="50"/>
      <c r="GO34" s="50"/>
      <c r="GP34" s="50"/>
      <c r="GQ34" s="50"/>
      <c r="GR34" s="50"/>
      <c r="GS34" s="50"/>
      <c r="GT34" s="50"/>
      <c r="GU34" s="50"/>
      <c r="GV34" s="62"/>
      <c r="GW34" s="50"/>
      <c r="GX34" s="50"/>
      <c r="GY34" s="50"/>
      <c r="GZ34" s="50"/>
      <c r="HA34" s="50"/>
      <c r="HB34" s="50"/>
      <c r="HC34" s="50"/>
      <c r="HD34" s="50"/>
      <c r="HE34" s="50"/>
      <c r="HF34" s="50"/>
      <c r="HG34" s="50"/>
      <c r="HH34" s="50"/>
      <c r="HI34" s="50"/>
      <c r="HJ34" s="50"/>
      <c r="HK34" s="50"/>
      <c r="HL34" s="50"/>
      <c r="HM34" s="50"/>
      <c r="HN34" s="50"/>
      <c r="HO34" s="50"/>
      <c r="HP34" s="50"/>
      <c r="HQ34" s="50"/>
      <c r="HR34" s="50"/>
      <c r="HS34" s="50"/>
      <c r="HT34" s="50"/>
      <c r="HU34" s="50"/>
      <c r="HV34" s="50"/>
      <c r="HW34" s="50"/>
      <c r="HX34" s="62"/>
    </row>
    <row r="35" spans="1:1024" x14ac:dyDescent="0.25">
      <c r="A35" s="63" t="s">
        <v>240</v>
      </c>
      <c r="B35" s="64"/>
      <c r="C35" s="64"/>
      <c r="D35" s="64"/>
      <c r="E35" s="64"/>
      <c r="F35" s="64"/>
      <c r="G35" s="64"/>
      <c r="H35" s="65"/>
      <c r="I35" s="66" t="s">
        <v>485</v>
      </c>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67"/>
      <c r="AK35" s="66" t="s">
        <v>486</v>
      </c>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67"/>
      <c r="BM35" s="66" t="s">
        <v>487</v>
      </c>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67"/>
      <c r="CO35" s="66" t="s">
        <v>488</v>
      </c>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67"/>
      <c r="DQ35" s="66" t="s">
        <v>489</v>
      </c>
      <c r="DR35" s="46"/>
      <c r="DS35" s="46"/>
      <c r="DT35" s="46"/>
      <c r="DU35" s="46"/>
      <c r="DV35" s="46"/>
      <c r="DW35" s="46"/>
      <c r="DX35" s="46"/>
      <c r="DY35" s="46"/>
      <c r="DZ35" s="46"/>
      <c r="EA35" s="46"/>
      <c r="EB35" s="46"/>
      <c r="EC35" s="46"/>
      <c r="ED35" s="46"/>
      <c r="EE35" s="46"/>
      <c r="EF35" s="46"/>
      <c r="EG35" s="46"/>
      <c r="EH35" s="46"/>
      <c r="EI35" s="46"/>
      <c r="EJ35" s="46"/>
      <c r="EK35" s="46"/>
      <c r="EL35" s="46"/>
      <c r="EM35" s="46"/>
      <c r="EN35" s="46"/>
      <c r="EO35" s="46"/>
      <c r="EP35" s="46"/>
      <c r="EQ35" s="46"/>
      <c r="ER35" s="67"/>
      <c r="ES35" s="66" t="s">
        <v>490</v>
      </c>
      <c r="ET35" s="46"/>
      <c r="EU35" s="46"/>
      <c r="EV35" s="46"/>
      <c r="EW35" s="46"/>
      <c r="EX35" s="46"/>
      <c r="EY35" s="46"/>
      <c r="EZ35" s="46"/>
      <c r="FA35" s="46"/>
      <c r="FB35" s="46"/>
      <c r="FC35" s="46"/>
      <c r="FD35" s="46"/>
      <c r="FE35" s="46"/>
      <c r="FF35" s="46"/>
      <c r="FG35" s="46"/>
      <c r="FH35" s="46"/>
      <c r="FI35" s="46"/>
      <c r="FJ35" s="46"/>
      <c r="FK35" s="46"/>
      <c r="FL35" s="46"/>
      <c r="FM35" s="46"/>
      <c r="FN35" s="46"/>
      <c r="FO35" s="46"/>
      <c r="FP35" s="46"/>
      <c r="FQ35" s="46"/>
      <c r="FR35" s="46"/>
      <c r="FS35" s="46"/>
      <c r="FT35" s="67"/>
      <c r="FU35" s="66" t="s">
        <v>491</v>
      </c>
      <c r="FV35" s="46"/>
      <c r="FW35" s="46"/>
      <c r="FX35" s="46"/>
      <c r="FY35" s="46"/>
      <c r="FZ35" s="46"/>
      <c r="GA35" s="46"/>
      <c r="GB35" s="46"/>
      <c r="GC35" s="46"/>
      <c r="GD35" s="46"/>
      <c r="GE35" s="46"/>
      <c r="GF35" s="46"/>
      <c r="GG35" s="46"/>
      <c r="GH35" s="46"/>
      <c r="GI35" s="46"/>
      <c r="GJ35" s="46"/>
      <c r="GK35" s="46"/>
      <c r="GL35" s="46"/>
      <c r="GM35" s="46"/>
      <c r="GN35" s="46"/>
      <c r="GO35" s="46"/>
      <c r="GP35" s="46"/>
      <c r="GQ35" s="46"/>
      <c r="GR35" s="46"/>
      <c r="GS35" s="46"/>
      <c r="GT35" s="46"/>
      <c r="GU35" s="46"/>
      <c r="GV35" s="67"/>
      <c r="GW35" s="66" t="s">
        <v>492</v>
      </c>
      <c r="GX35" s="46"/>
      <c r="GY35" s="46"/>
      <c r="GZ35" s="46"/>
      <c r="HA35" s="46"/>
      <c r="HB35" s="46"/>
      <c r="HC35" s="46"/>
      <c r="HD35" s="46"/>
      <c r="HE35" s="46"/>
      <c r="HF35" s="46"/>
      <c r="HG35" s="46"/>
      <c r="HH35" s="46"/>
      <c r="HI35" s="46"/>
      <c r="HJ35" s="46"/>
      <c r="HK35" s="46"/>
      <c r="HL35" s="46"/>
      <c r="HM35" s="46"/>
      <c r="HN35" s="46"/>
      <c r="HO35" s="46"/>
      <c r="HP35" s="46"/>
      <c r="HQ35" s="46"/>
      <c r="HR35" s="46"/>
      <c r="HS35" s="46"/>
      <c r="HT35" s="46"/>
      <c r="HU35" s="46"/>
      <c r="HV35" s="46"/>
      <c r="HW35" s="46"/>
      <c r="HX35" s="67"/>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57" x14ac:dyDescent="0.25">
      <c r="A36" s="55" t="s">
        <v>261</v>
      </c>
      <c r="B36" s="56" t="s">
        <v>262</v>
      </c>
      <c r="C36" s="56"/>
      <c r="D36" s="56"/>
      <c r="E36" s="56"/>
      <c r="F36" s="56" t="s">
        <v>263</v>
      </c>
      <c r="G36" s="56" t="s">
        <v>493</v>
      </c>
      <c r="H36" s="57"/>
      <c r="I36" s="56" t="s">
        <v>494</v>
      </c>
      <c r="J36" s="56" t="s">
        <v>495</v>
      </c>
      <c r="K36" s="56" t="s">
        <v>496</v>
      </c>
      <c r="L36" s="56" t="s">
        <v>497</v>
      </c>
      <c r="M36" s="56" t="s">
        <v>498</v>
      </c>
      <c r="N36" s="56" t="s">
        <v>499</v>
      </c>
      <c r="O36" s="56"/>
      <c r="P36" s="56"/>
      <c r="Q36" s="56"/>
      <c r="R36" s="56"/>
      <c r="S36" s="56"/>
      <c r="T36" s="56"/>
      <c r="U36" s="56"/>
      <c r="V36" s="56"/>
      <c r="W36" s="56"/>
      <c r="X36" s="56"/>
      <c r="Y36" s="56"/>
      <c r="Z36" s="56"/>
      <c r="AA36" s="56"/>
      <c r="AB36" s="56"/>
      <c r="AC36" s="56"/>
      <c r="AD36" s="56"/>
      <c r="AE36" s="56"/>
      <c r="AF36" s="56"/>
      <c r="AG36" s="56"/>
      <c r="AH36" s="56"/>
      <c r="AI36" s="56"/>
      <c r="AJ36" s="58"/>
      <c r="AK36" s="56" t="s">
        <v>500</v>
      </c>
      <c r="AL36" s="56" t="s">
        <v>501</v>
      </c>
      <c r="AM36" s="56" t="s">
        <v>502</v>
      </c>
      <c r="AN36" s="56" t="s">
        <v>503</v>
      </c>
      <c r="AO36" s="56" t="s">
        <v>504</v>
      </c>
      <c r="AP36" s="68" t="s">
        <v>505</v>
      </c>
      <c r="AQ36" s="56"/>
      <c r="AR36" s="56"/>
      <c r="AS36" s="56"/>
      <c r="AT36" s="56"/>
      <c r="AU36" s="56"/>
      <c r="AV36" s="56"/>
      <c r="AW36" s="56"/>
      <c r="AX36" s="56"/>
      <c r="AY36" s="56"/>
      <c r="AZ36" s="56"/>
      <c r="BA36" s="56"/>
      <c r="BB36" s="56"/>
      <c r="BC36" s="56"/>
      <c r="BD36" s="56"/>
      <c r="BE36" s="56"/>
      <c r="BF36" s="56"/>
      <c r="BG36" s="56"/>
      <c r="BH36" s="56"/>
      <c r="BI36" s="56"/>
      <c r="BJ36" s="56"/>
      <c r="BK36" s="56"/>
      <c r="BL36" s="58"/>
      <c r="BM36" s="56" t="s">
        <v>506</v>
      </c>
      <c r="BN36" s="56" t="s">
        <v>507</v>
      </c>
      <c r="BO36" s="56" t="s">
        <v>508</v>
      </c>
      <c r="BP36" s="56" t="s">
        <v>509</v>
      </c>
      <c r="BQ36" s="56" t="s">
        <v>510</v>
      </c>
      <c r="BR36" s="68" t="s">
        <v>511</v>
      </c>
      <c r="BS36" s="56"/>
      <c r="BT36" s="56"/>
      <c r="BU36" s="56"/>
      <c r="BV36" s="56"/>
      <c r="BW36" s="56"/>
      <c r="BX36" s="56"/>
      <c r="BY36" s="56"/>
      <c r="BZ36" s="56"/>
      <c r="CA36" s="56"/>
      <c r="CB36" s="56"/>
      <c r="CC36" s="56"/>
      <c r="CD36" s="56"/>
      <c r="CE36" s="56"/>
      <c r="CF36" s="56"/>
      <c r="CG36" s="56"/>
      <c r="CH36" s="56"/>
      <c r="CI36" s="56"/>
      <c r="CJ36" s="56"/>
      <c r="CK36" s="56"/>
      <c r="CL36" s="56"/>
      <c r="CM36" s="56"/>
      <c r="CN36" s="58"/>
      <c r="CO36" s="56" t="s">
        <v>512</v>
      </c>
      <c r="CP36" s="56" t="s">
        <v>513</v>
      </c>
      <c r="CQ36" s="56" t="s">
        <v>514</v>
      </c>
      <c r="CR36" s="56" t="s">
        <v>515</v>
      </c>
      <c r="CS36" s="56" t="s">
        <v>516</v>
      </c>
      <c r="CT36" s="68" t="s">
        <v>517</v>
      </c>
      <c r="CU36" s="56"/>
      <c r="CV36" s="56"/>
      <c r="CW36" s="56"/>
      <c r="CX36" s="56"/>
      <c r="CY36" s="56"/>
      <c r="CZ36" s="56"/>
      <c r="DA36" s="56"/>
      <c r="DB36" s="56"/>
      <c r="DC36" s="56"/>
      <c r="DD36" s="56"/>
      <c r="DE36" s="56"/>
      <c r="DF36" s="56"/>
      <c r="DG36" s="56"/>
      <c r="DH36" s="56"/>
      <c r="DI36" s="56"/>
      <c r="DJ36" s="56"/>
      <c r="DK36" s="56"/>
      <c r="DL36" s="56"/>
      <c r="DM36" s="56"/>
      <c r="DN36" s="56"/>
      <c r="DO36" s="56"/>
      <c r="DP36" s="58"/>
      <c r="DQ36" s="56" t="s">
        <v>518</v>
      </c>
      <c r="DR36" s="56" t="s">
        <v>519</v>
      </c>
      <c r="DS36" s="56" t="s">
        <v>520</v>
      </c>
      <c r="DT36" s="56" t="s">
        <v>521</v>
      </c>
      <c r="DU36" s="56" t="s">
        <v>522</v>
      </c>
      <c r="DV36" s="68" t="s">
        <v>523</v>
      </c>
      <c r="DW36" s="56"/>
      <c r="DX36" s="56"/>
      <c r="DY36" s="56"/>
      <c r="DZ36" s="56"/>
      <c r="EA36" s="56"/>
      <c r="EB36" s="56"/>
      <c r="EC36" s="56"/>
      <c r="ED36" s="56"/>
      <c r="EE36" s="56"/>
      <c r="EF36" s="56"/>
      <c r="EG36" s="56"/>
      <c r="EH36" s="56"/>
      <c r="EI36" s="56"/>
      <c r="EJ36" s="56"/>
      <c r="EK36" s="56"/>
      <c r="EL36" s="56"/>
      <c r="EM36" s="56"/>
      <c r="EN36" s="56"/>
      <c r="EO36" s="56"/>
      <c r="EP36" s="56"/>
      <c r="EQ36" s="56"/>
      <c r="ER36" s="58"/>
      <c r="ES36" s="56" t="s">
        <v>524</v>
      </c>
      <c r="ET36" s="56" t="s">
        <v>525</v>
      </c>
      <c r="EU36" s="56" t="s">
        <v>526</v>
      </c>
      <c r="EV36" s="56" t="s">
        <v>527</v>
      </c>
      <c r="EW36" s="56" t="s">
        <v>528</v>
      </c>
      <c r="EX36" s="68" t="s">
        <v>529</v>
      </c>
      <c r="EY36" s="56"/>
      <c r="EZ36" s="56"/>
      <c r="FA36" s="56"/>
      <c r="FB36" s="56"/>
      <c r="FC36" s="56"/>
      <c r="FD36" s="56"/>
      <c r="FE36" s="56"/>
      <c r="FF36" s="56"/>
      <c r="FG36" s="56"/>
      <c r="FH36" s="56"/>
      <c r="FI36" s="56"/>
      <c r="FJ36" s="56"/>
      <c r="FK36" s="56"/>
      <c r="FL36" s="56"/>
      <c r="FM36" s="56"/>
      <c r="FN36" s="56"/>
      <c r="FO36" s="56"/>
      <c r="FP36" s="56"/>
      <c r="FQ36" s="56"/>
      <c r="FR36" s="56"/>
      <c r="FS36" s="56"/>
      <c r="FT36" s="58"/>
      <c r="FU36" s="56" t="s">
        <v>530</v>
      </c>
      <c r="FV36" s="56" t="s">
        <v>531</v>
      </c>
      <c r="FW36" s="56" t="s">
        <v>532</v>
      </c>
      <c r="FX36" s="56" t="s">
        <v>533</v>
      </c>
      <c r="FY36" s="56" t="s">
        <v>534</v>
      </c>
      <c r="FZ36" s="68" t="s">
        <v>535</v>
      </c>
      <c r="GA36" s="56"/>
      <c r="GB36" s="56"/>
      <c r="GC36" s="56"/>
      <c r="GD36" s="56"/>
      <c r="GE36" s="56"/>
      <c r="GF36" s="56"/>
      <c r="GG36" s="56"/>
      <c r="GH36" s="56"/>
      <c r="GI36" s="56"/>
      <c r="GJ36" s="56"/>
      <c r="GK36" s="56"/>
      <c r="GL36" s="56"/>
      <c r="GM36" s="56"/>
      <c r="GN36" s="56"/>
      <c r="GO36" s="56"/>
      <c r="GP36" s="56"/>
      <c r="GQ36" s="56"/>
      <c r="GR36" s="56"/>
      <c r="GS36" s="56"/>
      <c r="GT36" s="56"/>
      <c r="GU36" s="56"/>
      <c r="GV36" s="58"/>
      <c r="GW36" s="56" t="s">
        <v>536</v>
      </c>
      <c r="GX36" s="56" t="s">
        <v>537</v>
      </c>
      <c r="GY36" s="56" t="s">
        <v>538</v>
      </c>
      <c r="GZ36" s="56" t="s">
        <v>539</v>
      </c>
      <c r="HA36" s="56" t="s">
        <v>540</v>
      </c>
      <c r="HB36" s="68" t="s">
        <v>541</v>
      </c>
      <c r="HC36" s="56"/>
      <c r="HD36" s="56"/>
      <c r="HE36" s="56"/>
      <c r="HF36" s="56"/>
      <c r="HG36" s="56"/>
      <c r="HH36" s="56"/>
      <c r="HI36" s="56"/>
      <c r="HJ36" s="56"/>
      <c r="HK36" s="56"/>
      <c r="HL36" s="56"/>
      <c r="HM36" s="56"/>
      <c r="HN36" s="56"/>
      <c r="HO36" s="56"/>
      <c r="HP36" s="56"/>
      <c r="HQ36" s="56"/>
      <c r="HR36" s="56"/>
      <c r="HS36" s="56"/>
      <c r="HT36" s="56"/>
      <c r="HU36" s="56"/>
      <c r="HV36" s="56"/>
      <c r="HW36" s="56"/>
      <c r="HX36" s="58"/>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99.75" x14ac:dyDescent="0.25">
      <c r="A37" s="55" t="s">
        <v>261</v>
      </c>
      <c r="B37" s="56" t="s">
        <v>262</v>
      </c>
      <c r="C37" s="56"/>
      <c r="D37" s="56"/>
      <c r="E37" s="56"/>
      <c r="F37" s="56" t="s">
        <v>263</v>
      </c>
      <c r="G37" s="56" t="s">
        <v>542</v>
      </c>
      <c r="H37" s="57"/>
      <c r="I37" s="69" t="s">
        <v>543</v>
      </c>
      <c r="J37" s="56" t="s">
        <v>544</v>
      </c>
      <c r="K37" s="56" t="s">
        <v>545</v>
      </c>
      <c r="L37" s="56" t="s">
        <v>546</v>
      </c>
      <c r="M37" s="2" t="s">
        <v>547</v>
      </c>
      <c r="N37" s="56" t="s">
        <v>499</v>
      </c>
      <c r="O37" s="56"/>
      <c r="P37" s="56"/>
      <c r="Q37" s="56"/>
      <c r="R37" s="56"/>
      <c r="S37" s="56"/>
      <c r="T37" s="56"/>
      <c r="U37" s="56"/>
      <c r="V37" s="56"/>
      <c r="W37" s="56"/>
      <c r="X37" s="56"/>
      <c r="Y37" s="56"/>
      <c r="Z37" s="56"/>
      <c r="AA37" s="56"/>
      <c r="AB37" s="56"/>
      <c r="AC37" s="56"/>
      <c r="AD37" s="56"/>
      <c r="AE37" s="56"/>
      <c r="AF37" s="56"/>
      <c r="AG37" s="56"/>
      <c r="AH37" s="56"/>
      <c r="AI37" s="56"/>
      <c r="AJ37" s="58"/>
      <c r="AK37" s="69" t="s">
        <v>548</v>
      </c>
      <c r="AL37" s="56" t="s">
        <v>549</v>
      </c>
      <c r="AM37" s="56" t="s">
        <v>550</v>
      </c>
      <c r="AN37" s="56" t="s">
        <v>551</v>
      </c>
      <c r="AO37" s="2" t="s">
        <v>552</v>
      </c>
      <c r="AP37" s="56" t="s">
        <v>553</v>
      </c>
      <c r="AQ37" s="56"/>
      <c r="AR37" s="56"/>
      <c r="AS37" s="56"/>
      <c r="AT37" s="56"/>
      <c r="AU37" s="56"/>
      <c r="AV37" s="56"/>
      <c r="AW37" s="56"/>
      <c r="AX37" s="56"/>
      <c r="AY37" s="56"/>
      <c r="AZ37" s="56"/>
      <c r="BA37" s="56"/>
      <c r="BB37" s="56"/>
      <c r="BC37" s="56"/>
      <c r="BD37" s="56"/>
      <c r="BE37" s="56"/>
      <c r="BF37" s="56"/>
      <c r="BG37" s="56"/>
      <c r="BH37" s="56"/>
      <c r="BI37" s="56"/>
      <c r="BJ37" s="56"/>
      <c r="BK37" s="56"/>
      <c r="BL37" s="58"/>
      <c r="BM37" s="56" t="s">
        <v>554</v>
      </c>
      <c r="BN37" s="56" t="s">
        <v>555</v>
      </c>
      <c r="BO37" s="56" t="s">
        <v>556</v>
      </c>
      <c r="BP37" s="56" t="s">
        <v>557</v>
      </c>
      <c r="BQ37" s="2" t="s">
        <v>558</v>
      </c>
      <c r="BR37" s="56" t="s">
        <v>511</v>
      </c>
      <c r="BS37" s="56"/>
      <c r="BT37" s="56"/>
      <c r="BU37" s="56"/>
      <c r="BV37" s="56"/>
      <c r="BW37" s="56"/>
      <c r="BX37" s="56"/>
      <c r="BY37" s="56"/>
      <c r="BZ37" s="56"/>
      <c r="CA37" s="56"/>
      <c r="CB37" s="56"/>
      <c r="CC37" s="56"/>
      <c r="CD37" s="56"/>
      <c r="CE37" s="56"/>
      <c r="CF37" s="56"/>
      <c r="CG37" s="56"/>
      <c r="CH37" s="56"/>
      <c r="CI37" s="56"/>
      <c r="CJ37" s="56"/>
      <c r="CK37" s="56"/>
      <c r="CL37" s="56"/>
      <c r="CM37" s="56"/>
      <c r="CN37" s="58"/>
      <c r="CO37" s="56" t="s">
        <v>559</v>
      </c>
      <c r="CP37" s="56" t="s">
        <v>560</v>
      </c>
      <c r="CQ37" s="56" t="s">
        <v>561</v>
      </c>
      <c r="CR37" s="56" t="s">
        <v>562</v>
      </c>
      <c r="CS37" s="2" t="s">
        <v>563</v>
      </c>
      <c r="CT37" s="56" t="s">
        <v>517</v>
      </c>
      <c r="CU37" s="56"/>
      <c r="CV37" s="56"/>
      <c r="CW37" s="56"/>
      <c r="CX37" s="56"/>
      <c r="CY37" s="56"/>
      <c r="CZ37" s="56"/>
      <c r="DA37" s="56"/>
      <c r="DB37" s="56"/>
      <c r="DC37" s="56"/>
      <c r="DD37" s="56"/>
      <c r="DE37" s="56"/>
      <c r="DF37" s="56"/>
      <c r="DG37" s="56"/>
      <c r="DH37" s="56"/>
      <c r="DI37" s="56"/>
      <c r="DJ37" s="56"/>
      <c r="DK37" s="56"/>
      <c r="DL37" s="56"/>
      <c r="DM37" s="56"/>
      <c r="DN37" s="56"/>
      <c r="DO37" s="56"/>
      <c r="DP37" s="58"/>
      <c r="DQ37" s="56" t="s">
        <v>564</v>
      </c>
      <c r="DR37" s="56" t="s">
        <v>565</v>
      </c>
      <c r="DS37" s="56" t="s">
        <v>566</v>
      </c>
      <c r="DT37" s="56" t="s">
        <v>567</v>
      </c>
      <c r="DU37" s="2" t="s">
        <v>568</v>
      </c>
      <c r="DV37" s="56" t="s">
        <v>523</v>
      </c>
      <c r="DW37" s="56"/>
      <c r="DX37" s="56"/>
      <c r="DY37" s="56"/>
      <c r="DZ37" s="56"/>
      <c r="EA37" s="56"/>
      <c r="EB37" s="56"/>
      <c r="EC37" s="56"/>
      <c r="ED37" s="56"/>
      <c r="EE37" s="56"/>
      <c r="EF37" s="56"/>
      <c r="EG37" s="56"/>
      <c r="EH37" s="56"/>
      <c r="EI37" s="56"/>
      <c r="EJ37" s="56"/>
      <c r="EK37" s="56"/>
      <c r="EL37" s="56"/>
      <c r="EM37" s="56"/>
      <c r="EN37" s="56"/>
      <c r="EO37" s="56"/>
      <c r="EP37" s="56"/>
      <c r="EQ37" s="56"/>
      <c r="ER37" s="58"/>
      <c r="ES37" s="56" t="s">
        <v>569</v>
      </c>
      <c r="ET37" s="56" t="s">
        <v>570</v>
      </c>
      <c r="EU37" s="56" t="s">
        <v>571</v>
      </c>
      <c r="EV37" s="56" t="s">
        <v>572</v>
      </c>
      <c r="EW37" s="2" t="s">
        <v>573</v>
      </c>
      <c r="EX37" s="56" t="s">
        <v>529</v>
      </c>
      <c r="EY37" s="56"/>
      <c r="EZ37" s="56"/>
      <c r="FA37" s="56"/>
      <c r="FB37" s="56"/>
      <c r="FC37" s="56"/>
      <c r="FD37" s="56"/>
      <c r="FE37" s="56"/>
      <c r="FF37" s="56"/>
      <c r="FG37" s="56"/>
      <c r="FH37" s="56"/>
      <c r="FI37" s="56"/>
      <c r="FJ37" s="56"/>
      <c r="FK37" s="56"/>
      <c r="FL37" s="56"/>
      <c r="FM37" s="56"/>
      <c r="FN37" s="56"/>
      <c r="FO37" s="56"/>
      <c r="FP37" s="56"/>
      <c r="FQ37" s="56"/>
      <c r="FR37" s="56"/>
      <c r="FS37" s="56"/>
      <c r="FT37" s="58"/>
      <c r="FU37" s="56" t="s">
        <v>574</v>
      </c>
      <c r="FV37" s="56" t="s">
        <v>575</v>
      </c>
      <c r="FW37" s="56" t="s">
        <v>576</v>
      </c>
      <c r="FX37" s="56" t="s">
        <v>577</v>
      </c>
      <c r="FY37" s="2" t="s">
        <v>578</v>
      </c>
      <c r="FZ37" s="56" t="s">
        <v>535</v>
      </c>
      <c r="GA37" s="56"/>
      <c r="GB37" s="56"/>
      <c r="GC37" s="56"/>
      <c r="GD37" s="56"/>
      <c r="GE37" s="56"/>
      <c r="GF37" s="56"/>
      <c r="GG37" s="56"/>
      <c r="GH37" s="56"/>
      <c r="GI37" s="56"/>
      <c r="GJ37" s="56"/>
      <c r="GK37" s="56"/>
      <c r="GL37" s="56"/>
      <c r="GM37" s="56"/>
      <c r="GN37" s="56"/>
      <c r="GO37" s="56"/>
      <c r="GP37" s="56"/>
      <c r="GQ37" s="56"/>
      <c r="GR37" s="56"/>
      <c r="GS37" s="56"/>
      <c r="GT37" s="56"/>
      <c r="GU37" s="56"/>
      <c r="GV37" s="58"/>
      <c r="GW37" s="56" t="s">
        <v>579</v>
      </c>
      <c r="GX37" s="56" t="s">
        <v>580</v>
      </c>
      <c r="GY37" s="56" t="s">
        <v>581</v>
      </c>
      <c r="GZ37" s="56" t="s">
        <v>582</v>
      </c>
      <c r="HA37" s="2" t="s">
        <v>583</v>
      </c>
      <c r="HB37" s="56" t="s">
        <v>541</v>
      </c>
      <c r="HC37" s="56"/>
      <c r="HD37" s="56"/>
      <c r="HE37" s="56"/>
      <c r="HF37" s="56"/>
      <c r="HG37" s="56"/>
      <c r="HH37" s="56"/>
      <c r="HI37" s="56"/>
      <c r="HJ37" s="56"/>
      <c r="HK37" s="56"/>
      <c r="HL37" s="56"/>
      <c r="HM37" s="56"/>
      <c r="HN37" s="56"/>
      <c r="HO37" s="56"/>
      <c r="HP37" s="56"/>
      <c r="HQ37" s="56"/>
      <c r="HR37" s="56"/>
      <c r="HS37" s="56"/>
      <c r="HT37" s="56"/>
      <c r="HU37" s="56"/>
      <c r="HV37" s="56"/>
      <c r="HW37" s="56"/>
      <c r="HX37" s="58"/>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42.5" x14ac:dyDescent="0.25">
      <c r="A38" s="55" t="s">
        <v>261</v>
      </c>
      <c r="B38" s="56" t="s">
        <v>262</v>
      </c>
      <c r="C38" s="56"/>
      <c r="D38" s="56"/>
      <c r="E38" s="56"/>
      <c r="F38" s="56" t="s">
        <v>263</v>
      </c>
      <c r="G38" s="56" t="s">
        <v>584</v>
      </c>
      <c r="H38" s="57"/>
      <c r="I38" s="56" t="s">
        <v>585</v>
      </c>
      <c r="J38" s="56" t="s">
        <v>586</v>
      </c>
      <c r="K38" s="56" t="s">
        <v>587</v>
      </c>
      <c r="L38" s="56" t="s">
        <v>588</v>
      </c>
      <c r="M38" s="56" t="s">
        <v>589</v>
      </c>
      <c r="N38" s="56" t="s">
        <v>590</v>
      </c>
      <c r="O38" s="56" t="s">
        <v>591</v>
      </c>
      <c r="P38" s="56" t="s">
        <v>592</v>
      </c>
      <c r="Q38" s="56" t="s">
        <v>593</v>
      </c>
      <c r="R38" s="56" t="s">
        <v>594</v>
      </c>
      <c r="S38" s="56" t="s">
        <v>499</v>
      </c>
      <c r="T38" s="56"/>
      <c r="U38" s="56"/>
      <c r="V38" s="56"/>
      <c r="W38" s="56"/>
      <c r="X38" s="56"/>
      <c r="Y38" s="56"/>
      <c r="Z38" s="56"/>
      <c r="AA38" s="56"/>
      <c r="AB38" s="56"/>
      <c r="AC38" s="56"/>
      <c r="AD38" s="56"/>
      <c r="AE38" s="56"/>
      <c r="AF38" s="56"/>
      <c r="AG38" s="56"/>
      <c r="AH38" s="56"/>
      <c r="AI38" s="56"/>
      <c r="AJ38" s="58"/>
      <c r="AK38" s="56" t="s">
        <v>595</v>
      </c>
      <c r="AL38" s="56" t="s">
        <v>596</v>
      </c>
      <c r="AM38" s="56" t="s">
        <v>597</v>
      </c>
      <c r="AN38" s="56" t="s">
        <v>598</v>
      </c>
      <c r="AO38" s="56" t="s">
        <v>599</v>
      </c>
      <c r="AP38" s="56" t="s">
        <v>600</v>
      </c>
      <c r="AQ38" s="56" t="s">
        <v>601</v>
      </c>
      <c r="AR38" s="56" t="s">
        <v>602</v>
      </c>
      <c r="AS38" s="56" t="s">
        <v>603</v>
      </c>
      <c r="AT38" s="56" t="s">
        <v>604</v>
      </c>
      <c r="AU38" s="56" t="s">
        <v>505</v>
      </c>
      <c r="AV38" s="56"/>
      <c r="AW38" s="56"/>
      <c r="AX38" s="56"/>
      <c r="AY38" s="56"/>
      <c r="AZ38" s="56"/>
      <c r="BA38" s="56"/>
      <c r="BB38" s="56"/>
      <c r="BC38" s="56"/>
      <c r="BD38" s="56"/>
      <c r="BE38" s="56"/>
      <c r="BF38" s="56"/>
      <c r="BG38" s="56"/>
      <c r="BH38" s="56"/>
      <c r="BI38" s="56"/>
      <c r="BJ38" s="56"/>
      <c r="BK38" s="56"/>
      <c r="BL38" s="58"/>
      <c r="BM38" s="56" t="s">
        <v>605</v>
      </c>
      <c r="BN38" s="56" t="s">
        <v>606</v>
      </c>
      <c r="BO38" s="56" t="s">
        <v>607</v>
      </c>
      <c r="BP38" s="56" t="s">
        <v>608</v>
      </c>
      <c r="BQ38" s="56" t="s">
        <v>609</v>
      </c>
      <c r="BR38" s="56" t="s">
        <v>610</v>
      </c>
      <c r="BS38" s="56" t="s">
        <v>611</v>
      </c>
      <c r="BT38" s="56" t="s">
        <v>612</v>
      </c>
      <c r="BU38" s="56" t="s">
        <v>613</v>
      </c>
      <c r="BV38" s="56" t="s">
        <v>614</v>
      </c>
      <c r="BW38" s="56" t="s">
        <v>511</v>
      </c>
      <c r="BX38" s="56"/>
      <c r="BY38" s="56"/>
      <c r="BZ38" s="56"/>
      <c r="CA38" s="56"/>
      <c r="CB38" s="56"/>
      <c r="CC38" s="56"/>
      <c r="CD38" s="56"/>
      <c r="CE38" s="56"/>
      <c r="CF38" s="56"/>
      <c r="CG38" s="56"/>
      <c r="CH38" s="56"/>
      <c r="CI38" s="56"/>
      <c r="CJ38" s="56"/>
      <c r="CK38" s="56"/>
      <c r="CL38" s="56"/>
      <c r="CM38" s="56"/>
      <c r="CN38" s="58"/>
      <c r="CO38" s="56" t="s">
        <v>615</v>
      </c>
      <c r="CP38" s="56" t="s">
        <v>616</v>
      </c>
      <c r="CQ38" s="56" t="s">
        <v>617</v>
      </c>
      <c r="CR38" s="56" t="s">
        <v>618</v>
      </c>
      <c r="CS38" s="56" t="s">
        <v>619</v>
      </c>
      <c r="CT38" s="56" t="s">
        <v>620</v>
      </c>
      <c r="CU38" s="56" t="s">
        <v>621</v>
      </c>
      <c r="CV38" s="56" t="s">
        <v>622</v>
      </c>
      <c r="CW38" s="56" t="s">
        <v>623</v>
      </c>
      <c r="CX38" s="56" t="s">
        <v>624</v>
      </c>
      <c r="CY38" s="56" t="s">
        <v>517</v>
      </c>
      <c r="CZ38" s="56"/>
      <c r="DA38" s="56"/>
      <c r="DB38" s="56"/>
      <c r="DC38" s="56"/>
      <c r="DD38" s="56"/>
      <c r="DE38" s="56"/>
      <c r="DF38" s="56"/>
      <c r="DG38" s="56"/>
      <c r="DH38" s="56"/>
      <c r="DI38" s="56"/>
      <c r="DJ38" s="56"/>
      <c r="DK38" s="56"/>
      <c r="DL38" s="56"/>
      <c r="DM38" s="56"/>
      <c r="DN38" s="56"/>
      <c r="DO38" s="56"/>
      <c r="DP38" s="58"/>
      <c r="DQ38" s="56" t="s">
        <v>625</v>
      </c>
      <c r="DR38" s="56" t="s">
        <v>626</v>
      </c>
      <c r="DS38" s="56" t="s">
        <v>627</v>
      </c>
      <c r="DT38" s="56" t="s">
        <v>628</v>
      </c>
      <c r="DU38" s="56" t="s">
        <v>629</v>
      </c>
      <c r="DV38" s="56" t="s">
        <v>630</v>
      </c>
      <c r="DW38" s="56" t="s">
        <v>631</v>
      </c>
      <c r="DX38" s="56" t="s">
        <v>632</v>
      </c>
      <c r="DY38" s="56" t="s">
        <v>633</v>
      </c>
      <c r="DZ38" s="56" t="s">
        <v>634</v>
      </c>
      <c r="EA38" s="56" t="s">
        <v>523</v>
      </c>
      <c r="EB38" s="56"/>
      <c r="EC38" s="56"/>
      <c r="ED38" s="56"/>
      <c r="EE38" s="56"/>
      <c r="EF38" s="56"/>
      <c r="EG38" s="56"/>
      <c r="EH38" s="56"/>
      <c r="EI38" s="56"/>
      <c r="EJ38" s="56"/>
      <c r="EK38" s="56"/>
      <c r="EL38" s="56"/>
      <c r="EM38" s="56"/>
      <c r="EN38" s="56"/>
      <c r="EO38" s="56"/>
      <c r="EP38" s="56"/>
      <c r="EQ38" s="56"/>
      <c r="ER38" s="58"/>
      <c r="ES38" s="56" t="s">
        <v>635</v>
      </c>
      <c r="ET38" s="56" t="s">
        <v>636</v>
      </c>
      <c r="EU38" s="56" t="s">
        <v>637</v>
      </c>
      <c r="EV38" s="56" t="s">
        <v>638</v>
      </c>
      <c r="EW38" s="56" t="s">
        <v>639</v>
      </c>
      <c r="EX38" s="56" t="s">
        <v>640</v>
      </c>
      <c r="EY38" s="56" t="s">
        <v>641</v>
      </c>
      <c r="EZ38" s="56" t="s">
        <v>642</v>
      </c>
      <c r="FA38" s="56" t="s">
        <v>643</v>
      </c>
      <c r="FB38" s="56" t="s">
        <v>644</v>
      </c>
      <c r="FC38" s="56" t="s">
        <v>529</v>
      </c>
      <c r="FD38" s="56"/>
      <c r="FE38" s="56"/>
      <c r="FF38" s="56"/>
      <c r="FG38" s="56"/>
      <c r="FH38" s="56"/>
      <c r="FI38" s="56"/>
      <c r="FJ38" s="56"/>
      <c r="FK38" s="56"/>
      <c r="FL38" s="56"/>
      <c r="FM38" s="56"/>
      <c r="FN38" s="56"/>
      <c r="FO38" s="56"/>
      <c r="FP38" s="56"/>
      <c r="FQ38" s="56"/>
      <c r="FR38" s="56"/>
      <c r="FS38" s="56"/>
      <c r="FT38" s="58"/>
      <c r="FU38" s="56" t="s">
        <v>645</v>
      </c>
      <c r="FV38" s="56" t="s">
        <v>646</v>
      </c>
      <c r="FW38" s="56" t="s">
        <v>647</v>
      </c>
      <c r="FX38" s="56" t="s">
        <v>648</v>
      </c>
      <c r="FY38" s="56" t="s">
        <v>649</v>
      </c>
      <c r="FZ38" s="56" t="s">
        <v>650</v>
      </c>
      <c r="GA38" s="56" t="s">
        <v>651</v>
      </c>
      <c r="GB38" s="56" t="s">
        <v>652</v>
      </c>
      <c r="GC38" s="56" t="s">
        <v>653</v>
      </c>
      <c r="GD38" s="56" t="s">
        <v>654</v>
      </c>
      <c r="GE38" s="56" t="s">
        <v>535</v>
      </c>
      <c r="GF38" s="56"/>
      <c r="GG38" s="56"/>
      <c r="GH38" s="56"/>
      <c r="GI38" s="56"/>
      <c r="GJ38" s="56"/>
      <c r="GK38" s="56"/>
      <c r="GL38" s="56"/>
      <c r="GM38" s="56"/>
      <c r="GN38" s="56"/>
      <c r="GO38" s="56"/>
      <c r="GP38" s="56"/>
      <c r="GQ38" s="56"/>
      <c r="GR38" s="56"/>
      <c r="GS38" s="56"/>
      <c r="GT38" s="56"/>
      <c r="GU38" s="56"/>
      <c r="GV38" s="58"/>
      <c r="GW38" s="56" t="s">
        <v>655</v>
      </c>
      <c r="GX38" s="56" t="s">
        <v>656</v>
      </c>
      <c r="GY38" s="56" t="s">
        <v>657</v>
      </c>
      <c r="GZ38" s="56" t="s">
        <v>658</v>
      </c>
      <c r="HA38" s="56" t="s">
        <v>659</v>
      </c>
      <c r="HB38" s="56" t="s">
        <v>660</v>
      </c>
      <c r="HC38" s="56" t="s">
        <v>661</v>
      </c>
      <c r="HD38" s="56" t="s">
        <v>662</v>
      </c>
      <c r="HE38" s="56" t="s">
        <v>663</v>
      </c>
      <c r="HF38" s="56" t="s">
        <v>664</v>
      </c>
      <c r="HG38" s="56" t="s">
        <v>541</v>
      </c>
      <c r="HH38" s="56"/>
      <c r="HI38" s="56"/>
      <c r="HJ38" s="56"/>
      <c r="HK38" s="56"/>
      <c r="HL38" s="56"/>
      <c r="HM38" s="56"/>
      <c r="HN38" s="56"/>
      <c r="HO38" s="56"/>
      <c r="HP38" s="56"/>
      <c r="HQ38" s="56"/>
      <c r="HR38" s="56"/>
      <c r="HS38" s="56"/>
      <c r="HT38" s="56"/>
      <c r="HU38" s="56"/>
      <c r="HV38" s="56"/>
      <c r="HW38" s="56"/>
      <c r="HX38" s="5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14" x14ac:dyDescent="0.25">
      <c r="A39" s="55" t="s">
        <v>261</v>
      </c>
      <c r="B39" s="56" t="s">
        <v>262</v>
      </c>
      <c r="C39" s="56"/>
      <c r="D39" s="56"/>
      <c r="E39" s="56"/>
      <c r="F39" s="56" t="s">
        <v>263</v>
      </c>
      <c r="G39" s="56" t="s">
        <v>665</v>
      </c>
      <c r="H39" s="57"/>
      <c r="I39" s="56" t="s">
        <v>666</v>
      </c>
      <c r="J39" s="56" t="s">
        <v>667</v>
      </c>
      <c r="K39" s="56" t="s">
        <v>668</v>
      </c>
      <c r="L39" s="56" t="s">
        <v>669</v>
      </c>
      <c r="M39" s="2" t="s">
        <v>670</v>
      </c>
      <c r="N39" s="56" t="s">
        <v>499</v>
      </c>
      <c r="O39" s="56"/>
      <c r="P39" s="56"/>
      <c r="Q39" s="56"/>
      <c r="R39" s="56"/>
      <c r="S39" s="56"/>
      <c r="T39" s="56"/>
      <c r="U39" s="56"/>
      <c r="V39" s="56"/>
      <c r="W39" s="56"/>
      <c r="X39" s="56"/>
      <c r="Y39" s="56"/>
      <c r="Z39" s="56"/>
      <c r="AA39" s="56"/>
      <c r="AB39" s="56"/>
      <c r="AC39" s="56"/>
      <c r="AD39" s="56"/>
      <c r="AE39" s="56"/>
      <c r="AF39" s="56"/>
      <c r="AG39" s="56"/>
      <c r="AH39" s="56"/>
      <c r="AI39" s="56"/>
      <c r="AJ39" s="58"/>
      <c r="AK39" s="56" t="s">
        <v>671</v>
      </c>
      <c r="AL39" s="56" t="s">
        <v>672</v>
      </c>
      <c r="AM39" s="56" t="s">
        <v>673</v>
      </c>
      <c r="AN39" s="56" t="s">
        <v>674</v>
      </c>
      <c r="AO39" s="2" t="s">
        <v>675</v>
      </c>
      <c r="AP39" s="56" t="s">
        <v>553</v>
      </c>
      <c r="AQ39" s="56"/>
      <c r="AR39" s="56"/>
      <c r="AS39" s="56"/>
      <c r="AT39" s="56"/>
      <c r="AU39" s="56"/>
      <c r="AV39" s="56"/>
      <c r="AW39" s="56"/>
      <c r="AX39" s="56"/>
      <c r="AY39" s="56"/>
      <c r="AZ39" s="56"/>
      <c r="BA39" s="56"/>
      <c r="BB39" s="56"/>
      <c r="BC39" s="56"/>
      <c r="BD39" s="56"/>
      <c r="BE39" s="56"/>
      <c r="BF39" s="56"/>
      <c r="BG39" s="56"/>
      <c r="BH39" s="56"/>
      <c r="BI39" s="56"/>
      <c r="BJ39" s="56"/>
      <c r="BK39" s="56"/>
      <c r="BL39" s="58"/>
      <c r="BM39" s="56" t="s">
        <v>676</v>
      </c>
      <c r="BN39" s="56" t="s">
        <v>677</v>
      </c>
      <c r="BO39" s="56" t="s">
        <v>678</v>
      </c>
      <c r="BP39" s="56" t="s">
        <v>679</v>
      </c>
      <c r="BQ39" s="2" t="s">
        <v>680</v>
      </c>
      <c r="BR39" s="56" t="s">
        <v>511</v>
      </c>
      <c r="BS39" s="56"/>
      <c r="BT39" s="56"/>
      <c r="BU39" s="56"/>
      <c r="BV39" s="56"/>
      <c r="BW39" s="56"/>
      <c r="BX39" s="56"/>
      <c r="BY39" s="56"/>
      <c r="BZ39" s="56"/>
      <c r="CA39" s="56"/>
      <c r="CB39" s="56"/>
      <c r="CC39" s="56"/>
      <c r="CD39" s="56"/>
      <c r="CE39" s="56"/>
      <c r="CF39" s="56"/>
      <c r="CG39" s="56"/>
      <c r="CH39" s="56"/>
      <c r="CI39" s="56"/>
      <c r="CJ39" s="56"/>
      <c r="CK39" s="56"/>
      <c r="CL39" s="56"/>
      <c r="CM39" s="56"/>
      <c r="CN39" s="58"/>
      <c r="CO39" s="56" t="s">
        <v>681</v>
      </c>
      <c r="CP39" s="56" t="s">
        <v>682</v>
      </c>
      <c r="CQ39" s="56" t="s">
        <v>683</v>
      </c>
      <c r="CR39" s="56" t="s">
        <v>684</v>
      </c>
      <c r="CS39" s="2" t="s">
        <v>685</v>
      </c>
      <c r="CT39" s="56" t="s">
        <v>517</v>
      </c>
      <c r="CU39" s="56"/>
      <c r="CV39" s="56"/>
      <c r="CW39" s="56"/>
      <c r="CX39" s="56"/>
      <c r="CY39" s="56"/>
      <c r="CZ39" s="56"/>
      <c r="DA39" s="56"/>
      <c r="DB39" s="56"/>
      <c r="DC39" s="56"/>
      <c r="DD39" s="56"/>
      <c r="DE39" s="56"/>
      <c r="DF39" s="56"/>
      <c r="DG39" s="56"/>
      <c r="DH39" s="56"/>
      <c r="DI39" s="56"/>
      <c r="DJ39" s="56"/>
      <c r="DK39" s="56"/>
      <c r="DL39" s="56"/>
      <c r="DM39" s="56"/>
      <c r="DN39" s="56"/>
      <c r="DO39" s="56"/>
      <c r="DP39" s="58"/>
      <c r="DQ39" s="56" t="s">
        <v>686</v>
      </c>
      <c r="DR39" s="56" t="s">
        <v>687</v>
      </c>
      <c r="DS39" s="56" t="s">
        <v>688</v>
      </c>
      <c r="DT39" s="56" t="s">
        <v>689</v>
      </c>
      <c r="DU39" s="2" t="s">
        <v>690</v>
      </c>
      <c r="DV39" s="56" t="s">
        <v>523</v>
      </c>
      <c r="DW39" s="56"/>
      <c r="DX39" s="56"/>
      <c r="DY39" s="56"/>
      <c r="DZ39" s="56"/>
      <c r="EA39" s="56"/>
      <c r="EB39" s="56"/>
      <c r="EC39" s="56"/>
      <c r="ED39" s="56"/>
      <c r="EE39" s="56"/>
      <c r="EF39" s="56"/>
      <c r="EG39" s="56"/>
      <c r="EH39" s="56"/>
      <c r="EI39" s="56"/>
      <c r="EJ39" s="56"/>
      <c r="EK39" s="56"/>
      <c r="EL39" s="56"/>
      <c r="EM39" s="56"/>
      <c r="EN39" s="56"/>
      <c r="EO39" s="56"/>
      <c r="EP39" s="56"/>
      <c r="EQ39" s="56"/>
      <c r="ER39" s="58"/>
      <c r="ES39" s="56" t="s">
        <v>691</v>
      </c>
      <c r="ET39" s="56" t="s">
        <v>692</v>
      </c>
      <c r="EU39" s="56" t="s">
        <v>693</v>
      </c>
      <c r="EV39" s="56" t="s">
        <v>694</v>
      </c>
      <c r="EW39" s="2" t="s">
        <v>695</v>
      </c>
      <c r="EX39" s="56" t="s">
        <v>529</v>
      </c>
      <c r="EY39" s="56"/>
      <c r="EZ39" s="56"/>
      <c r="FA39" s="56"/>
      <c r="FB39" s="56"/>
      <c r="FC39" s="56"/>
      <c r="FD39" s="56"/>
      <c r="FE39" s="56"/>
      <c r="FF39" s="56"/>
      <c r="FG39" s="56"/>
      <c r="FH39" s="56"/>
      <c r="FI39" s="56"/>
      <c r="FJ39" s="56"/>
      <c r="FK39" s="56"/>
      <c r="FL39" s="56"/>
      <c r="FM39" s="56"/>
      <c r="FN39" s="56"/>
      <c r="FO39" s="56"/>
      <c r="FP39" s="56"/>
      <c r="FQ39" s="56"/>
      <c r="FR39" s="56"/>
      <c r="FS39" s="56"/>
      <c r="FT39" s="58"/>
      <c r="FU39" s="56" t="s">
        <v>696</v>
      </c>
      <c r="FV39" s="56" t="s">
        <v>697</v>
      </c>
      <c r="FW39" s="56" t="s">
        <v>698</v>
      </c>
      <c r="FX39" s="56" t="s">
        <v>699</v>
      </c>
      <c r="FY39" s="2" t="s">
        <v>700</v>
      </c>
      <c r="FZ39" s="56" t="s">
        <v>535</v>
      </c>
      <c r="GA39" s="56"/>
      <c r="GB39" s="56"/>
      <c r="GC39" s="56"/>
      <c r="GD39" s="56"/>
      <c r="GE39" s="56"/>
      <c r="GF39" s="56"/>
      <c r="GG39" s="56"/>
      <c r="GH39" s="56"/>
      <c r="GI39" s="56"/>
      <c r="GJ39" s="56"/>
      <c r="GK39" s="56"/>
      <c r="GL39" s="56"/>
      <c r="GM39" s="56"/>
      <c r="GN39" s="56"/>
      <c r="GO39" s="56"/>
      <c r="GP39" s="56"/>
      <c r="GQ39" s="56"/>
      <c r="GR39" s="56"/>
      <c r="GS39" s="56"/>
      <c r="GT39" s="56"/>
      <c r="GU39" s="56"/>
      <c r="GV39" s="58"/>
      <c r="GW39" s="56" t="s">
        <v>701</v>
      </c>
      <c r="GX39" s="56" t="s">
        <v>702</v>
      </c>
      <c r="GY39" s="56" t="s">
        <v>703</v>
      </c>
      <c r="GZ39" s="56" t="s">
        <v>704</v>
      </c>
      <c r="HA39" s="2" t="s">
        <v>705</v>
      </c>
      <c r="HB39" s="56" t="s">
        <v>541</v>
      </c>
      <c r="HC39" s="56"/>
      <c r="HD39" s="56"/>
      <c r="HE39" s="56"/>
      <c r="HF39" s="56"/>
      <c r="HG39" s="56"/>
      <c r="HH39" s="56"/>
      <c r="HI39" s="56"/>
      <c r="HJ39" s="56"/>
      <c r="HK39" s="56"/>
      <c r="HL39" s="56"/>
      <c r="HM39" s="56"/>
      <c r="HN39" s="56"/>
      <c r="HO39" s="56"/>
      <c r="HP39" s="56"/>
      <c r="HQ39" s="56"/>
      <c r="HR39" s="56"/>
      <c r="HS39" s="56"/>
      <c r="HT39" s="56"/>
      <c r="HU39" s="56"/>
      <c r="HV39" s="56"/>
      <c r="HW39" s="56"/>
      <c r="HX39" s="58"/>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85.5" x14ac:dyDescent="0.25">
      <c r="A40" s="55" t="s">
        <v>261</v>
      </c>
      <c r="B40" s="56" t="s">
        <v>262</v>
      </c>
      <c r="C40" s="56"/>
      <c r="D40" s="56"/>
      <c r="E40" s="56"/>
      <c r="F40" s="56" t="s">
        <v>706</v>
      </c>
      <c r="G40" s="56" t="s">
        <v>707</v>
      </c>
      <c r="H40" s="57"/>
      <c r="I40" s="56" t="s">
        <v>708</v>
      </c>
      <c r="J40" s="56" t="s">
        <v>709</v>
      </c>
      <c r="K40" s="56" t="s">
        <v>710</v>
      </c>
      <c r="L40" s="56" t="s">
        <v>711</v>
      </c>
      <c r="M40" s="56" t="s">
        <v>712</v>
      </c>
      <c r="N40" s="56" t="s">
        <v>713</v>
      </c>
      <c r="O40" s="56" t="s">
        <v>714</v>
      </c>
      <c r="P40" s="56" t="s">
        <v>499</v>
      </c>
      <c r="Q40" s="56"/>
      <c r="R40" s="56"/>
      <c r="S40" s="56"/>
      <c r="T40" s="56"/>
      <c r="U40" s="56"/>
      <c r="V40" s="56"/>
      <c r="W40" s="56"/>
      <c r="X40" s="56"/>
      <c r="Y40" s="56"/>
      <c r="Z40" s="56"/>
      <c r="AA40" s="56"/>
      <c r="AB40" s="56"/>
      <c r="AC40" s="56"/>
      <c r="AD40" s="56"/>
      <c r="AE40" s="56"/>
      <c r="AF40" s="56"/>
      <c r="AG40" s="56"/>
      <c r="AH40" s="56"/>
      <c r="AI40" s="56"/>
      <c r="AJ40" s="58"/>
      <c r="AK40" s="56" t="s">
        <v>715</v>
      </c>
      <c r="AL40" s="56" t="s">
        <v>716</v>
      </c>
      <c r="AM40" s="56" t="s">
        <v>717</v>
      </c>
      <c r="AN40" s="56" t="s">
        <v>718</v>
      </c>
      <c r="AO40" s="56" t="s">
        <v>719</v>
      </c>
      <c r="AP40" s="56" t="s">
        <v>720</v>
      </c>
      <c r="AQ40" s="56" t="s">
        <v>721</v>
      </c>
      <c r="AR40" s="68" t="s">
        <v>505</v>
      </c>
      <c r="AS40" s="56"/>
      <c r="AT40" s="56"/>
      <c r="AU40" s="56"/>
      <c r="AV40" s="56"/>
      <c r="AW40" s="56"/>
      <c r="AX40" s="56"/>
      <c r="AY40" s="56"/>
      <c r="AZ40" s="56"/>
      <c r="BA40" s="56"/>
      <c r="BB40" s="56"/>
      <c r="BC40" s="56"/>
      <c r="BD40" s="56"/>
      <c r="BE40" s="56"/>
      <c r="BF40" s="56"/>
      <c r="BG40" s="56"/>
      <c r="BH40" s="56"/>
      <c r="BI40" s="56"/>
      <c r="BJ40" s="56"/>
      <c r="BK40" s="56"/>
      <c r="BL40" s="58"/>
      <c r="BM40" s="56" t="s">
        <v>722</v>
      </c>
      <c r="BN40" s="56" t="s">
        <v>723</v>
      </c>
      <c r="BO40" s="56" t="s">
        <v>724</v>
      </c>
      <c r="BP40" s="56" t="s">
        <v>725</v>
      </c>
      <c r="BQ40" s="56" t="s">
        <v>726</v>
      </c>
      <c r="BR40" s="56" t="s">
        <v>727</v>
      </c>
      <c r="BS40" s="56" t="s">
        <v>728</v>
      </c>
      <c r="BT40" s="68" t="s">
        <v>511</v>
      </c>
      <c r="BU40" s="56"/>
      <c r="BV40" s="56"/>
      <c r="BW40" s="56"/>
      <c r="BX40" s="56"/>
      <c r="BY40" s="56"/>
      <c r="BZ40" s="56"/>
      <c r="CA40" s="56"/>
      <c r="CB40" s="56"/>
      <c r="CC40" s="56"/>
      <c r="CD40" s="56"/>
      <c r="CE40" s="56"/>
      <c r="CF40" s="56"/>
      <c r="CG40" s="56"/>
      <c r="CH40" s="56"/>
      <c r="CI40" s="56"/>
      <c r="CJ40" s="56"/>
      <c r="CK40" s="56"/>
      <c r="CL40" s="56"/>
      <c r="CM40" s="56"/>
      <c r="CN40" s="58"/>
      <c r="CO40" s="56" t="s">
        <v>1757</v>
      </c>
      <c r="CP40" s="56" t="s">
        <v>729</v>
      </c>
      <c r="CQ40" s="56" t="s">
        <v>730</v>
      </c>
      <c r="CR40" s="56" t="s">
        <v>731</v>
      </c>
      <c r="CS40" s="56" t="s">
        <v>732</v>
      </c>
      <c r="CT40" s="56" t="s">
        <v>733</v>
      </c>
      <c r="CU40" s="56" t="s">
        <v>734</v>
      </c>
      <c r="CV40" s="68" t="s">
        <v>517</v>
      </c>
      <c r="CW40" s="56"/>
      <c r="CX40" s="56"/>
      <c r="CY40" s="56"/>
      <c r="CZ40" s="56"/>
      <c r="DA40" s="56"/>
      <c r="DB40" s="56"/>
      <c r="DC40" s="56"/>
      <c r="DD40" s="56"/>
      <c r="DE40" s="56"/>
      <c r="DF40" s="56"/>
      <c r="DG40" s="56"/>
      <c r="DH40" s="56"/>
      <c r="DI40" s="56"/>
      <c r="DJ40" s="56"/>
      <c r="DK40" s="56"/>
      <c r="DL40" s="56"/>
      <c r="DM40" s="56"/>
      <c r="DN40" s="56"/>
      <c r="DO40" s="56"/>
      <c r="DP40" s="58"/>
      <c r="DQ40" s="56" t="s">
        <v>735</v>
      </c>
      <c r="DR40" s="56" t="s">
        <v>736</v>
      </c>
      <c r="DS40" s="56" t="s">
        <v>737</v>
      </c>
      <c r="DT40" s="56" t="s">
        <v>738</v>
      </c>
      <c r="DU40" s="56" t="s">
        <v>739</v>
      </c>
      <c r="DV40" s="56" t="s">
        <v>740</v>
      </c>
      <c r="DW40" s="56" t="s">
        <v>741</v>
      </c>
      <c r="DX40" s="68" t="s">
        <v>523</v>
      </c>
      <c r="DY40" s="56"/>
      <c r="DZ40" s="56"/>
      <c r="EA40" s="56"/>
      <c r="EB40" s="56"/>
      <c r="EC40" s="56"/>
      <c r="ED40" s="56"/>
      <c r="EE40" s="56"/>
      <c r="EF40" s="56"/>
      <c r="EG40" s="56"/>
      <c r="EH40" s="56"/>
      <c r="EI40" s="56"/>
      <c r="EJ40" s="56"/>
      <c r="EK40" s="56"/>
      <c r="EL40" s="56"/>
      <c r="EM40" s="56"/>
      <c r="EN40" s="56"/>
      <c r="EO40" s="56"/>
      <c r="EP40" s="56"/>
      <c r="EQ40" s="56"/>
      <c r="ER40" s="58"/>
      <c r="ES40" s="56" t="s">
        <v>742</v>
      </c>
      <c r="ET40" s="56" t="s">
        <v>743</v>
      </c>
      <c r="EU40" s="56" t="s">
        <v>724</v>
      </c>
      <c r="EV40" s="56" t="s">
        <v>725</v>
      </c>
      <c r="EW40" s="56" t="s">
        <v>726</v>
      </c>
      <c r="EX40" s="56" t="s">
        <v>744</v>
      </c>
      <c r="EY40" s="56" t="s">
        <v>745</v>
      </c>
      <c r="EZ40" s="68" t="s">
        <v>529</v>
      </c>
      <c r="FA40" s="56"/>
      <c r="FB40" s="56"/>
      <c r="FC40" s="56"/>
      <c r="FD40" s="56"/>
      <c r="FE40" s="56"/>
      <c r="FF40" s="56"/>
      <c r="FG40" s="56"/>
      <c r="FH40" s="56"/>
      <c r="FI40" s="56"/>
      <c r="FJ40" s="56"/>
      <c r="FK40" s="56"/>
      <c r="FL40" s="56"/>
      <c r="FM40" s="56"/>
      <c r="FN40" s="56"/>
      <c r="FO40" s="56"/>
      <c r="FP40" s="56"/>
      <c r="FQ40" s="56"/>
      <c r="FR40" s="56"/>
      <c r="FS40" s="56"/>
      <c r="FT40" s="58"/>
      <c r="FU40" s="56" t="s">
        <v>746</v>
      </c>
      <c r="FV40" s="56" t="s">
        <v>747</v>
      </c>
      <c r="FW40" s="56" t="s">
        <v>748</v>
      </c>
      <c r="FX40" s="56" t="s">
        <v>749</v>
      </c>
      <c r="FY40" s="56" t="s">
        <v>750</v>
      </c>
      <c r="FZ40" s="56" t="s">
        <v>751</v>
      </c>
      <c r="GA40" s="56" t="s">
        <v>752</v>
      </c>
      <c r="GB40" s="68" t="s">
        <v>535</v>
      </c>
      <c r="GC40" s="56"/>
      <c r="GD40" s="56"/>
      <c r="GE40" s="56"/>
      <c r="GF40" s="56"/>
      <c r="GG40" s="56"/>
      <c r="GH40" s="56"/>
      <c r="GI40" s="56"/>
      <c r="GJ40" s="56"/>
      <c r="GK40" s="56"/>
      <c r="GL40" s="56"/>
      <c r="GM40" s="56"/>
      <c r="GN40" s="56"/>
      <c r="GO40" s="56"/>
      <c r="GP40" s="56"/>
      <c r="GQ40" s="56"/>
      <c r="GR40" s="56"/>
      <c r="GS40" s="56"/>
      <c r="GT40" s="56"/>
      <c r="GU40" s="56"/>
      <c r="GV40" s="58"/>
      <c r="GW40" s="56" t="s">
        <v>753</v>
      </c>
      <c r="GX40" s="56" t="s">
        <v>754</v>
      </c>
      <c r="GY40" s="56" t="s">
        <v>755</v>
      </c>
      <c r="GZ40" s="56" t="s">
        <v>756</v>
      </c>
      <c r="HA40" s="56" t="s">
        <v>757</v>
      </c>
      <c r="HB40" s="56" t="s">
        <v>758</v>
      </c>
      <c r="HC40" s="56" t="s">
        <v>759</v>
      </c>
      <c r="HD40" s="68" t="s">
        <v>541</v>
      </c>
      <c r="HE40" s="56"/>
      <c r="HF40" s="56"/>
      <c r="HG40" s="56"/>
      <c r="HH40" s="56"/>
      <c r="HI40" s="56"/>
      <c r="HJ40" s="56"/>
      <c r="HK40" s="56"/>
      <c r="HL40" s="56"/>
      <c r="HM40" s="56"/>
      <c r="HN40" s="56"/>
      <c r="HO40" s="56"/>
      <c r="HP40" s="56"/>
      <c r="HQ40" s="56"/>
      <c r="HR40" s="56"/>
      <c r="HS40" s="56"/>
      <c r="HT40" s="56"/>
      <c r="HU40" s="56"/>
      <c r="HV40" s="56"/>
      <c r="HW40" s="56"/>
      <c r="HX40" s="58"/>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70" customFormat="1" ht="14.25" x14ac:dyDescent="0.25">
      <c r="A41" s="49" t="s">
        <v>251</v>
      </c>
      <c r="B41" s="50"/>
      <c r="C41" s="50"/>
      <c r="D41" s="50"/>
      <c r="E41" s="50"/>
      <c r="F41" s="50"/>
      <c r="G41" s="51"/>
      <c r="H41" s="50"/>
      <c r="I41" s="50"/>
      <c r="N41" s="50"/>
      <c r="O41" s="50"/>
      <c r="P41" s="50"/>
      <c r="Q41" s="50"/>
      <c r="R41" s="50"/>
      <c r="S41" s="50"/>
      <c r="T41" s="50"/>
      <c r="U41" s="50"/>
      <c r="V41" s="50"/>
      <c r="W41" s="50"/>
      <c r="X41" s="50"/>
      <c r="Y41" s="50"/>
      <c r="Z41" s="50"/>
      <c r="AA41" s="50"/>
      <c r="AB41" s="50"/>
      <c r="AC41" s="50"/>
      <c r="AD41" s="50"/>
      <c r="AE41" s="50"/>
      <c r="AF41" s="50"/>
      <c r="AG41" s="50"/>
      <c r="AH41" s="50"/>
      <c r="AI41" s="50"/>
      <c r="AJ41" s="62"/>
      <c r="AK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62"/>
      <c r="BM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62"/>
      <c r="CO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62"/>
      <c r="DQ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62"/>
      <c r="ES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62"/>
      <c r="FU41" s="50"/>
      <c r="FZ41" s="50"/>
      <c r="GA41" s="50"/>
      <c r="GB41" s="50"/>
      <c r="GC41" s="50"/>
      <c r="GD41" s="50"/>
      <c r="GE41" s="50"/>
      <c r="GF41" s="50"/>
      <c r="GG41" s="50"/>
      <c r="GH41" s="50"/>
      <c r="GI41" s="50"/>
      <c r="GJ41" s="50"/>
      <c r="GK41" s="50"/>
      <c r="GL41" s="50"/>
      <c r="GM41" s="50"/>
      <c r="GN41" s="50"/>
      <c r="GO41" s="50"/>
      <c r="GP41" s="50"/>
      <c r="GQ41" s="50"/>
      <c r="GR41" s="50"/>
      <c r="GS41" s="50"/>
      <c r="GT41" s="50"/>
      <c r="GU41" s="50"/>
      <c r="GV41" s="62"/>
      <c r="GW41" s="50"/>
      <c r="HB41" s="50"/>
      <c r="HC41" s="50"/>
      <c r="HD41" s="50"/>
      <c r="HE41" s="50"/>
      <c r="HF41" s="50"/>
      <c r="HG41" s="50"/>
      <c r="HH41" s="50"/>
      <c r="HI41" s="50"/>
      <c r="HJ41" s="50"/>
      <c r="HK41" s="50"/>
      <c r="HL41" s="50"/>
      <c r="HM41" s="50"/>
      <c r="HN41" s="50"/>
      <c r="HO41" s="50"/>
      <c r="HP41" s="50"/>
      <c r="HQ41" s="50"/>
      <c r="HR41" s="50"/>
      <c r="HS41" s="50"/>
      <c r="HT41" s="50"/>
      <c r="HU41" s="50"/>
      <c r="HV41" s="50"/>
      <c r="HW41" s="50"/>
      <c r="HX41" s="62"/>
    </row>
    <row r="42" spans="1:1024" s="71" customFormat="1" ht="15" x14ac:dyDescent="0.25">
      <c r="A42" s="45" t="s">
        <v>240</v>
      </c>
      <c r="B42" s="46"/>
      <c r="C42" s="46"/>
      <c r="D42" s="46"/>
      <c r="E42" s="46"/>
      <c r="F42" s="46"/>
      <c r="G42" s="53"/>
      <c r="H42" s="46"/>
      <c r="I42" s="66" t="s">
        <v>760</v>
      </c>
      <c r="J42" s="46"/>
      <c r="K42" s="46"/>
      <c r="L42" s="46"/>
      <c r="M42" s="46"/>
      <c r="N42" s="64"/>
      <c r="O42" s="64"/>
      <c r="P42" s="64"/>
      <c r="Q42" s="64"/>
      <c r="R42" s="64"/>
      <c r="S42" s="46"/>
      <c r="T42" s="46"/>
      <c r="U42" s="46"/>
      <c r="V42" s="46"/>
      <c r="W42" s="46"/>
      <c r="X42" s="46"/>
      <c r="Y42" s="46"/>
      <c r="Z42" s="46"/>
      <c r="AA42" s="46"/>
      <c r="AB42" s="46"/>
      <c r="AC42" s="46"/>
      <c r="AD42" s="46"/>
      <c r="AE42" s="46"/>
      <c r="AF42" s="46"/>
      <c r="AG42" s="46"/>
      <c r="AH42" s="46"/>
      <c r="AI42" s="46"/>
      <c r="AJ42" s="67"/>
      <c r="AK42" s="66" t="s">
        <v>761</v>
      </c>
      <c r="AL42" s="46"/>
      <c r="AM42" s="46"/>
      <c r="AN42" s="46"/>
      <c r="AO42" s="46"/>
      <c r="AP42" s="64"/>
      <c r="AQ42" s="64"/>
      <c r="AR42" s="64"/>
      <c r="AS42" s="64"/>
      <c r="AT42" s="64"/>
      <c r="AU42" s="46"/>
      <c r="AV42" s="46"/>
      <c r="AW42" s="46"/>
      <c r="AX42" s="46"/>
      <c r="AY42" s="46"/>
      <c r="AZ42" s="46"/>
      <c r="BA42" s="46"/>
      <c r="BB42" s="46"/>
      <c r="BC42" s="46"/>
      <c r="BD42" s="46"/>
      <c r="BE42" s="46"/>
      <c r="BF42" s="46"/>
      <c r="BG42" s="46"/>
      <c r="BH42" s="46"/>
      <c r="BI42" s="46"/>
      <c r="BJ42" s="46"/>
      <c r="BK42" s="46"/>
      <c r="BL42" s="67"/>
      <c r="BM42" s="66" t="s">
        <v>762</v>
      </c>
      <c r="BN42" s="46"/>
      <c r="BO42" s="46"/>
      <c r="BP42" s="46"/>
      <c r="BQ42" s="46"/>
      <c r="BR42" s="64"/>
      <c r="BS42" s="64"/>
      <c r="BT42" s="64"/>
      <c r="BU42" s="64"/>
      <c r="BV42" s="64"/>
      <c r="BW42" s="46"/>
      <c r="BX42" s="46"/>
      <c r="BY42" s="46"/>
      <c r="BZ42" s="46"/>
      <c r="CA42" s="46"/>
      <c r="CB42" s="46"/>
      <c r="CC42" s="46"/>
      <c r="CD42" s="46"/>
      <c r="CE42" s="46"/>
      <c r="CF42" s="46"/>
      <c r="CG42" s="46"/>
      <c r="CH42" s="46"/>
      <c r="CI42" s="46"/>
      <c r="CJ42" s="46"/>
      <c r="CK42" s="46"/>
      <c r="CL42" s="46"/>
      <c r="CM42" s="46"/>
      <c r="CN42" s="67"/>
      <c r="CO42" s="66" t="s">
        <v>763</v>
      </c>
      <c r="CP42" s="46"/>
      <c r="CQ42" s="46"/>
      <c r="CR42" s="46"/>
      <c r="CS42" s="46"/>
      <c r="CT42" s="64"/>
      <c r="CU42" s="64"/>
      <c r="CV42" s="64"/>
      <c r="CW42" s="64"/>
      <c r="CX42" s="64"/>
      <c r="CY42" s="46"/>
      <c r="CZ42" s="46"/>
      <c r="DA42" s="46"/>
      <c r="DB42" s="46"/>
      <c r="DC42" s="46"/>
      <c r="DD42" s="46"/>
      <c r="DE42" s="46"/>
      <c r="DF42" s="46"/>
      <c r="DG42" s="46"/>
      <c r="DH42" s="46"/>
      <c r="DI42" s="46"/>
      <c r="DJ42" s="46"/>
      <c r="DK42" s="46"/>
      <c r="DL42" s="46"/>
      <c r="DM42" s="46"/>
      <c r="DN42" s="46"/>
      <c r="DO42" s="46"/>
      <c r="DP42" s="67"/>
      <c r="DQ42" s="66" t="s">
        <v>764</v>
      </c>
      <c r="DR42" s="46"/>
      <c r="DS42" s="46"/>
      <c r="DT42" s="46"/>
      <c r="DU42" s="46"/>
      <c r="DV42" s="64"/>
      <c r="DW42" s="64"/>
      <c r="DX42" s="64"/>
      <c r="DY42" s="64"/>
      <c r="DZ42" s="64"/>
      <c r="EA42" s="46"/>
      <c r="EB42" s="46"/>
      <c r="EC42" s="46"/>
      <c r="ED42" s="46"/>
      <c r="EE42" s="46"/>
      <c r="EF42" s="46"/>
      <c r="EG42" s="46"/>
      <c r="EH42" s="46"/>
      <c r="EI42" s="46"/>
      <c r="EJ42" s="46"/>
      <c r="EK42" s="46"/>
      <c r="EL42" s="46"/>
      <c r="EM42" s="46"/>
      <c r="EN42" s="46"/>
      <c r="EO42" s="46"/>
      <c r="EP42" s="46"/>
      <c r="EQ42" s="46"/>
      <c r="ER42" s="67"/>
      <c r="ES42" s="66" t="s">
        <v>765</v>
      </c>
      <c r="ET42" s="46"/>
      <c r="EU42" s="46"/>
      <c r="EV42" s="46"/>
      <c r="EW42" s="46"/>
      <c r="EX42" s="64"/>
      <c r="EY42" s="64"/>
      <c r="EZ42" s="64"/>
      <c r="FA42" s="64"/>
      <c r="FB42" s="64"/>
      <c r="FC42" s="46"/>
      <c r="FD42" s="46"/>
      <c r="FE42" s="46"/>
      <c r="FF42" s="46"/>
      <c r="FG42" s="46"/>
      <c r="FH42" s="46"/>
      <c r="FI42" s="46"/>
      <c r="FJ42" s="46"/>
      <c r="FK42" s="46"/>
      <c r="FL42" s="46"/>
      <c r="FM42" s="46"/>
      <c r="FN42" s="46"/>
      <c r="FO42" s="46"/>
      <c r="FP42" s="46"/>
      <c r="FQ42" s="46"/>
      <c r="FR42" s="46"/>
      <c r="FS42" s="46"/>
      <c r="FT42" s="67"/>
      <c r="FU42" s="66" t="s">
        <v>766</v>
      </c>
      <c r="FV42" s="46"/>
      <c r="FW42" s="46"/>
      <c r="FX42" s="46"/>
      <c r="FY42" s="46"/>
      <c r="FZ42" s="64"/>
      <c r="GA42" s="64"/>
      <c r="GB42" s="64"/>
      <c r="GC42" s="64"/>
      <c r="GD42" s="64"/>
      <c r="GE42" s="46"/>
      <c r="GF42" s="46"/>
      <c r="GG42" s="46"/>
      <c r="GH42" s="46"/>
      <c r="GI42" s="46"/>
      <c r="GJ42" s="46"/>
      <c r="GK42" s="46"/>
      <c r="GL42" s="46"/>
      <c r="GM42" s="46"/>
      <c r="GN42" s="46"/>
      <c r="GO42" s="46"/>
      <c r="GP42" s="46"/>
      <c r="GQ42" s="46"/>
      <c r="GR42" s="46"/>
      <c r="GS42" s="46"/>
      <c r="GT42" s="46"/>
      <c r="GU42" s="46"/>
      <c r="GV42" s="67"/>
      <c r="GW42" s="66" t="s">
        <v>767</v>
      </c>
      <c r="GX42" s="46"/>
      <c r="GY42" s="46"/>
      <c r="GZ42" s="46"/>
      <c r="HA42" s="46"/>
      <c r="HB42" s="64"/>
      <c r="HC42" s="64"/>
      <c r="HD42" s="64"/>
      <c r="HE42" s="64"/>
      <c r="HF42" s="64"/>
      <c r="HG42" s="46"/>
      <c r="HH42" s="46"/>
      <c r="HI42" s="46"/>
      <c r="HJ42" s="46"/>
      <c r="HK42" s="46"/>
      <c r="HL42" s="46"/>
      <c r="HM42" s="46"/>
      <c r="HN42" s="46"/>
      <c r="HO42" s="46"/>
      <c r="HP42" s="46"/>
      <c r="HQ42" s="46"/>
      <c r="HR42" s="46"/>
      <c r="HS42" s="46"/>
      <c r="HT42" s="46"/>
      <c r="HU42" s="46"/>
      <c r="HV42" s="46"/>
      <c r="HW42" s="46"/>
      <c r="HX42" s="67"/>
    </row>
    <row r="43" spans="1:1024" ht="85.5" x14ac:dyDescent="0.25">
      <c r="A43" s="55" t="s">
        <v>261</v>
      </c>
      <c r="B43" s="56" t="s">
        <v>262</v>
      </c>
      <c r="C43" s="56"/>
      <c r="D43" s="56"/>
      <c r="E43" s="56"/>
      <c r="F43" s="56" t="s">
        <v>263</v>
      </c>
      <c r="G43" s="57" t="s">
        <v>768</v>
      </c>
      <c r="H43" s="57"/>
      <c r="I43" s="56" t="s">
        <v>769</v>
      </c>
      <c r="J43" s="56" t="s">
        <v>770</v>
      </c>
      <c r="K43" s="56" t="s">
        <v>771</v>
      </c>
      <c r="L43" s="56" t="s">
        <v>772</v>
      </c>
      <c r="M43" s="56" t="s">
        <v>773</v>
      </c>
      <c r="N43" s="56" t="s">
        <v>774</v>
      </c>
      <c r="O43" s="56"/>
      <c r="P43" s="56"/>
      <c r="Q43" s="56"/>
      <c r="R43" s="56"/>
      <c r="S43" s="56"/>
      <c r="T43" s="56"/>
      <c r="U43" s="56"/>
      <c r="V43" s="56"/>
      <c r="W43" s="56"/>
      <c r="X43" s="56"/>
      <c r="Y43" s="56"/>
      <c r="Z43" s="56"/>
      <c r="AA43" s="56"/>
      <c r="AB43" s="56"/>
      <c r="AC43" s="56"/>
      <c r="AD43" s="56"/>
      <c r="AE43" s="56"/>
      <c r="AF43" s="56"/>
      <c r="AG43" s="56"/>
      <c r="AH43" s="56"/>
      <c r="AI43" s="56"/>
      <c r="AJ43" s="56"/>
      <c r="AK43" s="68" t="s">
        <v>775</v>
      </c>
      <c r="AL43" s="56" t="s">
        <v>776</v>
      </c>
      <c r="AM43" s="56" t="s">
        <v>777</v>
      </c>
      <c r="AN43" s="56" t="s">
        <v>778</v>
      </c>
      <c r="AO43" s="56" t="s">
        <v>779</v>
      </c>
      <c r="AP43" s="56" t="s">
        <v>780</v>
      </c>
      <c r="AQ43" s="56"/>
      <c r="AR43" s="56"/>
      <c r="AS43" s="56"/>
      <c r="AT43" s="56"/>
      <c r="AU43" s="56"/>
      <c r="AV43" s="56"/>
      <c r="AW43" s="56"/>
      <c r="AX43" s="56"/>
      <c r="AY43" s="56"/>
      <c r="AZ43" s="56"/>
      <c r="BA43" s="56"/>
      <c r="BB43" s="56"/>
      <c r="BC43" s="56"/>
      <c r="BD43" s="56"/>
      <c r="BE43" s="56"/>
      <c r="BF43" s="56"/>
      <c r="BG43" s="56"/>
      <c r="BH43" s="56"/>
      <c r="BI43" s="56"/>
      <c r="BJ43" s="56"/>
      <c r="BK43" s="56"/>
      <c r="BL43" s="56"/>
      <c r="BM43" s="68" t="s">
        <v>781</v>
      </c>
      <c r="BN43" s="56" t="s">
        <v>782</v>
      </c>
      <c r="BO43" s="56" t="s">
        <v>783</v>
      </c>
      <c r="BP43" s="56" t="s">
        <v>784</v>
      </c>
      <c r="BQ43" s="56" t="s">
        <v>785</v>
      </c>
      <c r="BR43" s="56" t="s">
        <v>786</v>
      </c>
      <c r="BS43" s="56"/>
      <c r="BT43" s="56"/>
      <c r="BU43" s="56"/>
      <c r="BV43" s="56"/>
      <c r="BW43" s="56"/>
      <c r="BX43" s="56"/>
      <c r="BY43" s="56"/>
      <c r="BZ43" s="56"/>
      <c r="CA43" s="56"/>
      <c r="CB43" s="56"/>
      <c r="CC43" s="56"/>
      <c r="CD43" s="56"/>
      <c r="CE43" s="56"/>
      <c r="CF43" s="56"/>
      <c r="CG43" s="56"/>
      <c r="CH43" s="56"/>
      <c r="CI43" s="56"/>
      <c r="CJ43" s="56"/>
      <c r="CK43" s="56"/>
      <c r="CL43" s="56"/>
      <c r="CM43" s="56"/>
      <c r="CN43" s="56"/>
      <c r="CO43" s="68" t="s">
        <v>1755</v>
      </c>
      <c r="CP43" s="56" t="s">
        <v>787</v>
      </c>
      <c r="CQ43" s="56" t="s">
        <v>788</v>
      </c>
      <c r="CR43" s="56" t="s">
        <v>789</v>
      </c>
      <c r="CS43" s="56" t="s">
        <v>790</v>
      </c>
      <c r="CT43" s="56" t="s">
        <v>791</v>
      </c>
      <c r="CU43" s="56"/>
      <c r="CV43" s="56"/>
      <c r="CW43" s="56"/>
      <c r="CX43" s="56"/>
      <c r="CY43" s="56"/>
      <c r="CZ43" s="56"/>
      <c r="DA43" s="56"/>
      <c r="DB43" s="56"/>
      <c r="DC43" s="56"/>
      <c r="DD43" s="56"/>
      <c r="DE43" s="56"/>
      <c r="DF43" s="56"/>
      <c r="DG43" s="56"/>
      <c r="DH43" s="56"/>
      <c r="DI43" s="56"/>
      <c r="DJ43" s="56"/>
      <c r="DK43" s="56"/>
      <c r="DL43" s="56"/>
      <c r="DM43" s="56"/>
      <c r="DN43" s="56"/>
      <c r="DO43" s="56"/>
      <c r="DP43" s="56"/>
      <c r="DQ43" s="68" t="s">
        <v>792</v>
      </c>
      <c r="DR43" s="56" t="s">
        <v>793</v>
      </c>
      <c r="DS43" s="56" t="s">
        <v>794</v>
      </c>
      <c r="DT43" s="56" t="s">
        <v>795</v>
      </c>
      <c r="DU43" s="56" t="s">
        <v>796</v>
      </c>
      <c r="DV43" s="56" t="s">
        <v>797</v>
      </c>
      <c r="DW43" s="56"/>
      <c r="DX43" s="56"/>
      <c r="DY43" s="56"/>
      <c r="DZ43" s="56"/>
      <c r="EA43" s="56"/>
      <c r="EB43" s="56"/>
      <c r="EC43" s="56"/>
      <c r="ED43" s="56"/>
      <c r="EE43" s="56"/>
      <c r="EF43" s="56"/>
      <c r="EG43" s="56"/>
      <c r="EH43" s="56"/>
      <c r="EI43" s="56"/>
      <c r="EJ43" s="56"/>
      <c r="EK43" s="56"/>
      <c r="EL43" s="56"/>
      <c r="EM43" s="56"/>
      <c r="EN43" s="56"/>
      <c r="EO43" s="56"/>
      <c r="EP43" s="56"/>
      <c r="EQ43" s="56"/>
      <c r="ER43" s="56"/>
      <c r="ES43" s="68" t="s">
        <v>798</v>
      </c>
      <c r="ET43" s="56" t="s">
        <v>799</v>
      </c>
      <c r="EU43" s="56" t="s">
        <v>800</v>
      </c>
      <c r="EV43" s="56" t="s">
        <v>801</v>
      </c>
      <c r="EW43" s="56" t="s">
        <v>802</v>
      </c>
      <c r="EX43" s="56" t="s">
        <v>803</v>
      </c>
      <c r="EY43" s="56"/>
      <c r="EZ43" s="56"/>
      <c r="FA43" s="56"/>
      <c r="FB43" s="56"/>
      <c r="FC43" s="56"/>
      <c r="FD43" s="56"/>
      <c r="FE43" s="56"/>
      <c r="FF43" s="56"/>
      <c r="FG43" s="56"/>
      <c r="FH43" s="56"/>
      <c r="FI43" s="56"/>
      <c r="FJ43" s="56"/>
      <c r="FK43" s="56"/>
      <c r="FL43" s="56"/>
      <c r="FM43" s="56"/>
      <c r="FN43" s="56"/>
      <c r="FO43" s="56"/>
      <c r="FP43" s="56"/>
      <c r="FQ43" s="56"/>
      <c r="FR43" s="56"/>
      <c r="FS43" s="56"/>
      <c r="FT43" s="56"/>
      <c r="FU43" s="68" t="s">
        <v>804</v>
      </c>
      <c r="FV43" s="56" t="s">
        <v>805</v>
      </c>
      <c r="FW43" s="56" t="s">
        <v>806</v>
      </c>
      <c r="FX43" s="56" t="s">
        <v>807</v>
      </c>
      <c r="FY43" s="56" t="s">
        <v>808</v>
      </c>
      <c r="FZ43" s="56" t="s">
        <v>809</v>
      </c>
      <c r="GA43" s="56"/>
      <c r="GB43" s="56"/>
      <c r="GC43" s="56"/>
      <c r="GD43" s="56"/>
      <c r="GE43" s="56"/>
      <c r="GF43" s="56"/>
      <c r="GG43" s="56"/>
      <c r="GH43" s="56"/>
      <c r="GI43" s="56"/>
      <c r="GJ43" s="56"/>
      <c r="GK43" s="56"/>
      <c r="GL43" s="56"/>
      <c r="GM43" s="56"/>
      <c r="GN43" s="56"/>
      <c r="GO43" s="56"/>
      <c r="GP43" s="56"/>
      <c r="GQ43" s="56"/>
      <c r="GR43" s="56"/>
      <c r="GS43" s="56"/>
      <c r="GT43" s="56"/>
      <c r="GU43" s="56"/>
      <c r="GV43" s="56"/>
      <c r="GW43" s="68" t="s">
        <v>810</v>
      </c>
      <c r="GX43" s="56" t="s">
        <v>811</v>
      </c>
      <c r="GY43" s="56" t="s">
        <v>812</v>
      </c>
      <c r="GZ43" s="56" t="s">
        <v>813</v>
      </c>
      <c r="HA43" s="56" t="s">
        <v>814</v>
      </c>
      <c r="HB43" s="56" t="s">
        <v>815</v>
      </c>
      <c r="HC43" s="56"/>
      <c r="HD43" s="56"/>
      <c r="HE43" s="56"/>
      <c r="HF43" s="56"/>
      <c r="HG43" s="56"/>
      <c r="HH43" s="56"/>
      <c r="HI43" s="56"/>
      <c r="HJ43" s="56"/>
      <c r="HK43" s="56"/>
      <c r="HL43" s="56"/>
      <c r="HM43" s="56"/>
      <c r="HN43" s="56"/>
      <c r="HO43" s="56"/>
      <c r="HP43" s="56"/>
      <c r="HQ43" s="56"/>
      <c r="HR43" s="56"/>
      <c r="HS43" s="56"/>
      <c r="HT43" s="56"/>
      <c r="HU43" s="56"/>
      <c r="HV43" s="56"/>
      <c r="HW43" s="56"/>
      <c r="HX43" s="56"/>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7.45" customHeight="1" x14ac:dyDescent="0.25">
      <c r="A44" s="55" t="s">
        <v>261</v>
      </c>
      <c r="B44" s="56" t="s">
        <v>262</v>
      </c>
      <c r="C44" s="56"/>
      <c r="D44" s="56"/>
      <c r="E44" s="56"/>
      <c r="F44" s="56" t="s">
        <v>263</v>
      </c>
      <c r="G44" s="57" t="s">
        <v>816</v>
      </c>
      <c r="H44" s="57"/>
      <c r="I44" s="56" t="s">
        <v>817</v>
      </c>
      <c r="J44" s="56" t="s">
        <v>770</v>
      </c>
      <c r="K44" s="56" t="s">
        <v>771</v>
      </c>
      <c r="L44" s="56" t="s">
        <v>772</v>
      </c>
      <c r="M44" s="56" t="s">
        <v>773</v>
      </c>
      <c r="N44" s="56" t="s">
        <v>774</v>
      </c>
      <c r="O44" s="56"/>
      <c r="P44" s="56"/>
      <c r="Q44" s="56"/>
      <c r="R44" s="56"/>
      <c r="S44" s="56"/>
      <c r="T44" s="56"/>
      <c r="U44" s="56"/>
      <c r="V44" s="56"/>
      <c r="W44" s="56"/>
      <c r="X44" s="56"/>
      <c r="Y44" s="56"/>
      <c r="Z44" s="56"/>
      <c r="AA44" s="56"/>
      <c r="AB44" s="56"/>
      <c r="AC44" s="56"/>
      <c r="AD44" s="56"/>
      <c r="AE44" s="56"/>
      <c r="AF44" s="56"/>
      <c r="AG44" s="56"/>
      <c r="AH44" s="56"/>
      <c r="AI44" s="56"/>
      <c r="AJ44" s="56"/>
      <c r="AK44" s="56" t="s">
        <v>818</v>
      </c>
      <c r="AL44" s="56" t="s">
        <v>776</v>
      </c>
      <c r="AM44" s="56" t="s">
        <v>777</v>
      </c>
      <c r="AN44" s="56" t="s">
        <v>778</v>
      </c>
      <c r="AO44" s="56" t="s">
        <v>779</v>
      </c>
      <c r="AP44" s="56" t="s">
        <v>780</v>
      </c>
      <c r="AQ44" s="56"/>
      <c r="AR44" s="56"/>
      <c r="AS44" s="56"/>
      <c r="AT44" s="56"/>
      <c r="AU44" s="56"/>
      <c r="AV44" s="56"/>
      <c r="AW44" s="56"/>
      <c r="AX44" s="56"/>
      <c r="AY44" s="56"/>
      <c r="AZ44" s="56"/>
      <c r="BA44" s="56"/>
      <c r="BB44" s="56"/>
      <c r="BC44" s="56"/>
      <c r="BD44" s="56"/>
      <c r="BE44" s="56"/>
      <c r="BF44" s="56"/>
      <c r="BG44" s="56"/>
      <c r="BH44" s="56"/>
      <c r="BI44" s="56"/>
      <c r="BJ44" s="56"/>
      <c r="BK44" s="56"/>
      <c r="BL44" s="56"/>
      <c r="BM44" s="56" t="s">
        <v>819</v>
      </c>
      <c r="BN44" s="56" t="s">
        <v>782</v>
      </c>
      <c r="BO44" s="56" t="s">
        <v>783</v>
      </c>
      <c r="BP44" s="56" t="s">
        <v>784</v>
      </c>
      <c r="BQ44" s="56" t="s">
        <v>785</v>
      </c>
      <c r="BR44" s="56" t="s">
        <v>786</v>
      </c>
      <c r="BS44" s="56"/>
      <c r="BT44" s="56"/>
      <c r="BU44" s="56"/>
      <c r="BV44" s="56"/>
      <c r="BW44" s="56"/>
      <c r="BX44" s="56"/>
      <c r="BY44" s="56"/>
      <c r="BZ44" s="56"/>
      <c r="CA44" s="56"/>
      <c r="CB44" s="56"/>
      <c r="CC44" s="56"/>
      <c r="CD44" s="56"/>
      <c r="CE44" s="56"/>
      <c r="CF44" s="56"/>
      <c r="CG44" s="56"/>
      <c r="CH44" s="56"/>
      <c r="CI44" s="56"/>
      <c r="CJ44" s="56"/>
      <c r="CK44" s="56"/>
      <c r="CL44" s="56"/>
      <c r="CM44" s="56"/>
      <c r="CN44" s="56"/>
      <c r="CO44" s="56" t="s">
        <v>820</v>
      </c>
      <c r="CP44" s="56" t="s">
        <v>787</v>
      </c>
      <c r="CQ44" s="56" t="s">
        <v>788</v>
      </c>
      <c r="CR44" s="56" t="s">
        <v>789</v>
      </c>
      <c r="CS44" s="56" t="s">
        <v>790</v>
      </c>
      <c r="CT44" s="56" t="s">
        <v>791</v>
      </c>
      <c r="CU44" s="56"/>
      <c r="CV44" s="56"/>
      <c r="CW44" s="56"/>
      <c r="CX44" s="56"/>
      <c r="CY44" s="56"/>
      <c r="CZ44" s="56"/>
      <c r="DA44" s="56"/>
      <c r="DB44" s="56"/>
      <c r="DC44" s="56"/>
      <c r="DD44" s="56"/>
      <c r="DE44" s="56"/>
      <c r="DF44" s="56"/>
      <c r="DG44" s="56"/>
      <c r="DH44" s="56"/>
      <c r="DI44" s="56"/>
      <c r="DJ44" s="56"/>
      <c r="DK44" s="56"/>
      <c r="DL44" s="56"/>
      <c r="DM44" s="56"/>
      <c r="DN44" s="56"/>
      <c r="DO44" s="56"/>
      <c r="DP44" s="56"/>
      <c r="DQ44" s="56" t="s">
        <v>821</v>
      </c>
      <c r="DR44" s="56" t="s">
        <v>793</v>
      </c>
      <c r="DS44" s="56" t="s">
        <v>794</v>
      </c>
      <c r="DT44" s="56" t="s">
        <v>795</v>
      </c>
      <c r="DU44" s="56" t="s">
        <v>796</v>
      </c>
      <c r="DV44" s="56" t="s">
        <v>797</v>
      </c>
      <c r="DW44" s="56"/>
      <c r="DX44" s="56"/>
      <c r="DY44" s="56"/>
      <c r="DZ44" s="56"/>
      <c r="EA44" s="56"/>
      <c r="EB44" s="56"/>
      <c r="EC44" s="56"/>
      <c r="ED44" s="56"/>
      <c r="EE44" s="56"/>
      <c r="EF44" s="56"/>
      <c r="EG44" s="56"/>
      <c r="EH44" s="56"/>
      <c r="EI44" s="56"/>
      <c r="EJ44" s="56"/>
      <c r="EK44" s="56"/>
      <c r="EL44" s="56"/>
      <c r="EM44" s="56"/>
      <c r="EN44" s="56"/>
      <c r="EO44" s="56"/>
      <c r="EP44" s="56"/>
      <c r="EQ44" s="56"/>
      <c r="ER44" s="56"/>
      <c r="ES44" s="56" t="s">
        <v>822</v>
      </c>
      <c r="ET44" s="56" t="s">
        <v>636</v>
      </c>
      <c r="EU44" s="56" t="s">
        <v>800</v>
      </c>
      <c r="EV44" s="56" t="s">
        <v>801</v>
      </c>
      <c r="EW44" s="56" t="s">
        <v>802</v>
      </c>
      <c r="EX44" s="56" t="s">
        <v>803</v>
      </c>
      <c r="EY44" s="56"/>
      <c r="EZ44" s="56"/>
      <c r="FA44" s="56"/>
      <c r="FB44" s="56"/>
      <c r="FC44" s="56"/>
      <c r="FD44" s="56"/>
      <c r="FE44" s="56"/>
      <c r="FF44" s="56"/>
      <c r="FG44" s="56"/>
      <c r="FH44" s="56"/>
      <c r="FI44" s="56"/>
      <c r="FJ44" s="56"/>
      <c r="FK44" s="56"/>
      <c r="FL44" s="56"/>
      <c r="FM44" s="56"/>
      <c r="FN44" s="56"/>
      <c r="FO44" s="56"/>
      <c r="FP44" s="56"/>
      <c r="FQ44" s="56"/>
      <c r="FR44" s="56"/>
      <c r="FS44" s="56"/>
      <c r="FT44" s="56"/>
      <c r="FU44" s="56" t="s">
        <v>823</v>
      </c>
      <c r="FV44" s="56" t="s">
        <v>805</v>
      </c>
      <c r="FW44" s="56" t="s">
        <v>806</v>
      </c>
      <c r="FX44" s="56" t="s">
        <v>807</v>
      </c>
      <c r="FY44" s="56" t="s">
        <v>808</v>
      </c>
      <c r="FZ44" s="56" t="s">
        <v>809</v>
      </c>
      <c r="GA44" s="56"/>
      <c r="GB44" s="56"/>
      <c r="GC44" s="56"/>
      <c r="GD44" s="56"/>
      <c r="GE44" s="56"/>
      <c r="GF44" s="56"/>
      <c r="GG44" s="56"/>
      <c r="GH44" s="56"/>
      <c r="GI44" s="56"/>
      <c r="GJ44" s="56"/>
      <c r="GK44" s="56"/>
      <c r="GL44" s="56"/>
      <c r="GM44" s="56"/>
      <c r="GN44" s="56"/>
      <c r="GO44" s="56"/>
      <c r="GP44" s="56"/>
      <c r="GQ44" s="56"/>
      <c r="GR44" s="56"/>
      <c r="GS44" s="56"/>
      <c r="GT44" s="56"/>
      <c r="GU44" s="56"/>
      <c r="GV44" s="56"/>
      <c r="GW44" s="56" t="s">
        <v>824</v>
      </c>
      <c r="GX44" s="56" t="s">
        <v>811</v>
      </c>
      <c r="GY44" s="56" t="s">
        <v>812</v>
      </c>
      <c r="GZ44" s="56" t="s">
        <v>813</v>
      </c>
      <c r="HA44" s="56" t="s">
        <v>814</v>
      </c>
      <c r="HB44" s="56" t="s">
        <v>815</v>
      </c>
      <c r="HC44" s="56"/>
      <c r="HD44" s="56"/>
      <c r="HE44" s="56"/>
      <c r="HF44" s="56"/>
      <c r="HG44" s="56"/>
      <c r="HH44" s="56"/>
      <c r="HI44" s="56"/>
      <c r="HJ44" s="56"/>
      <c r="HK44" s="56"/>
      <c r="HL44" s="56"/>
      <c r="HM44" s="56"/>
      <c r="HN44" s="56"/>
      <c r="HO44" s="56"/>
      <c r="HP44" s="56"/>
      <c r="HQ44" s="56"/>
      <c r="HR44" s="56"/>
      <c r="HS44" s="56"/>
      <c r="HT44" s="56"/>
      <c r="HU44" s="56"/>
      <c r="HV44" s="56"/>
      <c r="HW44" s="56"/>
      <c r="HX44" s="56"/>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7.45" customHeight="1" x14ac:dyDescent="0.25">
      <c r="A45" s="55" t="s">
        <v>261</v>
      </c>
      <c r="B45" s="56" t="s">
        <v>262</v>
      </c>
      <c r="C45" s="56"/>
      <c r="D45" s="56"/>
      <c r="E45" s="56"/>
      <c r="F45" s="56" t="s">
        <v>263</v>
      </c>
      <c r="G45" s="57" t="s">
        <v>825</v>
      </c>
      <c r="H45" s="56"/>
      <c r="I45" s="56" t="s">
        <v>826</v>
      </c>
      <c r="J45" s="56" t="s">
        <v>827</v>
      </c>
      <c r="K45" s="56" t="s">
        <v>828</v>
      </c>
      <c r="L45" s="56" t="s">
        <v>829</v>
      </c>
      <c r="M45" s="56"/>
      <c r="N45" s="56"/>
      <c r="O45" s="56"/>
      <c r="P45" s="56"/>
      <c r="Q45" s="56"/>
      <c r="R45" s="56"/>
      <c r="S45" s="56"/>
      <c r="T45" s="56"/>
      <c r="U45" s="56"/>
      <c r="V45" s="56"/>
      <c r="W45" s="56"/>
      <c r="X45" s="56"/>
      <c r="Y45" s="56"/>
      <c r="Z45" s="56"/>
      <c r="AA45" s="56"/>
      <c r="AB45" s="56"/>
      <c r="AC45" s="56"/>
      <c r="AD45" s="56"/>
      <c r="AE45" s="56"/>
      <c r="AF45" s="56"/>
      <c r="AG45" s="56"/>
      <c r="AH45" s="56"/>
      <c r="AI45" s="56"/>
      <c r="AJ45" s="56"/>
      <c r="AK45" s="56" t="s">
        <v>830</v>
      </c>
      <c r="AL45" s="56" t="s">
        <v>831</v>
      </c>
      <c r="AM45" s="56" t="s">
        <v>832</v>
      </c>
      <c r="AN45" s="56" t="s">
        <v>833</v>
      </c>
      <c r="AO45" s="56"/>
      <c r="AP45" s="56"/>
      <c r="AQ45" s="56"/>
      <c r="AR45" s="56"/>
      <c r="AS45" s="56"/>
      <c r="AT45" s="56"/>
      <c r="AU45" s="56"/>
      <c r="AV45" s="56"/>
      <c r="AW45" s="56"/>
      <c r="AX45" s="56"/>
      <c r="AY45" s="56"/>
      <c r="AZ45" s="56"/>
      <c r="BA45" s="56"/>
      <c r="BB45" s="56"/>
      <c r="BC45" s="56"/>
      <c r="BD45" s="56"/>
      <c r="BE45" s="56"/>
      <c r="BF45" s="56"/>
      <c r="BG45" s="56"/>
      <c r="BH45" s="56"/>
      <c r="BI45" s="56"/>
      <c r="BJ45" s="56"/>
      <c r="BK45" s="56"/>
      <c r="BL45" s="56"/>
      <c r="BM45" s="56" t="s">
        <v>834</v>
      </c>
      <c r="BN45" s="56" t="s">
        <v>835</v>
      </c>
      <c r="BO45" s="56" t="s">
        <v>836</v>
      </c>
      <c r="BP45" s="56" t="s">
        <v>837</v>
      </c>
      <c r="BQ45" s="56"/>
      <c r="BR45" s="56"/>
      <c r="BS45" s="56"/>
      <c r="BT45" s="56"/>
      <c r="BU45" s="56"/>
      <c r="BV45" s="56"/>
      <c r="BW45" s="56"/>
      <c r="BX45" s="56"/>
      <c r="BY45" s="56"/>
      <c r="BZ45" s="56"/>
      <c r="CA45" s="56"/>
      <c r="CB45" s="56"/>
      <c r="CC45" s="56"/>
      <c r="CD45" s="56"/>
      <c r="CE45" s="56"/>
      <c r="CF45" s="56"/>
      <c r="CG45" s="56"/>
      <c r="CH45" s="56"/>
      <c r="CI45" s="56"/>
      <c r="CJ45" s="56"/>
      <c r="CK45" s="56"/>
      <c r="CL45" s="56"/>
      <c r="CM45" s="56"/>
      <c r="CN45" s="56"/>
      <c r="CO45" s="56" t="s">
        <v>838</v>
      </c>
      <c r="CP45" s="56" t="s">
        <v>839</v>
      </c>
      <c r="CQ45" s="56" t="s">
        <v>840</v>
      </c>
      <c r="CR45" s="56" t="s">
        <v>841</v>
      </c>
      <c r="CS45" s="56"/>
      <c r="CT45" s="56"/>
      <c r="CU45" s="56"/>
      <c r="CV45" s="56"/>
      <c r="CW45" s="56"/>
      <c r="CX45" s="56"/>
      <c r="CY45" s="56"/>
      <c r="CZ45" s="56"/>
      <c r="DA45" s="56"/>
      <c r="DB45" s="56"/>
      <c r="DC45" s="56"/>
      <c r="DD45" s="56"/>
      <c r="DE45" s="56"/>
      <c r="DF45" s="56"/>
      <c r="DG45" s="56"/>
      <c r="DH45" s="56"/>
      <c r="DI45" s="56"/>
      <c r="DJ45" s="56"/>
      <c r="DK45" s="56"/>
      <c r="DL45" s="56"/>
      <c r="DM45" s="56"/>
      <c r="DN45" s="56"/>
      <c r="DO45" s="56"/>
      <c r="DP45" s="56"/>
      <c r="DQ45" s="56" t="s">
        <v>842</v>
      </c>
      <c r="DR45" s="56" t="s">
        <v>843</v>
      </c>
      <c r="DS45" s="56" t="s">
        <v>844</v>
      </c>
      <c r="DT45" s="56" t="s">
        <v>845</v>
      </c>
      <c r="DU45" s="56"/>
      <c r="DV45" s="56"/>
      <c r="DW45" s="56"/>
      <c r="DX45" s="56"/>
      <c r="DY45" s="56"/>
      <c r="DZ45" s="56"/>
      <c r="EA45" s="56"/>
      <c r="EB45" s="56"/>
      <c r="EC45" s="56"/>
      <c r="ED45" s="56"/>
      <c r="EE45" s="56"/>
      <c r="EF45" s="56"/>
      <c r="EG45" s="56"/>
      <c r="EH45" s="56"/>
      <c r="EI45" s="56"/>
      <c r="EJ45" s="56"/>
      <c r="EK45" s="56"/>
      <c r="EL45" s="56"/>
      <c r="EM45" s="56"/>
      <c r="EN45" s="56"/>
      <c r="EO45" s="56"/>
      <c r="EP45" s="56"/>
      <c r="EQ45" s="56"/>
      <c r="ER45" s="56"/>
      <c r="ES45" s="56" t="s">
        <v>846</v>
      </c>
      <c r="ET45" s="56" t="s">
        <v>847</v>
      </c>
      <c r="EU45" s="56" t="s">
        <v>848</v>
      </c>
      <c r="EV45" s="56" t="s">
        <v>849</v>
      </c>
      <c r="EW45" s="56"/>
      <c r="EX45" s="56"/>
      <c r="EY45" s="56"/>
      <c r="EZ45" s="56"/>
      <c r="FA45" s="56"/>
      <c r="FB45" s="56"/>
      <c r="FC45" s="56"/>
      <c r="FD45" s="56"/>
      <c r="FE45" s="56"/>
      <c r="FF45" s="56"/>
      <c r="FG45" s="56"/>
      <c r="FH45" s="56"/>
      <c r="FI45" s="56"/>
      <c r="FJ45" s="56"/>
      <c r="FK45" s="56"/>
      <c r="FL45" s="56"/>
      <c r="FM45" s="56"/>
      <c r="FN45" s="56"/>
      <c r="FO45" s="56"/>
      <c r="FP45" s="56"/>
      <c r="FQ45" s="56"/>
      <c r="FR45" s="56"/>
      <c r="FS45" s="56"/>
      <c r="FT45" s="56"/>
      <c r="FU45" s="56" t="s">
        <v>850</v>
      </c>
      <c r="FV45" s="56" t="s">
        <v>851</v>
      </c>
      <c r="FW45" s="56" t="s">
        <v>852</v>
      </c>
      <c r="FX45" s="56" t="s">
        <v>853</v>
      </c>
      <c r="FY45" s="56"/>
      <c r="FZ45" s="56"/>
      <c r="GA45" s="56"/>
      <c r="GB45" s="56"/>
      <c r="GC45" s="56"/>
      <c r="GD45" s="56"/>
      <c r="GE45" s="56"/>
      <c r="GF45" s="56"/>
      <c r="GG45" s="56"/>
      <c r="GH45" s="56"/>
      <c r="GI45" s="56"/>
      <c r="GJ45" s="56"/>
      <c r="GK45" s="56"/>
      <c r="GL45" s="56"/>
      <c r="GM45" s="56"/>
      <c r="GN45" s="56"/>
      <c r="GO45" s="56"/>
      <c r="GP45" s="56"/>
      <c r="GQ45" s="56"/>
      <c r="GR45" s="56"/>
      <c r="GS45" s="56"/>
      <c r="GT45" s="56"/>
      <c r="GU45" s="56"/>
      <c r="GV45" s="56"/>
      <c r="GW45" s="56" t="s">
        <v>854</v>
      </c>
      <c r="GX45" s="56" t="s">
        <v>855</v>
      </c>
      <c r="GY45" s="56" t="s">
        <v>856</v>
      </c>
      <c r="GZ45" s="56" t="s">
        <v>857</v>
      </c>
      <c r="HA45" s="56"/>
      <c r="HB45" s="56"/>
      <c r="HC45" s="56"/>
      <c r="HD45" s="56"/>
      <c r="HE45" s="56"/>
      <c r="HF45" s="56"/>
      <c r="HG45" s="56"/>
      <c r="HH45" s="56"/>
      <c r="HI45" s="56"/>
      <c r="HJ45" s="56"/>
      <c r="HK45" s="56"/>
      <c r="HL45" s="56"/>
      <c r="HM45" s="56"/>
      <c r="HN45" s="56"/>
      <c r="HO45" s="56"/>
      <c r="HP45" s="56"/>
      <c r="HQ45" s="56"/>
      <c r="HR45" s="56"/>
      <c r="HS45" s="56"/>
      <c r="HT45" s="56"/>
      <c r="HU45" s="56"/>
      <c r="HV45" s="56"/>
      <c r="HW45" s="56"/>
      <c r="HX45" s="56"/>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85.5" x14ac:dyDescent="0.25">
      <c r="A46" s="55" t="s">
        <v>261</v>
      </c>
      <c r="B46" s="56" t="s">
        <v>262</v>
      </c>
      <c r="C46" s="56"/>
      <c r="D46" s="56"/>
      <c r="E46" s="56"/>
      <c r="F46" s="56" t="s">
        <v>263</v>
      </c>
      <c r="G46" s="57" t="s">
        <v>858</v>
      </c>
      <c r="H46" s="57"/>
      <c r="I46" s="56" t="s">
        <v>859</v>
      </c>
      <c r="J46" s="56" t="s">
        <v>770</v>
      </c>
      <c r="K46" s="56" t="s">
        <v>771</v>
      </c>
      <c r="L46" s="56" t="s">
        <v>772</v>
      </c>
      <c r="M46" s="56" t="s">
        <v>773</v>
      </c>
      <c r="N46" s="56" t="s">
        <v>774</v>
      </c>
      <c r="O46" s="56"/>
      <c r="P46" s="46"/>
      <c r="Q46" s="46"/>
      <c r="R46" s="46"/>
      <c r="S46" s="56"/>
      <c r="T46" s="56"/>
      <c r="U46" s="56"/>
      <c r="V46" s="56"/>
      <c r="W46" s="56"/>
      <c r="X46" s="56"/>
      <c r="Y46" s="56"/>
      <c r="Z46" s="56"/>
      <c r="AA46" s="56"/>
      <c r="AB46" s="56"/>
      <c r="AC46" s="56"/>
      <c r="AD46" s="56"/>
      <c r="AE46" s="56"/>
      <c r="AF46" s="56"/>
      <c r="AG46" s="56"/>
      <c r="AH46" s="56"/>
      <c r="AI46" s="56"/>
      <c r="AJ46" s="56"/>
      <c r="AK46" s="56" t="s">
        <v>860</v>
      </c>
      <c r="AL46" s="56" t="s">
        <v>776</v>
      </c>
      <c r="AM46" s="56" t="s">
        <v>777</v>
      </c>
      <c r="AN46" s="56" t="s">
        <v>778</v>
      </c>
      <c r="AO46" s="56" t="s">
        <v>779</v>
      </c>
      <c r="AP46" s="56" t="s">
        <v>780</v>
      </c>
      <c r="AQ46" s="56"/>
      <c r="AR46" s="46"/>
      <c r="AS46" s="46"/>
      <c r="AT46" s="46"/>
      <c r="AU46" s="56"/>
      <c r="AV46" s="56"/>
      <c r="AW46" s="56"/>
      <c r="AX46" s="56"/>
      <c r="AY46" s="56"/>
      <c r="AZ46" s="56"/>
      <c r="BA46" s="56"/>
      <c r="BB46" s="56"/>
      <c r="BC46" s="56"/>
      <c r="BD46" s="56"/>
      <c r="BE46" s="56"/>
      <c r="BF46" s="56"/>
      <c r="BG46" s="56"/>
      <c r="BH46" s="56"/>
      <c r="BI46" s="56"/>
      <c r="BJ46" s="56"/>
      <c r="BK46" s="56"/>
      <c r="BL46" s="56"/>
      <c r="BM46" s="56" t="s">
        <v>861</v>
      </c>
      <c r="BN46" s="56" t="s">
        <v>782</v>
      </c>
      <c r="BO46" s="56" t="s">
        <v>783</v>
      </c>
      <c r="BP46" s="56" t="s">
        <v>862</v>
      </c>
      <c r="BQ46" s="56" t="s">
        <v>785</v>
      </c>
      <c r="BR46" s="56" t="s">
        <v>786</v>
      </c>
      <c r="BS46" s="56"/>
      <c r="BT46" s="46"/>
      <c r="BU46" s="46"/>
      <c r="BV46" s="46"/>
      <c r="BW46" s="56"/>
      <c r="BX46" s="56"/>
      <c r="BY46" s="56"/>
      <c r="BZ46" s="56"/>
      <c r="CA46" s="56"/>
      <c r="CB46" s="56"/>
      <c r="CC46" s="56"/>
      <c r="CD46" s="56"/>
      <c r="CE46" s="56"/>
      <c r="CF46" s="56"/>
      <c r="CG46" s="56"/>
      <c r="CH46" s="56"/>
      <c r="CI46" s="56"/>
      <c r="CJ46" s="56"/>
      <c r="CK46" s="56"/>
      <c r="CL46" s="56"/>
      <c r="CM46" s="56"/>
      <c r="CN46" s="56"/>
      <c r="CO46" s="56" t="s">
        <v>1756</v>
      </c>
      <c r="CP46" s="56" t="s">
        <v>787</v>
      </c>
      <c r="CQ46" s="56" t="s">
        <v>788</v>
      </c>
      <c r="CR46" s="56" t="s">
        <v>789</v>
      </c>
      <c r="CS46" s="56" t="s">
        <v>790</v>
      </c>
      <c r="CT46" s="56" t="s">
        <v>791</v>
      </c>
      <c r="CU46" s="56"/>
      <c r="CV46" s="46"/>
      <c r="CW46" s="46"/>
      <c r="CX46" s="46"/>
      <c r="CY46" s="56"/>
      <c r="CZ46" s="56"/>
      <c r="DA46" s="56"/>
      <c r="DB46" s="56"/>
      <c r="DC46" s="56"/>
      <c r="DD46" s="56"/>
      <c r="DE46" s="56"/>
      <c r="DF46" s="56"/>
      <c r="DG46" s="56"/>
      <c r="DH46" s="56"/>
      <c r="DI46" s="56"/>
      <c r="DJ46" s="56"/>
      <c r="DK46" s="56"/>
      <c r="DL46" s="56"/>
      <c r="DM46" s="56"/>
      <c r="DN46" s="56"/>
      <c r="DO46" s="56"/>
      <c r="DP46" s="56"/>
      <c r="DQ46" s="56" t="s">
        <v>863</v>
      </c>
      <c r="DR46" s="56" t="s">
        <v>793</v>
      </c>
      <c r="DS46" s="56" t="s">
        <v>794</v>
      </c>
      <c r="DT46" s="56" t="s">
        <v>795</v>
      </c>
      <c r="DU46" s="56" t="s">
        <v>796</v>
      </c>
      <c r="DV46" s="56" t="s">
        <v>797</v>
      </c>
      <c r="DW46" s="56"/>
      <c r="DX46" s="46"/>
      <c r="DY46" s="46"/>
      <c r="DZ46" s="46"/>
      <c r="EA46" s="56"/>
      <c r="EB46" s="56"/>
      <c r="EC46" s="56"/>
      <c r="ED46" s="56"/>
      <c r="EE46" s="56"/>
      <c r="EF46" s="56"/>
      <c r="EG46" s="56"/>
      <c r="EH46" s="56"/>
      <c r="EI46" s="56"/>
      <c r="EJ46" s="56"/>
      <c r="EK46" s="56"/>
      <c r="EL46" s="56"/>
      <c r="EM46" s="56"/>
      <c r="EN46" s="56"/>
      <c r="EO46" s="56"/>
      <c r="EP46" s="56"/>
      <c r="EQ46" s="56"/>
      <c r="ER46" s="56"/>
      <c r="ES46" s="56" t="s">
        <v>864</v>
      </c>
      <c r="ET46" s="56" t="s">
        <v>799</v>
      </c>
      <c r="EU46" s="56" t="s">
        <v>800</v>
      </c>
      <c r="EV46" s="56" t="s">
        <v>801</v>
      </c>
      <c r="EW46" s="56" t="s">
        <v>802</v>
      </c>
      <c r="EX46" s="56" t="s">
        <v>803</v>
      </c>
      <c r="EY46" s="56"/>
      <c r="EZ46" s="46"/>
      <c r="FA46" s="46"/>
      <c r="FB46" s="46"/>
      <c r="FC46" s="56"/>
      <c r="FD46" s="56"/>
      <c r="FE46" s="56"/>
      <c r="FF46" s="56"/>
      <c r="FG46" s="56"/>
      <c r="FH46" s="56"/>
      <c r="FI46" s="56"/>
      <c r="FJ46" s="56"/>
      <c r="FK46" s="56"/>
      <c r="FL46" s="56"/>
      <c r="FM46" s="56"/>
      <c r="FN46" s="56"/>
      <c r="FO46" s="56"/>
      <c r="FP46" s="56"/>
      <c r="FQ46" s="56"/>
      <c r="FR46" s="56"/>
      <c r="FS46" s="56"/>
      <c r="FT46" s="56"/>
      <c r="FU46" s="56" t="s">
        <v>865</v>
      </c>
      <c r="FV46" s="56" t="s">
        <v>805</v>
      </c>
      <c r="FW46" s="56" t="s">
        <v>806</v>
      </c>
      <c r="FX46" s="56" t="s">
        <v>807</v>
      </c>
      <c r="FY46" s="56" t="s">
        <v>808</v>
      </c>
      <c r="FZ46" s="56" t="s">
        <v>809</v>
      </c>
      <c r="GA46" s="56"/>
      <c r="GB46" s="46"/>
      <c r="GC46" s="46"/>
      <c r="GD46" s="46"/>
      <c r="GE46" s="56"/>
      <c r="GF46" s="56"/>
      <c r="GG46" s="56"/>
      <c r="GH46" s="56"/>
      <c r="GI46" s="56"/>
      <c r="GJ46" s="56"/>
      <c r="GK46" s="56"/>
      <c r="GL46" s="56"/>
      <c r="GM46" s="56"/>
      <c r="GN46" s="56"/>
      <c r="GO46" s="56"/>
      <c r="GP46" s="56"/>
      <c r="GQ46" s="56"/>
      <c r="GR46" s="56"/>
      <c r="GS46" s="56"/>
      <c r="GT46" s="56"/>
      <c r="GU46" s="56"/>
      <c r="GV46" s="56"/>
      <c r="GW46" s="56" t="s">
        <v>866</v>
      </c>
      <c r="GX46" s="56" t="s">
        <v>811</v>
      </c>
      <c r="GY46" s="56" t="s">
        <v>812</v>
      </c>
      <c r="GZ46" s="56" t="s">
        <v>813</v>
      </c>
      <c r="HA46" s="56" t="s">
        <v>814</v>
      </c>
      <c r="HB46" s="56" t="s">
        <v>815</v>
      </c>
      <c r="HC46" s="56"/>
      <c r="HD46" s="46"/>
      <c r="HE46" s="46"/>
      <c r="HF46" s="46"/>
      <c r="HG46" s="56"/>
      <c r="HH46" s="56"/>
      <c r="HI46" s="56"/>
      <c r="HJ46" s="56"/>
      <c r="HK46" s="56"/>
      <c r="HL46" s="56"/>
      <c r="HM46" s="56"/>
      <c r="HN46" s="56"/>
      <c r="HO46" s="56"/>
      <c r="HP46" s="56"/>
      <c r="HQ46" s="56"/>
      <c r="HR46" s="56"/>
      <c r="HS46" s="56"/>
      <c r="HT46" s="56"/>
      <c r="HU46" s="56"/>
      <c r="HV46" s="56"/>
      <c r="HW46" s="56"/>
      <c r="HX46" s="5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85.5" x14ac:dyDescent="0.25">
      <c r="A47" s="55" t="s">
        <v>261</v>
      </c>
      <c r="B47" s="56" t="s">
        <v>262</v>
      </c>
      <c r="C47" s="56"/>
      <c r="D47" s="56"/>
      <c r="E47" s="56"/>
      <c r="F47" s="56" t="s">
        <v>263</v>
      </c>
      <c r="G47" s="57" t="s">
        <v>867</v>
      </c>
      <c r="H47" s="57"/>
      <c r="I47" s="56" t="s">
        <v>868</v>
      </c>
      <c r="J47" s="56" t="s">
        <v>770</v>
      </c>
      <c r="K47" s="56" t="s">
        <v>771</v>
      </c>
      <c r="L47" s="56" t="s">
        <v>772</v>
      </c>
      <c r="M47" s="56" t="s">
        <v>773</v>
      </c>
      <c r="N47" s="56" t="s">
        <v>774</v>
      </c>
      <c r="O47" s="56"/>
      <c r="P47" s="56"/>
      <c r="Q47" s="56"/>
      <c r="R47" s="56"/>
      <c r="S47" s="56"/>
      <c r="T47" s="56"/>
      <c r="U47" s="56"/>
      <c r="V47" s="56"/>
      <c r="W47" s="56"/>
      <c r="X47" s="56"/>
      <c r="Y47" s="56"/>
      <c r="Z47" s="56"/>
      <c r="AA47" s="56"/>
      <c r="AB47" s="56"/>
      <c r="AC47" s="56"/>
      <c r="AD47" s="56"/>
      <c r="AE47" s="56"/>
      <c r="AF47" s="56"/>
      <c r="AG47" s="56"/>
      <c r="AH47" s="56"/>
      <c r="AI47" s="56"/>
      <c r="AJ47" s="56"/>
      <c r="AK47" s="56" t="s">
        <v>869</v>
      </c>
      <c r="AL47" s="56" t="s">
        <v>776</v>
      </c>
      <c r="AM47" s="56" t="s">
        <v>777</v>
      </c>
      <c r="AN47" s="56" t="s">
        <v>778</v>
      </c>
      <c r="AO47" s="56" t="s">
        <v>779</v>
      </c>
      <c r="AP47" s="56" t="s">
        <v>780</v>
      </c>
      <c r="AQ47" s="56"/>
      <c r="AR47" s="56"/>
      <c r="AS47" s="56"/>
      <c r="AT47" s="56"/>
      <c r="AU47" s="56"/>
      <c r="AV47" s="56"/>
      <c r="AW47" s="56"/>
      <c r="AX47" s="56"/>
      <c r="AY47" s="56"/>
      <c r="AZ47" s="56"/>
      <c r="BA47" s="56"/>
      <c r="BB47" s="56"/>
      <c r="BC47" s="56"/>
      <c r="BD47" s="56"/>
      <c r="BE47" s="56"/>
      <c r="BF47" s="56"/>
      <c r="BG47" s="56"/>
      <c r="BH47" s="56"/>
      <c r="BI47" s="56"/>
      <c r="BJ47" s="56"/>
      <c r="BK47" s="56"/>
      <c r="BL47" s="56"/>
      <c r="BM47" s="56" t="s">
        <v>870</v>
      </c>
      <c r="BN47" s="56" t="s">
        <v>782</v>
      </c>
      <c r="BO47" s="56" t="s">
        <v>783</v>
      </c>
      <c r="BP47" s="56" t="s">
        <v>862</v>
      </c>
      <c r="BQ47" s="56" t="s">
        <v>785</v>
      </c>
      <c r="BR47" s="56" t="s">
        <v>786</v>
      </c>
      <c r="BS47" s="56"/>
      <c r="BT47" s="56"/>
      <c r="BU47" s="56"/>
      <c r="BV47" s="56"/>
      <c r="BW47" s="56"/>
      <c r="BX47" s="56"/>
      <c r="BY47" s="56"/>
      <c r="BZ47" s="56"/>
      <c r="CA47" s="56"/>
      <c r="CB47" s="56"/>
      <c r="CC47" s="56"/>
      <c r="CD47" s="56"/>
      <c r="CE47" s="56"/>
      <c r="CF47" s="56"/>
      <c r="CG47" s="56"/>
      <c r="CH47" s="56"/>
      <c r="CI47" s="56"/>
      <c r="CJ47" s="56"/>
      <c r="CK47" s="56"/>
      <c r="CL47" s="56"/>
      <c r="CM47" s="56"/>
      <c r="CN47" s="56"/>
      <c r="CO47" s="56" t="s">
        <v>871</v>
      </c>
      <c r="CP47" s="56" t="s">
        <v>787</v>
      </c>
      <c r="CQ47" s="56" t="s">
        <v>788</v>
      </c>
      <c r="CR47" s="56" t="s">
        <v>789</v>
      </c>
      <c r="CS47" s="56" t="s">
        <v>790</v>
      </c>
      <c r="CT47" s="56" t="s">
        <v>791</v>
      </c>
      <c r="CU47" s="56"/>
      <c r="CV47" s="56"/>
      <c r="CW47" s="56"/>
      <c r="CX47" s="56"/>
      <c r="CY47" s="56"/>
      <c r="CZ47" s="56"/>
      <c r="DA47" s="56"/>
      <c r="DB47" s="56"/>
      <c r="DC47" s="56"/>
      <c r="DD47" s="56"/>
      <c r="DE47" s="56"/>
      <c r="DF47" s="56"/>
      <c r="DG47" s="56"/>
      <c r="DH47" s="56"/>
      <c r="DI47" s="56"/>
      <c r="DJ47" s="56"/>
      <c r="DK47" s="56"/>
      <c r="DL47" s="56"/>
      <c r="DM47" s="56"/>
      <c r="DN47" s="56"/>
      <c r="DO47" s="56"/>
      <c r="DP47" s="56"/>
      <c r="DQ47" s="56" t="s">
        <v>872</v>
      </c>
      <c r="DR47" s="56" t="s">
        <v>793</v>
      </c>
      <c r="DS47" s="56" t="s">
        <v>794</v>
      </c>
      <c r="DT47" s="56" t="s">
        <v>795</v>
      </c>
      <c r="DU47" s="56" t="s">
        <v>796</v>
      </c>
      <c r="DV47" s="56" t="s">
        <v>797</v>
      </c>
      <c r="DW47" s="56"/>
      <c r="DX47" s="56"/>
      <c r="DY47" s="56"/>
      <c r="DZ47" s="56"/>
      <c r="EA47" s="56"/>
      <c r="EB47" s="56"/>
      <c r="EC47" s="56"/>
      <c r="ED47" s="56"/>
      <c r="EE47" s="56"/>
      <c r="EF47" s="56"/>
      <c r="EG47" s="56"/>
      <c r="EH47" s="56"/>
      <c r="EI47" s="56"/>
      <c r="EJ47" s="56"/>
      <c r="EK47" s="56"/>
      <c r="EL47" s="56"/>
      <c r="EM47" s="56"/>
      <c r="EN47" s="56"/>
      <c r="EO47" s="56"/>
      <c r="EP47" s="56"/>
      <c r="EQ47" s="56"/>
      <c r="ER47" s="56"/>
      <c r="ES47" s="56" t="s">
        <v>873</v>
      </c>
      <c r="ET47" s="56" t="s">
        <v>799</v>
      </c>
      <c r="EU47" s="56" t="s">
        <v>800</v>
      </c>
      <c r="EV47" s="56" t="s">
        <v>801</v>
      </c>
      <c r="EW47" s="56" t="s">
        <v>802</v>
      </c>
      <c r="EX47" s="56" t="s">
        <v>803</v>
      </c>
      <c r="EY47" s="56"/>
      <c r="EZ47" s="56"/>
      <c r="FA47" s="56"/>
      <c r="FB47" s="56"/>
      <c r="FC47" s="56"/>
      <c r="FD47" s="56"/>
      <c r="FE47" s="56"/>
      <c r="FF47" s="56"/>
      <c r="FG47" s="56"/>
      <c r="FH47" s="56"/>
      <c r="FI47" s="56"/>
      <c r="FJ47" s="56"/>
      <c r="FK47" s="56"/>
      <c r="FL47" s="56"/>
      <c r="FM47" s="56"/>
      <c r="FN47" s="56"/>
      <c r="FO47" s="56"/>
      <c r="FP47" s="56"/>
      <c r="FQ47" s="56"/>
      <c r="FR47" s="56"/>
      <c r="FS47" s="56"/>
      <c r="FT47" s="56"/>
      <c r="FU47" s="56" t="s">
        <v>874</v>
      </c>
      <c r="FV47" s="56" t="s">
        <v>805</v>
      </c>
      <c r="FW47" s="56" t="s">
        <v>806</v>
      </c>
      <c r="FX47" s="56" t="s">
        <v>807</v>
      </c>
      <c r="FY47" s="56" t="s">
        <v>808</v>
      </c>
      <c r="FZ47" s="56" t="s">
        <v>809</v>
      </c>
      <c r="GA47" s="56"/>
      <c r="GB47" s="56"/>
      <c r="GC47" s="56"/>
      <c r="GD47" s="56"/>
      <c r="GE47" s="56"/>
      <c r="GF47" s="56"/>
      <c r="GG47" s="56"/>
      <c r="GH47" s="56"/>
      <c r="GI47" s="56"/>
      <c r="GJ47" s="56"/>
      <c r="GK47" s="56"/>
      <c r="GL47" s="56"/>
      <c r="GM47" s="56"/>
      <c r="GN47" s="56"/>
      <c r="GO47" s="56"/>
      <c r="GP47" s="56"/>
      <c r="GQ47" s="56"/>
      <c r="GR47" s="56"/>
      <c r="GS47" s="56"/>
      <c r="GT47" s="56"/>
      <c r="GU47" s="56"/>
      <c r="GV47" s="56"/>
      <c r="GW47" s="56" t="s">
        <v>875</v>
      </c>
      <c r="GX47" s="56" t="s">
        <v>811</v>
      </c>
      <c r="GY47" s="56" t="s">
        <v>812</v>
      </c>
      <c r="GZ47" s="56" t="s">
        <v>813</v>
      </c>
      <c r="HA47" s="56" t="s">
        <v>814</v>
      </c>
      <c r="HB47" s="56" t="s">
        <v>815</v>
      </c>
      <c r="HC47" s="56"/>
      <c r="HD47" s="56"/>
      <c r="HE47" s="56"/>
      <c r="HF47" s="56"/>
      <c r="HG47" s="56"/>
      <c r="HH47" s="56"/>
      <c r="HI47" s="56"/>
      <c r="HJ47" s="56"/>
      <c r="HK47" s="56"/>
      <c r="HL47" s="56"/>
      <c r="HM47" s="56"/>
      <c r="HN47" s="56"/>
      <c r="HO47" s="56"/>
      <c r="HP47" s="56"/>
      <c r="HQ47" s="56"/>
      <c r="HR47" s="56"/>
      <c r="HS47" s="56"/>
      <c r="HT47" s="56"/>
      <c r="HU47" s="56"/>
      <c r="HV47" s="56"/>
      <c r="HW47" s="56"/>
      <c r="HX47" s="56"/>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99.75" x14ac:dyDescent="0.25">
      <c r="A48" s="55" t="s">
        <v>261</v>
      </c>
      <c r="B48" s="56" t="s">
        <v>262</v>
      </c>
      <c r="C48" s="56"/>
      <c r="D48" s="56"/>
      <c r="E48" s="56"/>
      <c r="F48" s="56" t="s">
        <v>263</v>
      </c>
      <c r="G48" s="57" t="s">
        <v>876</v>
      </c>
      <c r="H48" s="57"/>
      <c r="I48" s="56" t="s">
        <v>877</v>
      </c>
      <c r="J48" s="56" t="s">
        <v>878</v>
      </c>
      <c r="K48" s="56" t="s">
        <v>879</v>
      </c>
      <c r="L48" s="56" t="s">
        <v>880</v>
      </c>
      <c r="M48" s="56"/>
      <c r="N48" s="56"/>
      <c r="O48" s="56"/>
      <c r="P48" s="46"/>
      <c r="Q48" s="46"/>
      <c r="R48" s="46"/>
      <c r="S48" s="56"/>
      <c r="T48" s="56"/>
      <c r="U48" s="56"/>
      <c r="V48" s="56"/>
      <c r="W48" s="56"/>
      <c r="X48" s="56"/>
      <c r="Y48" s="56"/>
      <c r="Z48" s="56"/>
      <c r="AA48" s="56"/>
      <c r="AB48" s="56"/>
      <c r="AC48" s="56"/>
      <c r="AD48" s="56"/>
      <c r="AE48" s="56"/>
      <c r="AF48" s="56"/>
      <c r="AG48" s="56"/>
      <c r="AH48" s="56"/>
      <c r="AI48" s="56"/>
      <c r="AJ48" s="56"/>
      <c r="AK48" s="56" t="s">
        <v>881</v>
      </c>
      <c r="AL48" s="68" t="s">
        <v>882</v>
      </c>
      <c r="AM48" s="68" t="s">
        <v>883</v>
      </c>
      <c r="AN48" s="56" t="s">
        <v>884</v>
      </c>
      <c r="AO48" s="56"/>
      <c r="AP48" s="56"/>
      <c r="AQ48" s="56"/>
      <c r="AR48" s="46"/>
      <c r="AS48" s="46"/>
      <c r="AT48" s="46"/>
      <c r="AU48" s="56"/>
      <c r="AV48" s="56"/>
      <c r="AW48" s="56"/>
      <c r="AX48" s="56"/>
      <c r="AY48" s="56"/>
      <c r="AZ48" s="56"/>
      <c r="BA48" s="56"/>
      <c r="BB48" s="56"/>
      <c r="BC48" s="56"/>
      <c r="BD48" s="56"/>
      <c r="BE48" s="56"/>
      <c r="BF48" s="56"/>
      <c r="BG48" s="56"/>
      <c r="BH48" s="56"/>
      <c r="BI48" s="56"/>
      <c r="BJ48" s="56"/>
      <c r="BK48" s="56"/>
      <c r="BL48" s="56"/>
      <c r="BM48" s="56" t="s">
        <v>885</v>
      </c>
      <c r="BN48" s="68" t="s">
        <v>886</v>
      </c>
      <c r="BO48" s="68" t="s">
        <v>887</v>
      </c>
      <c r="BP48" s="56" t="s">
        <v>888</v>
      </c>
      <c r="BQ48" s="56"/>
      <c r="BR48" s="56"/>
      <c r="BS48" s="56"/>
      <c r="BT48" s="46"/>
      <c r="BU48" s="46"/>
      <c r="BV48" s="46"/>
      <c r="BW48" s="56"/>
      <c r="BX48" s="56"/>
      <c r="BY48" s="56"/>
      <c r="BZ48" s="56"/>
      <c r="CA48" s="56"/>
      <c r="CB48" s="56"/>
      <c r="CC48" s="56"/>
      <c r="CD48" s="56"/>
      <c r="CE48" s="56"/>
      <c r="CF48" s="56"/>
      <c r="CG48" s="56"/>
      <c r="CH48" s="56"/>
      <c r="CI48" s="56"/>
      <c r="CJ48" s="56"/>
      <c r="CK48" s="56"/>
      <c r="CL48" s="56"/>
      <c r="CM48" s="56"/>
      <c r="CN48" s="56"/>
      <c r="CO48" s="56" t="s">
        <v>889</v>
      </c>
      <c r="CP48" s="68" t="s">
        <v>890</v>
      </c>
      <c r="CQ48" s="68" t="s">
        <v>891</v>
      </c>
      <c r="CR48" s="56" t="s">
        <v>892</v>
      </c>
      <c r="CS48" s="56"/>
      <c r="CT48" s="56"/>
      <c r="CU48" s="56"/>
      <c r="CV48" s="46"/>
      <c r="CW48" s="46"/>
      <c r="CX48" s="46"/>
      <c r="CY48" s="56"/>
      <c r="CZ48" s="56"/>
      <c r="DA48" s="56"/>
      <c r="DB48" s="56"/>
      <c r="DC48" s="56"/>
      <c r="DD48" s="56"/>
      <c r="DE48" s="56"/>
      <c r="DF48" s="56"/>
      <c r="DG48" s="56"/>
      <c r="DH48" s="56"/>
      <c r="DI48" s="56"/>
      <c r="DJ48" s="56"/>
      <c r="DK48" s="56"/>
      <c r="DL48" s="56"/>
      <c r="DM48" s="56"/>
      <c r="DN48" s="56"/>
      <c r="DO48" s="56"/>
      <c r="DP48" s="56"/>
      <c r="DQ48" s="56" t="s">
        <v>893</v>
      </c>
      <c r="DR48" s="68" t="s">
        <v>894</v>
      </c>
      <c r="DS48" s="68" t="s">
        <v>895</v>
      </c>
      <c r="DT48" s="56" t="s">
        <v>896</v>
      </c>
      <c r="DU48" s="56"/>
      <c r="DV48" s="56"/>
      <c r="DW48" s="56"/>
      <c r="DX48" s="46"/>
      <c r="DY48" s="46"/>
      <c r="DZ48" s="46"/>
      <c r="EA48" s="56"/>
      <c r="EB48" s="56"/>
      <c r="EC48" s="56"/>
      <c r="ED48" s="56"/>
      <c r="EE48" s="56"/>
      <c r="EF48" s="56"/>
      <c r="EG48" s="56"/>
      <c r="EH48" s="56"/>
      <c r="EI48" s="56"/>
      <c r="EJ48" s="56"/>
      <c r="EK48" s="56"/>
      <c r="EL48" s="56"/>
      <c r="EM48" s="56"/>
      <c r="EN48" s="56"/>
      <c r="EO48" s="56"/>
      <c r="EP48" s="56"/>
      <c r="EQ48" s="56"/>
      <c r="ER48" s="56"/>
      <c r="ES48" s="56" t="s">
        <v>897</v>
      </c>
      <c r="ET48" s="68" t="s">
        <v>898</v>
      </c>
      <c r="EU48" s="68" t="s">
        <v>899</v>
      </c>
      <c r="EV48" s="56" t="s">
        <v>900</v>
      </c>
      <c r="EW48" s="56"/>
      <c r="EX48" s="56"/>
      <c r="EY48" s="56"/>
      <c r="EZ48" s="46"/>
      <c r="FA48" s="46"/>
      <c r="FB48" s="46"/>
      <c r="FC48" s="56"/>
      <c r="FD48" s="56"/>
      <c r="FE48" s="56"/>
      <c r="FF48" s="56"/>
      <c r="FG48" s="56"/>
      <c r="FH48" s="56"/>
      <c r="FI48" s="56"/>
      <c r="FJ48" s="56"/>
      <c r="FK48" s="56"/>
      <c r="FL48" s="56"/>
      <c r="FM48" s="56"/>
      <c r="FN48" s="56"/>
      <c r="FO48" s="56"/>
      <c r="FP48" s="56"/>
      <c r="FQ48" s="56"/>
      <c r="FR48" s="56"/>
      <c r="FS48" s="56"/>
      <c r="FT48" s="56"/>
      <c r="FU48" s="56" t="s">
        <v>901</v>
      </c>
      <c r="FV48" s="68" t="s">
        <v>902</v>
      </c>
      <c r="FW48" s="68" t="s">
        <v>903</v>
      </c>
      <c r="FX48" s="56" t="s">
        <v>904</v>
      </c>
      <c r="FY48" s="56"/>
      <c r="FZ48" s="56"/>
      <c r="GA48" s="56"/>
      <c r="GB48" s="46"/>
      <c r="GC48" s="46"/>
      <c r="GD48" s="46"/>
      <c r="GE48" s="56"/>
      <c r="GF48" s="56"/>
      <c r="GG48" s="56"/>
      <c r="GH48" s="56"/>
      <c r="GI48" s="56"/>
      <c r="GJ48" s="56"/>
      <c r="GK48" s="56"/>
      <c r="GL48" s="56"/>
      <c r="GM48" s="56"/>
      <c r="GN48" s="56"/>
      <c r="GO48" s="56"/>
      <c r="GP48" s="56"/>
      <c r="GQ48" s="56"/>
      <c r="GR48" s="56"/>
      <c r="GS48" s="56"/>
      <c r="GT48" s="56"/>
      <c r="GU48" s="56"/>
      <c r="GV48" s="56"/>
      <c r="GW48" s="56" t="s">
        <v>905</v>
      </c>
      <c r="GX48" s="68" t="s">
        <v>906</v>
      </c>
      <c r="GY48" s="68" t="s">
        <v>907</v>
      </c>
      <c r="GZ48" s="56" t="s">
        <v>908</v>
      </c>
      <c r="HA48" s="56"/>
      <c r="HB48" s="56"/>
      <c r="HC48" s="56"/>
      <c r="HD48" s="46"/>
      <c r="HE48" s="46"/>
      <c r="HF48" s="46"/>
      <c r="HG48" s="56"/>
      <c r="HH48" s="56"/>
      <c r="HI48" s="56"/>
      <c r="HJ48" s="56"/>
      <c r="HK48" s="56"/>
      <c r="HL48" s="56"/>
      <c r="HM48" s="56"/>
      <c r="HN48" s="56"/>
      <c r="HO48" s="56"/>
      <c r="HP48" s="56"/>
      <c r="HQ48" s="56"/>
      <c r="HR48" s="56"/>
      <c r="HS48" s="56"/>
      <c r="HT48" s="56"/>
      <c r="HU48" s="56"/>
      <c r="HV48" s="56"/>
      <c r="HW48" s="56"/>
      <c r="HX48" s="56"/>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42.5" x14ac:dyDescent="0.25">
      <c r="A49" s="55" t="s">
        <v>261</v>
      </c>
      <c r="B49" s="56" t="s">
        <v>909</v>
      </c>
      <c r="C49" s="56"/>
      <c r="D49" s="56"/>
      <c r="E49" s="56"/>
      <c r="F49" s="56" t="s">
        <v>263</v>
      </c>
      <c r="G49" s="57" t="s">
        <v>910</v>
      </c>
      <c r="H49" s="57"/>
      <c r="I49" s="56" t="s">
        <v>911</v>
      </c>
      <c r="J49" s="56" t="s">
        <v>912</v>
      </c>
      <c r="K49" s="56" t="s">
        <v>913</v>
      </c>
      <c r="L49" s="56" t="s">
        <v>914</v>
      </c>
      <c r="M49" s="56" t="s">
        <v>915</v>
      </c>
      <c r="N49" s="56" t="s">
        <v>916</v>
      </c>
      <c r="O49" s="56" t="s">
        <v>917</v>
      </c>
      <c r="P49" s="46" t="s">
        <v>918</v>
      </c>
      <c r="Q49" s="46"/>
      <c r="R49" s="46"/>
      <c r="S49" s="56"/>
      <c r="T49" s="56"/>
      <c r="U49" s="56"/>
      <c r="V49" s="56"/>
      <c r="W49" s="56"/>
      <c r="X49" s="56"/>
      <c r="Y49" s="56"/>
      <c r="Z49" s="56"/>
      <c r="AA49" s="56"/>
      <c r="AB49" s="56"/>
      <c r="AC49" s="56"/>
      <c r="AD49" s="56"/>
      <c r="AE49" s="56"/>
      <c r="AF49" s="56"/>
      <c r="AG49" s="56"/>
      <c r="AH49" s="56"/>
      <c r="AI49" s="56"/>
      <c r="AJ49" s="56"/>
      <c r="AK49" s="56" t="s">
        <v>919</v>
      </c>
      <c r="AL49" s="56" t="s">
        <v>920</v>
      </c>
      <c r="AM49" s="56" t="s">
        <v>921</v>
      </c>
      <c r="AN49" s="56" t="s">
        <v>922</v>
      </c>
      <c r="AO49" s="56" t="s">
        <v>923</v>
      </c>
      <c r="AP49" s="56" t="s">
        <v>924</v>
      </c>
      <c r="AQ49" s="56" t="s">
        <v>925</v>
      </c>
      <c r="AR49" s="46" t="s">
        <v>926</v>
      </c>
      <c r="AS49" s="46"/>
      <c r="AT49" s="46"/>
      <c r="AU49" s="56"/>
      <c r="AV49" s="56"/>
      <c r="AW49" s="56"/>
      <c r="AX49" s="56"/>
      <c r="AY49" s="56"/>
      <c r="AZ49" s="56"/>
      <c r="BA49" s="56"/>
      <c r="BB49" s="56"/>
      <c r="BC49" s="56"/>
      <c r="BD49" s="56"/>
      <c r="BE49" s="56"/>
      <c r="BF49" s="56"/>
      <c r="BG49" s="56"/>
      <c r="BH49" s="56"/>
      <c r="BI49" s="56"/>
      <c r="BJ49" s="56"/>
      <c r="BK49" s="56"/>
      <c r="BL49" s="56"/>
      <c r="BM49" s="56" t="s">
        <v>927</v>
      </c>
      <c r="BN49" s="56" t="s">
        <v>928</v>
      </c>
      <c r="BO49" s="56" t="s">
        <v>929</v>
      </c>
      <c r="BP49" s="56" t="s">
        <v>930</v>
      </c>
      <c r="BQ49" s="56" t="s">
        <v>931</v>
      </c>
      <c r="BR49" s="56" t="s">
        <v>932</v>
      </c>
      <c r="BS49" s="56" t="s">
        <v>933</v>
      </c>
      <c r="BT49" s="46" t="s">
        <v>934</v>
      </c>
      <c r="BU49" s="46"/>
      <c r="BV49" s="46"/>
      <c r="BW49" s="56"/>
      <c r="BX49" s="56"/>
      <c r="BY49" s="56"/>
      <c r="BZ49" s="56"/>
      <c r="CA49" s="56"/>
      <c r="CB49" s="56"/>
      <c r="CC49" s="56"/>
      <c r="CD49" s="56"/>
      <c r="CE49" s="56"/>
      <c r="CF49" s="56"/>
      <c r="CG49" s="56"/>
      <c r="CH49" s="56"/>
      <c r="CI49" s="56"/>
      <c r="CJ49" s="56"/>
      <c r="CK49" s="56"/>
      <c r="CL49" s="56"/>
      <c r="CM49" s="56"/>
      <c r="CN49" s="56"/>
      <c r="CO49" s="56" t="s">
        <v>935</v>
      </c>
      <c r="CP49" s="56" t="s">
        <v>936</v>
      </c>
      <c r="CQ49" s="56" t="s">
        <v>937</v>
      </c>
      <c r="CR49" s="56" t="s">
        <v>938</v>
      </c>
      <c r="CS49" s="56" t="s">
        <v>939</v>
      </c>
      <c r="CT49" s="56" t="s">
        <v>940</v>
      </c>
      <c r="CU49" s="56" t="s">
        <v>941</v>
      </c>
      <c r="CV49" s="46" t="s">
        <v>942</v>
      </c>
      <c r="CW49" s="46"/>
      <c r="CX49" s="46"/>
      <c r="CY49" s="56"/>
      <c r="CZ49" s="56"/>
      <c r="DA49" s="56"/>
      <c r="DB49" s="56"/>
      <c r="DC49" s="56"/>
      <c r="DD49" s="56"/>
      <c r="DE49" s="56"/>
      <c r="DF49" s="56"/>
      <c r="DG49" s="56"/>
      <c r="DH49" s="56"/>
      <c r="DI49" s="56"/>
      <c r="DJ49" s="56"/>
      <c r="DK49" s="56"/>
      <c r="DL49" s="56"/>
      <c r="DM49" s="56"/>
      <c r="DN49" s="56"/>
      <c r="DO49" s="56"/>
      <c r="DP49" s="56"/>
      <c r="DQ49" s="56" t="s">
        <v>943</v>
      </c>
      <c r="DR49" s="56" t="s">
        <v>944</v>
      </c>
      <c r="DS49" s="56" t="s">
        <v>945</v>
      </c>
      <c r="DT49" s="56" t="s">
        <v>946</v>
      </c>
      <c r="DU49" s="56" t="s">
        <v>947</v>
      </c>
      <c r="DV49" s="56" t="s">
        <v>948</v>
      </c>
      <c r="DW49" s="56" t="s">
        <v>949</v>
      </c>
      <c r="DX49" s="46" t="s">
        <v>950</v>
      </c>
      <c r="DY49" s="46"/>
      <c r="DZ49" s="46"/>
      <c r="EA49" s="56"/>
      <c r="EB49" s="56"/>
      <c r="EC49" s="56"/>
      <c r="ED49" s="56"/>
      <c r="EE49" s="56"/>
      <c r="EF49" s="56"/>
      <c r="EG49" s="56"/>
      <c r="EH49" s="56"/>
      <c r="EI49" s="56"/>
      <c r="EJ49" s="56"/>
      <c r="EK49" s="56"/>
      <c r="EL49" s="56"/>
      <c r="EM49" s="56"/>
      <c r="EN49" s="56"/>
      <c r="EO49" s="56"/>
      <c r="EP49" s="56"/>
      <c r="EQ49" s="56"/>
      <c r="ER49" s="56"/>
      <c r="ES49" s="56" t="s">
        <v>951</v>
      </c>
      <c r="ET49" s="56" t="s">
        <v>952</v>
      </c>
      <c r="EU49" s="56" t="s">
        <v>953</v>
      </c>
      <c r="EV49" s="56" t="s">
        <v>954</v>
      </c>
      <c r="EW49" s="56" t="s">
        <v>955</v>
      </c>
      <c r="EX49" s="56" t="s">
        <v>956</v>
      </c>
      <c r="EY49" s="56" t="s">
        <v>957</v>
      </c>
      <c r="EZ49" s="46" t="s">
        <v>958</v>
      </c>
      <c r="FA49" s="46"/>
      <c r="FB49" s="46"/>
      <c r="FC49" s="56"/>
      <c r="FD49" s="56"/>
      <c r="FE49" s="56"/>
      <c r="FF49" s="56"/>
      <c r="FG49" s="56"/>
      <c r="FH49" s="56"/>
      <c r="FI49" s="56"/>
      <c r="FJ49" s="56"/>
      <c r="FK49" s="56"/>
      <c r="FL49" s="56"/>
      <c r="FM49" s="56"/>
      <c r="FN49" s="56"/>
      <c r="FO49" s="56"/>
      <c r="FP49" s="56"/>
      <c r="FQ49" s="56"/>
      <c r="FR49" s="56"/>
      <c r="FS49" s="56"/>
      <c r="FT49" s="56"/>
      <c r="FU49" s="56" t="s">
        <v>959</v>
      </c>
      <c r="FV49" s="56" t="s">
        <v>960</v>
      </c>
      <c r="FW49" s="56" t="s">
        <v>961</v>
      </c>
      <c r="FX49" s="56" t="s">
        <v>962</v>
      </c>
      <c r="FY49" s="56" t="s">
        <v>963</v>
      </c>
      <c r="FZ49" s="56" t="s">
        <v>964</v>
      </c>
      <c r="GA49" s="56" t="s">
        <v>965</v>
      </c>
      <c r="GB49" s="46" t="s">
        <v>966</v>
      </c>
      <c r="GC49" s="46"/>
      <c r="GD49" s="46"/>
      <c r="GE49" s="56"/>
      <c r="GF49" s="56"/>
      <c r="GG49" s="56"/>
      <c r="GH49" s="56"/>
      <c r="GI49" s="56"/>
      <c r="GJ49" s="56"/>
      <c r="GK49" s="56"/>
      <c r="GL49" s="56"/>
      <c r="GM49" s="56"/>
      <c r="GN49" s="56"/>
      <c r="GO49" s="56"/>
      <c r="GP49" s="56"/>
      <c r="GQ49" s="56"/>
      <c r="GR49" s="56"/>
      <c r="GS49" s="56"/>
      <c r="GT49" s="56"/>
      <c r="GU49" s="56"/>
      <c r="GV49" s="56"/>
      <c r="GW49" s="56" t="s">
        <v>967</v>
      </c>
      <c r="GX49" s="56" t="s">
        <v>968</v>
      </c>
      <c r="GY49" s="56" t="s">
        <v>969</v>
      </c>
      <c r="GZ49" s="56" t="s">
        <v>970</v>
      </c>
      <c r="HA49" s="56" t="s">
        <v>971</v>
      </c>
      <c r="HB49" s="56" t="s">
        <v>972</v>
      </c>
      <c r="HC49" s="56" t="s">
        <v>973</v>
      </c>
      <c r="HD49" s="46" t="s">
        <v>974</v>
      </c>
      <c r="HE49" s="46"/>
      <c r="HF49" s="46"/>
      <c r="HG49" s="56"/>
      <c r="HH49" s="56"/>
      <c r="HI49" s="56"/>
      <c r="HJ49" s="56"/>
      <c r="HK49" s="56"/>
      <c r="HL49" s="56"/>
      <c r="HM49" s="56"/>
      <c r="HN49" s="56"/>
      <c r="HO49" s="56"/>
      <c r="HP49" s="56"/>
      <c r="HQ49" s="56"/>
      <c r="HR49" s="56"/>
      <c r="HS49" s="56"/>
      <c r="HT49" s="56"/>
      <c r="HU49" s="56"/>
      <c r="HV49" s="56"/>
      <c r="HW49" s="56"/>
      <c r="HX49" s="56"/>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42.75" x14ac:dyDescent="0.25">
      <c r="A50" s="55" t="s">
        <v>261</v>
      </c>
      <c r="B50" s="56" t="s">
        <v>262</v>
      </c>
      <c r="C50" s="56"/>
      <c r="D50" s="56"/>
      <c r="E50" s="56"/>
      <c r="F50" s="56" t="s">
        <v>263</v>
      </c>
      <c r="G50" s="57" t="s">
        <v>975</v>
      </c>
      <c r="H50" s="57"/>
      <c r="I50" s="56" t="s">
        <v>976</v>
      </c>
      <c r="J50" s="56" t="s">
        <v>266</v>
      </c>
      <c r="K50" s="56" t="s">
        <v>267</v>
      </c>
      <c r="L50" s="56" t="s">
        <v>268</v>
      </c>
      <c r="M50" s="56"/>
      <c r="N50" s="56"/>
      <c r="O50" s="56"/>
      <c r="P50" s="56"/>
      <c r="Q50" s="56"/>
      <c r="R50" s="56"/>
      <c r="S50" s="56"/>
      <c r="T50" s="56"/>
      <c r="U50" s="56"/>
      <c r="V50" s="56"/>
      <c r="W50" s="56"/>
      <c r="X50" s="56"/>
      <c r="Y50" s="56"/>
      <c r="Z50" s="56"/>
      <c r="AA50" s="56"/>
      <c r="AB50" s="56"/>
      <c r="AC50" s="56"/>
      <c r="AD50" s="56"/>
      <c r="AE50" s="56"/>
      <c r="AF50" s="56"/>
      <c r="AG50" s="56"/>
      <c r="AH50" s="56"/>
      <c r="AI50" s="56"/>
      <c r="AJ50" s="56"/>
      <c r="AK50" s="56" t="s">
        <v>977</v>
      </c>
      <c r="AL50" s="56" t="s">
        <v>270</v>
      </c>
      <c r="AM50" s="56" t="s">
        <v>271</v>
      </c>
      <c r="AN50" s="56" t="s">
        <v>272</v>
      </c>
      <c r="AO50" s="56"/>
      <c r="AP50" s="56"/>
      <c r="AQ50" s="56"/>
      <c r="AR50" s="56"/>
      <c r="AS50" s="56"/>
      <c r="AT50" s="56"/>
      <c r="AU50" s="56"/>
      <c r="AV50" s="56"/>
      <c r="AW50" s="56"/>
      <c r="AX50" s="56"/>
      <c r="AY50" s="56"/>
      <c r="AZ50" s="56"/>
      <c r="BA50" s="56"/>
      <c r="BB50" s="56"/>
      <c r="BC50" s="56"/>
      <c r="BD50" s="56"/>
      <c r="BE50" s="56"/>
      <c r="BF50" s="56"/>
      <c r="BG50" s="56"/>
      <c r="BH50" s="56"/>
      <c r="BI50" s="56"/>
      <c r="BJ50" s="56"/>
      <c r="BK50" s="56"/>
      <c r="BL50" s="56"/>
      <c r="BM50" s="56" t="s">
        <v>978</v>
      </c>
      <c r="BN50" s="56" t="s">
        <v>270</v>
      </c>
      <c r="BO50" s="56" t="s">
        <v>274</v>
      </c>
      <c r="BP50" s="56" t="s">
        <v>275</v>
      </c>
      <c r="BQ50" s="56"/>
      <c r="BR50" s="56"/>
      <c r="BS50" s="56"/>
      <c r="BT50" s="56"/>
      <c r="BU50" s="56"/>
      <c r="BV50" s="56"/>
      <c r="BW50" s="56"/>
      <c r="BX50" s="56"/>
      <c r="BY50" s="56"/>
      <c r="BZ50" s="56"/>
      <c r="CA50" s="56"/>
      <c r="CB50" s="56"/>
      <c r="CC50" s="56"/>
      <c r="CD50" s="56"/>
      <c r="CE50" s="56"/>
      <c r="CF50" s="56"/>
      <c r="CG50" s="56"/>
      <c r="CH50" s="56"/>
      <c r="CI50" s="56"/>
      <c r="CJ50" s="56"/>
      <c r="CK50" s="56"/>
      <c r="CL50" s="56"/>
      <c r="CM50" s="56"/>
      <c r="CN50" s="56"/>
      <c r="CO50" s="56" t="s">
        <v>979</v>
      </c>
      <c r="CP50" s="56" t="s">
        <v>277</v>
      </c>
      <c r="CQ50" s="56" t="s">
        <v>278</v>
      </c>
      <c r="CR50" s="56" t="s">
        <v>279</v>
      </c>
      <c r="CS50" s="56"/>
      <c r="CT50" s="56"/>
      <c r="CU50" s="56"/>
      <c r="CV50" s="56"/>
      <c r="CW50" s="56"/>
      <c r="CX50" s="56"/>
      <c r="CY50" s="56"/>
      <c r="CZ50" s="56"/>
      <c r="DA50" s="56"/>
      <c r="DB50" s="56"/>
      <c r="DC50" s="56"/>
      <c r="DD50" s="56"/>
      <c r="DE50" s="56"/>
      <c r="DF50" s="56"/>
      <c r="DG50" s="56"/>
      <c r="DH50" s="56"/>
      <c r="DI50" s="56"/>
      <c r="DJ50" s="56"/>
      <c r="DK50" s="56"/>
      <c r="DL50" s="56"/>
      <c r="DM50" s="56"/>
      <c r="DN50" s="56"/>
      <c r="DO50" s="56"/>
      <c r="DP50" s="56"/>
      <c r="DQ50" s="56" t="s">
        <v>980</v>
      </c>
      <c r="DR50" s="56" t="s">
        <v>281</v>
      </c>
      <c r="DS50" s="56" t="s">
        <v>282</v>
      </c>
      <c r="DT50" s="56" t="s">
        <v>283</v>
      </c>
      <c r="DU50" s="56"/>
      <c r="DV50" s="56"/>
      <c r="DW50" s="56"/>
      <c r="DX50" s="56"/>
      <c r="DY50" s="56"/>
      <c r="DZ50" s="56"/>
      <c r="EA50" s="56"/>
      <c r="EB50" s="56"/>
      <c r="EC50" s="56"/>
      <c r="ED50" s="56"/>
      <c r="EE50" s="56"/>
      <c r="EF50" s="56"/>
      <c r="EG50" s="56"/>
      <c r="EH50" s="56"/>
      <c r="EI50" s="56"/>
      <c r="EJ50" s="56"/>
      <c r="EK50" s="56"/>
      <c r="EL50" s="56"/>
      <c r="EM50" s="56"/>
      <c r="EN50" s="56"/>
      <c r="EO50" s="56"/>
      <c r="EP50" s="56"/>
      <c r="EQ50" s="56"/>
      <c r="ER50" s="56"/>
      <c r="ES50" s="56" t="s">
        <v>981</v>
      </c>
      <c r="ET50" s="56" t="s">
        <v>285</v>
      </c>
      <c r="EU50" s="56" t="s">
        <v>286</v>
      </c>
      <c r="EV50" s="56" t="s">
        <v>287</v>
      </c>
      <c r="EW50" s="56"/>
      <c r="EX50" s="56"/>
      <c r="EY50" s="56"/>
      <c r="EZ50" s="56"/>
      <c r="FA50" s="56"/>
      <c r="FB50" s="56"/>
      <c r="FC50" s="56"/>
      <c r="FD50" s="56"/>
      <c r="FE50" s="56"/>
      <c r="FF50" s="56"/>
      <c r="FG50" s="56"/>
      <c r="FH50" s="56"/>
      <c r="FI50" s="56"/>
      <c r="FJ50" s="56"/>
      <c r="FK50" s="56"/>
      <c r="FL50" s="56"/>
      <c r="FM50" s="56"/>
      <c r="FN50" s="56"/>
      <c r="FO50" s="56"/>
      <c r="FP50" s="56"/>
      <c r="FQ50" s="56"/>
      <c r="FR50" s="56"/>
      <c r="FS50" s="56"/>
      <c r="FT50" s="56"/>
      <c r="FU50" s="56" t="s">
        <v>982</v>
      </c>
      <c r="FV50" s="56" t="s">
        <v>289</v>
      </c>
      <c r="FW50" s="56" t="s">
        <v>290</v>
      </c>
      <c r="FX50" s="56" t="s">
        <v>291</v>
      </c>
      <c r="FY50" s="56"/>
      <c r="FZ50" s="56"/>
      <c r="GA50" s="56"/>
      <c r="GB50" s="56"/>
      <c r="GC50" s="56"/>
      <c r="GD50" s="56"/>
      <c r="GE50" s="56"/>
      <c r="GF50" s="56"/>
      <c r="GG50" s="56"/>
      <c r="GH50" s="56"/>
      <c r="GI50" s="56"/>
      <c r="GJ50" s="56"/>
      <c r="GK50" s="56"/>
      <c r="GL50" s="56"/>
      <c r="GM50" s="56"/>
      <c r="GN50" s="56"/>
      <c r="GO50" s="56"/>
      <c r="GP50" s="56"/>
      <c r="GQ50" s="56"/>
      <c r="GR50" s="56"/>
      <c r="GS50" s="56"/>
      <c r="GT50" s="56"/>
      <c r="GU50" s="56"/>
      <c r="GV50" s="56"/>
      <c r="GW50" s="56" t="s">
        <v>983</v>
      </c>
      <c r="GX50" s="56" t="s">
        <v>293</v>
      </c>
      <c r="GY50" s="56" t="s">
        <v>294</v>
      </c>
      <c r="GZ50" s="56" t="s">
        <v>295</v>
      </c>
      <c r="HA50" s="56"/>
      <c r="HB50" s="56"/>
      <c r="HC50" s="56"/>
      <c r="HD50" s="56"/>
      <c r="HE50" s="56"/>
      <c r="HF50" s="56"/>
      <c r="HG50" s="56"/>
      <c r="HH50" s="56"/>
      <c r="HI50" s="56"/>
      <c r="HJ50" s="56"/>
      <c r="HK50" s="56"/>
      <c r="HL50" s="56"/>
      <c r="HM50" s="56"/>
      <c r="HN50" s="56"/>
      <c r="HO50" s="56"/>
      <c r="HP50" s="56"/>
      <c r="HQ50" s="56"/>
      <c r="HR50" s="56"/>
      <c r="HS50" s="56"/>
      <c r="HT50" s="56"/>
      <c r="HU50" s="56"/>
      <c r="HV50" s="56"/>
      <c r="HW50" s="56"/>
      <c r="HX50" s="56"/>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42.75" x14ac:dyDescent="0.25">
      <c r="A51" s="55" t="s">
        <v>261</v>
      </c>
      <c r="B51" s="56" t="s">
        <v>262</v>
      </c>
      <c r="C51" s="56"/>
      <c r="D51" s="56"/>
      <c r="E51" s="56"/>
      <c r="F51" s="56" t="s">
        <v>263</v>
      </c>
      <c r="G51" s="57" t="s">
        <v>984</v>
      </c>
      <c r="H51" s="57"/>
      <c r="I51" s="56" t="s">
        <v>985</v>
      </c>
      <c r="J51" s="56" t="s">
        <v>266</v>
      </c>
      <c r="K51" s="56" t="s">
        <v>267</v>
      </c>
      <c r="L51" s="56" t="s">
        <v>268</v>
      </c>
      <c r="M51" s="56"/>
      <c r="N51" s="56"/>
      <c r="O51" s="56"/>
      <c r="P51" s="56"/>
      <c r="Q51" s="56"/>
      <c r="R51" s="56"/>
      <c r="S51" s="56"/>
      <c r="T51" s="56"/>
      <c r="U51" s="56"/>
      <c r="V51" s="56"/>
      <c r="W51" s="56"/>
      <c r="X51" s="56"/>
      <c r="Y51" s="56"/>
      <c r="Z51" s="56"/>
      <c r="AA51" s="56"/>
      <c r="AB51" s="56"/>
      <c r="AC51" s="56"/>
      <c r="AD51" s="56"/>
      <c r="AE51" s="56"/>
      <c r="AF51" s="56"/>
      <c r="AG51" s="56"/>
      <c r="AH51" s="56"/>
      <c r="AI51" s="56"/>
      <c r="AJ51" s="72"/>
      <c r="AK51" s="56" t="s">
        <v>986</v>
      </c>
      <c r="AL51" s="56" t="s">
        <v>270</v>
      </c>
      <c r="AM51" s="56" t="s">
        <v>271</v>
      </c>
      <c r="AN51" s="56" t="s">
        <v>272</v>
      </c>
      <c r="AO51" s="56"/>
      <c r="AP51" s="56"/>
      <c r="AQ51" s="56"/>
      <c r="AR51" s="56"/>
      <c r="AS51" s="56"/>
      <c r="AT51" s="56"/>
      <c r="AU51" s="56"/>
      <c r="AV51" s="56"/>
      <c r="AW51" s="56"/>
      <c r="AX51" s="56"/>
      <c r="AY51" s="56"/>
      <c r="AZ51" s="56"/>
      <c r="BA51" s="56"/>
      <c r="BB51" s="56"/>
      <c r="BC51" s="56"/>
      <c r="BD51" s="56"/>
      <c r="BE51" s="56"/>
      <c r="BF51" s="56"/>
      <c r="BG51" s="56"/>
      <c r="BH51" s="56"/>
      <c r="BI51" s="56"/>
      <c r="BJ51" s="56"/>
      <c r="BK51" s="56"/>
      <c r="BL51" s="72"/>
      <c r="BM51" s="56" t="s">
        <v>987</v>
      </c>
      <c r="BN51" s="56" t="s">
        <v>270</v>
      </c>
      <c r="BO51" s="56" t="s">
        <v>274</v>
      </c>
      <c r="BP51" s="56" t="s">
        <v>275</v>
      </c>
      <c r="BQ51" s="56"/>
      <c r="BR51" s="56"/>
      <c r="BS51" s="56"/>
      <c r="BT51" s="56"/>
      <c r="BU51" s="56"/>
      <c r="BV51" s="56"/>
      <c r="BW51" s="56"/>
      <c r="BX51" s="56"/>
      <c r="BY51" s="56"/>
      <c r="BZ51" s="56"/>
      <c r="CA51" s="56"/>
      <c r="CB51" s="56"/>
      <c r="CC51" s="56"/>
      <c r="CD51" s="56"/>
      <c r="CE51" s="56"/>
      <c r="CF51" s="56"/>
      <c r="CG51" s="56"/>
      <c r="CH51" s="56"/>
      <c r="CI51" s="56"/>
      <c r="CJ51" s="56"/>
      <c r="CK51" s="56"/>
      <c r="CL51" s="56"/>
      <c r="CM51" s="56"/>
      <c r="CN51" s="72"/>
      <c r="CO51" s="56" t="s">
        <v>988</v>
      </c>
      <c r="CP51" s="56" t="s">
        <v>277</v>
      </c>
      <c r="CQ51" s="56" t="s">
        <v>278</v>
      </c>
      <c r="CR51" s="56" t="s">
        <v>279</v>
      </c>
      <c r="CS51" s="56"/>
      <c r="CT51" s="56"/>
      <c r="CU51" s="56"/>
      <c r="CV51" s="56"/>
      <c r="CW51" s="56"/>
      <c r="CX51" s="56"/>
      <c r="CY51" s="56"/>
      <c r="CZ51" s="56"/>
      <c r="DA51" s="56"/>
      <c r="DB51" s="56"/>
      <c r="DC51" s="56"/>
      <c r="DD51" s="56"/>
      <c r="DE51" s="56"/>
      <c r="DF51" s="56"/>
      <c r="DG51" s="56"/>
      <c r="DH51" s="56"/>
      <c r="DI51" s="56"/>
      <c r="DJ51" s="56"/>
      <c r="DK51" s="56"/>
      <c r="DL51" s="56"/>
      <c r="DM51" s="56"/>
      <c r="DN51" s="56"/>
      <c r="DO51" s="56"/>
      <c r="DP51" s="72"/>
      <c r="DQ51" s="56" t="s">
        <v>989</v>
      </c>
      <c r="DR51" s="56" t="s">
        <v>281</v>
      </c>
      <c r="DS51" s="56" t="s">
        <v>282</v>
      </c>
      <c r="DT51" s="56" t="s">
        <v>283</v>
      </c>
      <c r="DU51" s="56"/>
      <c r="DV51" s="56"/>
      <c r="DW51" s="56"/>
      <c r="DX51" s="56"/>
      <c r="DY51" s="56"/>
      <c r="DZ51" s="56"/>
      <c r="EA51" s="56"/>
      <c r="EB51" s="56"/>
      <c r="EC51" s="56"/>
      <c r="ED51" s="56"/>
      <c r="EE51" s="56"/>
      <c r="EF51" s="56"/>
      <c r="EG51" s="56"/>
      <c r="EH51" s="56"/>
      <c r="EI51" s="56"/>
      <c r="EJ51" s="56"/>
      <c r="EK51" s="56"/>
      <c r="EL51" s="56"/>
      <c r="EM51" s="56"/>
      <c r="EN51" s="56"/>
      <c r="EO51" s="56"/>
      <c r="EP51" s="56"/>
      <c r="EQ51" s="56"/>
      <c r="ER51" s="72"/>
      <c r="ES51" s="56" t="s">
        <v>990</v>
      </c>
      <c r="ET51" s="56" t="s">
        <v>285</v>
      </c>
      <c r="EU51" s="56" t="s">
        <v>286</v>
      </c>
      <c r="EV51" s="56" t="s">
        <v>287</v>
      </c>
      <c r="EW51" s="56"/>
      <c r="EX51" s="56"/>
      <c r="EY51" s="56"/>
      <c r="EZ51" s="56"/>
      <c r="FA51" s="56"/>
      <c r="FB51" s="56"/>
      <c r="FC51" s="56"/>
      <c r="FD51" s="56"/>
      <c r="FE51" s="56"/>
      <c r="FF51" s="56"/>
      <c r="FG51" s="56"/>
      <c r="FH51" s="56"/>
      <c r="FI51" s="56"/>
      <c r="FJ51" s="56"/>
      <c r="FK51" s="56"/>
      <c r="FL51" s="56"/>
      <c r="FM51" s="56"/>
      <c r="FN51" s="56"/>
      <c r="FO51" s="56"/>
      <c r="FP51" s="56"/>
      <c r="FQ51" s="56"/>
      <c r="FR51" s="56"/>
      <c r="FS51" s="56"/>
      <c r="FT51" s="72"/>
      <c r="FU51" s="56" t="s">
        <v>991</v>
      </c>
      <c r="FV51" s="56" t="s">
        <v>289</v>
      </c>
      <c r="FW51" s="56" t="s">
        <v>290</v>
      </c>
      <c r="FX51" s="56" t="s">
        <v>291</v>
      </c>
      <c r="FY51" s="56"/>
      <c r="FZ51" s="56"/>
      <c r="GA51" s="56"/>
      <c r="GB51" s="56"/>
      <c r="GC51" s="56"/>
      <c r="GD51" s="56"/>
      <c r="GE51" s="56"/>
      <c r="GF51" s="56"/>
      <c r="GG51" s="56"/>
      <c r="GH51" s="56"/>
      <c r="GI51" s="56"/>
      <c r="GJ51" s="56"/>
      <c r="GK51" s="56"/>
      <c r="GL51" s="56"/>
      <c r="GM51" s="56"/>
      <c r="GN51" s="56"/>
      <c r="GO51" s="56"/>
      <c r="GP51" s="56"/>
      <c r="GQ51" s="56"/>
      <c r="GR51" s="56"/>
      <c r="GS51" s="56"/>
      <c r="GT51" s="56"/>
      <c r="GU51" s="56"/>
      <c r="GV51" s="72"/>
      <c r="GW51" s="56" t="s">
        <v>992</v>
      </c>
      <c r="GX51" s="56" t="s">
        <v>293</v>
      </c>
      <c r="GY51" s="56" t="s">
        <v>294</v>
      </c>
      <c r="GZ51" s="56" t="s">
        <v>295</v>
      </c>
      <c r="HA51" s="56"/>
      <c r="HB51" s="56"/>
      <c r="HC51" s="56"/>
      <c r="HD51" s="56"/>
      <c r="HE51" s="56"/>
      <c r="HF51" s="56"/>
      <c r="HG51" s="56"/>
      <c r="HH51" s="56"/>
      <c r="HI51" s="56"/>
      <c r="HJ51" s="56"/>
      <c r="HK51" s="56"/>
      <c r="HL51" s="56"/>
      <c r="HM51" s="56"/>
      <c r="HN51" s="56"/>
      <c r="HO51" s="56"/>
      <c r="HP51" s="56"/>
      <c r="HQ51" s="56"/>
      <c r="HR51" s="56"/>
      <c r="HS51" s="56"/>
      <c r="HT51" s="56"/>
      <c r="HU51" s="56"/>
      <c r="HV51" s="56"/>
      <c r="HW51" s="56"/>
      <c r="HX51" s="72"/>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s="70" customFormat="1" ht="14.25" x14ac:dyDescent="0.25">
      <c r="A52" s="49" t="s">
        <v>251</v>
      </c>
      <c r="B52" s="50"/>
      <c r="C52" s="50"/>
      <c r="D52" s="50"/>
      <c r="E52" s="50"/>
      <c r="F52" s="50"/>
      <c r="G52" s="51"/>
      <c r="H52" s="50"/>
      <c r="I52" s="50"/>
      <c r="N52" s="50"/>
      <c r="O52" s="50"/>
      <c r="P52" s="50"/>
      <c r="Q52" s="50"/>
      <c r="R52" s="50"/>
      <c r="S52" s="50"/>
      <c r="T52" s="50"/>
      <c r="U52" s="50"/>
      <c r="V52" s="50"/>
      <c r="W52" s="50"/>
      <c r="X52" s="50"/>
      <c r="Y52" s="50"/>
      <c r="Z52" s="50"/>
      <c r="AA52" s="50"/>
      <c r="AB52" s="50"/>
      <c r="AC52" s="50"/>
      <c r="AD52" s="50"/>
      <c r="AE52" s="50"/>
      <c r="AF52" s="50"/>
      <c r="AG52" s="50"/>
      <c r="AH52" s="50"/>
      <c r="AI52" s="50"/>
      <c r="AJ52" s="62"/>
      <c r="AK52" s="50"/>
      <c r="AP52" s="50"/>
      <c r="AQ52" s="50"/>
      <c r="AR52" s="50"/>
      <c r="AS52" s="50"/>
      <c r="AT52" s="50"/>
      <c r="AU52" s="50"/>
      <c r="AV52" s="50"/>
      <c r="AW52" s="50"/>
      <c r="AX52" s="50"/>
      <c r="AY52" s="50"/>
      <c r="AZ52" s="50"/>
      <c r="BA52" s="50"/>
      <c r="BB52" s="50"/>
      <c r="BC52" s="50"/>
      <c r="BD52" s="50"/>
      <c r="BE52" s="50"/>
      <c r="BF52" s="50"/>
      <c r="BG52" s="50"/>
      <c r="BH52" s="50"/>
      <c r="BI52" s="50"/>
      <c r="BJ52" s="50"/>
      <c r="BK52" s="50"/>
      <c r="BL52" s="62"/>
      <c r="BM52" s="50"/>
      <c r="BR52" s="50"/>
      <c r="BS52" s="50"/>
      <c r="BT52" s="50"/>
      <c r="BU52" s="50"/>
      <c r="BV52" s="50"/>
      <c r="BW52" s="50"/>
      <c r="BX52" s="50"/>
      <c r="BY52" s="50"/>
      <c r="BZ52" s="50"/>
      <c r="CA52" s="50"/>
      <c r="CB52" s="50"/>
      <c r="CC52" s="50"/>
      <c r="CD52" s="50"/>
      <c r="CE52" s="50"/>
      <c r="CF52" s="50"/>
      <c r="CG52" s="50"/>
      <c r="CH52" s="50"/>
      <c r="CI52" s="50"/>
      <c r="CJ52" s="50"/>
      <c r="CK52" s="50"/>
      <c r="CL52" s="50"/>
      <c r="CM52" s="50"/>
      <c r="CN52" s="62"/>
      <c r="CO52" s="50"/>
      <c r="CT52" s="50"/>
      <c r="CU52" s="50"/>
      <c r="CV52" s="50"/>
      <c r="CW52" s="50"/>
      <c r="CX52" s="50"/>
      <c r="CY52" s="50"/>
      <c r="CZ52" s="50"/>
      <c r="DA52" s="50"/>
      <c r="DB52" s="50"/>
      <c r="DC52" s="50"/>
      <c r="DD52" s="50"/>
      <c r="DE52" s="50"/>
      <c r="DF52" s="50"/>
      <c r="DG52" s="50"/>
      <c r="DH52" s="50"/>
      <c r="DI52" s="50"/>
      <c r="DJ52" s="50"/>
      <c r="DK52" s="50"/>
      <c r="DL52" s="50"/>
      <c r="DM52" s="50"/>
      <c r="DN52" s="50"/>
      <c r="DO52" s="50"/>
      <c r="DP52" s="62"/>
      <c r="DQ52" s="50"/>
      <c r="DV52" s="50"/>
      <c r="DW52" s="50"/>
      <c r="DX52" s="50"/>
      <c r="DY52" s="50"/>
      <c r="DZ52" s="50"/>
      <c r="EA52" s="50"/>
      <c r="EB52" s="50"/>
      <c r="EC52" s="50"/>
      <c r="ED52" s="50"/>
      <c r="EE52" s="50"/>
      <c r="EF52" s="50"/>
      <c r="EG52" s="50"/>
      <c r="EH52" s="50"/>
      <c r="EI52" s="50"/>
      <c r="EJ52" s="50"/>
      <c r="EK52" s="50"/>
      <c r="EL52" s="50"/>
      <c r="EM52" s="50"/>
      <c r="EN52" s="50"/>
      <c r="EO52" s="50"/>
      <c r="EP52" s="50"/>
      <c r="EQ52" s="50"/>
      <c r="ER52" s="62"/>
      <c r="ES52" s="50"/>
      <c r="EX52" s="50"/>
      <c r="EY52" s="50"/>
      <c r="EZ52" s="50"/>
      <c r="FA52" s="50"/>
      <c r="FB52" s="50"/>
      <c r="FC52" s="50"/>
      <c r="FD52" s="50"/>
      <c r="FE52" s="50"/>
      <c r="FF52" s="50"/>
      <c r="FG52" s="50"/>
      <c r="FH52" s="50"/>
      <c r="FI52" s="50"/>
      <c r="FJ52" s="50"/>
      <c r="FK52" s="50"/>
      <c r="FL52" s="50"/>
      <c r="FM52" s="50"/>
      <c r="FN52" s="50"/>
      <c r="FO52" s="50"/>
      <c r="FP52" s="50"/>
      <c r="FQ52" s="50"/>
      <c r="FR52" s="50"/>
      <c r="FS52" s="50"/>
      <c r="FT52" s="62"/>
      <c r="FU52" s="50"/>
      <c r="FZ52" s="50"/>
      <c r="GA52" s="50"/>
      <c r="GB52" s="50"/>
      <c r="GC52" s="50"/>
      <c r="GD52" s="50"/>
      <c r="GE52" s="50"/>
      <c r="GF52" s="50"/>
      <c r="GG52" s="50"/>
      <c r="GH52" s="50"/>
      <c r="GI52" s="50"/>
      <c r="GJ52" s="50"/>
      <c r="GK52" s="50"/>
      <c r="GL52" s="50"/>
      <c r="GM52" s="50"/>
      <c r="GN52" s="50"/>
      <c r="GO52" s="50"/>
      <c r="GP52" s="50"/>
      <c r="GQ52" s="50"/>
      <c r="GR52" s="50"/>
      <c r="GS52" s="50"/>
      <c r="GT52" s="50"/>
      <c r="GU52" s="50"/>
      <c r="GV52" s="62"/>
      <c r="GW52" s="50"/>
      <c r="HB52" s="50"/>
      <c r="HC52" s="50"/>
      <c r="HD52" s="50"/>
      <c r="HE52" s="50"/>
      <c r="HF52" s="50"/>
      <c r="HG52" s="50"/>
      <c r="HH52" s="50"/>
      <c r="HI52" s="50"/>
      <c r="HJ52" s="50"/>
      <c r="HK52" s="50"/>
      <c r="HL52" s="50"/>
      <c r="HM52" s="50"/>
      <c r="HN52" s="50"/>
      <c r="HO52" s="50"/>
      <c r="HP52" s="50"/>
      <c r="HQ52" s="50"/>
      <c r="HR52" s="50"/>
      <c r="HS52" s="50"/>
      <c r="HT52" s="50"/>
      <c r="HU52" s="50"/>
      <c r="HV52" s="50"/>
      <c r="HW52" s="50"/>
      <c r="HX52" s="62"/>
    </row>
    <row r="53" spans="1:1024" s="71" customFormat="1" ht="15" x14ac:dyDescent="0.25">
      <c r="A53" s="45" t="s">
        <v>240</v>
      </c>
      <c r="B53" s="46"/>
      <c r="C53" s="46"/>
      <c r="D53" s="46"/>
      <c r="E53" s="46"/>
      <c r="F53" s="46"/>
      <c r="G53" s="53"/>
      <c r="H53" s="46"/>
      <c r="I53" s="66" t="s">
        <v>993</v>
      </c>
      <c r="J53" s="46"/>
      <c r="K53" s="46"/>
      <c r="L53" s="46"/>
      <c r="M53" s="46"/>
      <c r="N53" s="64"/>
      <c r="O53" s="64"/>
      <c r="P53" s="64"/>
      <c r="Q53" s="64"/>
      <c r="R53" s="64"/>
      <c r="S53" s="46"/>
      <c r="T53" s="46"/>
      <c r="U53" s="46"/>
      <c r="V53" s="46"/>
      <c r="W53" s="46"/>
      <c r="X53" s="46"/>
      <c r="Y53" s="46"/>
      <c r="Z53" s="46"/>
      <c r="AA53" s="46"/>
      <c r="AB53" s="46"/>
      <c r="AC53" s="46"/>
      <c r="AD53" s="46"/>
      <c r="AE53" s="46"/>
      <c r="AF53" s="46"/>
      <c r="AG53" s="46"/>
      <c r="AH53" s="46"/>
      <c r="AI53" s="46"/>
      <c r="AJ53" s="67"/>
      <c r="AK53" s="66" t="s">
        <v>994</v>
      </c>
      <c r="AL53" s="46"/>
      <c r="AM53" s="46"/>
      <c r="AN53" s="46"/>
      <c r="AO53" s="64"/>
      <c r="AP53" s="64"/>
      <c r="AQ53" s="64"/>
      <c r="AR53" s="64"/>
      <c r="AS53" s="64"/>
      <c r="AT53" s="64"/>
      <c r="AU53" s="46"/>
      <c r="AV53" s="46"/>
      <c r="AW53" s="46"/>
      <c r="AX53" s="46"/>
      <c r="AY53" s="46"/>
      <c r="AZ53" s="46"/>
      <c r="BA53" s="46"/>
      <c r="BB53" s="46"/>
      <c r="BC53" s="46"/>
      <c r="BD53" s="46"/>
      <c r="BE53" s="46"/>
      <c r="BF53" s="46"/>
      <c r="BG53" s="46"/>
      <c r="BH53" s="46"/>
      <c r="BI53" s="46"/>
      <c r="BJ53" s="46"/>
      <c r="BK53" s="46"/>
      <c r="BL53" s="67"/>
      <c r="BM53" s="66" t="s">
        <v>995</v>
      </c>
      <c r="BN53" s="46"/>
      <c r="BO53" s="46"/>
      <c r="BP53" s="46"/>
      <c r="BQ53" s="64"/>
      <c r="BR53" s="64"/>
      <c r="BS53" s="64"/>
      <c r="BT53" s="64"/>
      <c r="BU53" s="64"/>
      <c r="BV53" s="64"/>
      <c r="BW53" s="46"/>
      <c r="BX53" s="46"/>
      <c r="BY53" s="46"/>
      <c r="BZ53" s="46"/>
      <c r="CA53" s="46"/>
      <c r="CB53" s="46"/>
      <c r="CC53" s="46"/>
      <c r="CD53" s="46"/>
      <c r="CE53" s="46"/>
      <c r="CF53" s="46"/>
      <c r="CG53" s="46"/>
      <c r="CH53" s="46"/>
      <c r="CI53" s="46"/>
      <c r="CJ53" s="46"/>
      <c r="CK53" s="46"/>
      <c r="CL53" s="46"/>
      <c r="CM53" s="46"/>
      <c r="CN53" s="67"/>
      <c r="CO53" s="66" t="s">
        <v>996</v>
      </c>
      <c r="CP53" s="46"/>
      <c r="CQ53" s="46"/>
      <c r="CR53" s="46"/>
      <c r="CS53" s="64"/>
      <c r="CT53" s="64"/>
      <c r="CU53" s="64"/>
      <c r="CV53" s="64"/>
      <c r="CW53" s="64"/>
      <c r="CX53" s="64"/>
      <c r="CY53" s="46"/>
      <c r="CZ53" s="46"/>
      <c r="DA53" s="46"/>
      <c r="DB53" s="46"/>
      <c r="DC53" s="46"/>
      <c r="DD53" s="46"/>
      <c r="DE53" s="46"/>
      <c r="DF53" s="46"/>
      <c r="DG53" s="46"/>
      <c r="DH53" s="46"/>
      <c r="DI53" s="46"/>
      <c r="DJ53" s="46"/>
      <c r="DK53" s="46"/>
      <c r="DL53" s="46"/>
      <c r="DM53" s="46"/>
      <c r="DN53" s="46"/>
      <c r="DO53" s="46"/>
      <c r="DP53" s="67"/>
      <c r="DQ53" s="66" t="s">
        <v>997</v>
      </c>
      <c r="DR53" s="46"/>
      <c r="DS53" s="46"/>
      <c r="DT53" s="46"/>
      <c r="DU53" s="64"/>
      <c r="DV53" s="64"/>
      <c r="DW53" s="64"/>
      <c r="DX53" s="64"/>
      <c r="DY53" s="64"/>
      <c r="DZ53" s="64"/>
      <c r="EA53" s="46"/>
      <c r="EB53" s="46"/>
      <c r="EC53" s="46"/>
      <c r="ED53" s="46"/>
      <c r="EE53" s="46"/>
      <c r="EF53" s="46"/>
      <c r="EG53" s="46"/>
      <c r="EH53" s="46"/>
      <c r="EI53" s="46"/>
      <c r="EJ53" s="46"/>
      <c r="EK53" s="46"/>
      <c r="EL53" s="46"/>
      <c r="EM53" s="46"/>
      <c r="EN53" s="46"/>
      <c r="EO53" s="46"/>
      <c r="EP53" s="46"/>
      <c r="EQ53" s="46"/>
      <c r="ER53" s="67"/>
      <c r="ES53" s="66" t="s">
        <v>998</v>
      </c>
      <c r="ET53" s="46"/>
      <c r="EU53" s="46"/>
      <c r="EV53" s="46"/>
      <c r="EW53" s="64"/>
      <c r="EX53" s="64"/>
      <c r="EY53" s="64"/>
      <c r="EZ53" s="64"/>
      <c r="FA53" s="64"/>
      <c r="FB53" s="64"/>
      <c r="FC53" s="46"/>
      <c r="FD53" s="46"/>
      <c r="FE53" s="46"/>
      <c r="FF53" s="46"/>
      <c r="FG53" s="46"/>
      <c r="FH53" s="46"/>
      <c r="FI53" s="46"/>
      <c r="FJ53" s="46"/>
      <c r="FK53" s="46"/>
      <c r="FL53" s="46"/>
      <c r="FM53" s="46"/>
      <c r="FN53" s="46"/>
      <c r="FO53" s="46"/>
      <c r="FP53" s="46"/>
      <c r="FQ53" s="46"/>
      <c r="FR53" s="46"/>
      <c r="FS53" s="46"/>
      <c r="FT53" s="67"/>
      <c r="FU53" s="66" t="s">
        <v>999</v>
      </c>
      <c r="FV53" s="46"/>
      <c r="FW53" s="46"/>
      <c r="FX53" s="46"/>
      <c r="FY53" s="64"/>
      <c r="FZ53" s="64"/>
      <c r="GA53" s="64"/>
      <c r="GB53" s="64"/>
      <c r="GC53" s="64"/>
      <c r="GD53" s="64"/>
      <c r="GE53" s="46"/>
      <c r="GF53" s="46"/>
      <c r="GG53" s="46"/>
      <c r="GH53" s="46"/>
      <c r="GI53" s="46"/>
      <c r="GJ53" s="46"/>
      <c r="GK53" s="46"/>
      <c r="GL53" s="46"/>
      <c r="GM53" s="46"/>
      <c r="GN53" s="46"/>
      <c r="GO53" s="46"/>
      <c r="GP53" s="46"/>
      <c r="GQ53" s="46"/>
      <c r="GR53" s="46"/>
      <c r="GS53" s="46"/>
      <c r="GT53" s="46"/>
      <c r="GU53" s="46"/>
      <c r="GV53" s="67"/>
      <c r="GW53" s="66" t="s">
        <v>1000</v>
      </c>
      <c r="GX53" s="46"/>
      <c r="GY53" s="46"/>
      <c r="GZ53" s="46"/>
      <c r="HA53" s="64"/>
      <c r="HB53" s="64"/>
      <c r="HC53" s="64"/>
      <c r="HD53" s="64"/>
      <c r="HE53" s="64"/>
      <c r="HF53" s="64"/>
      <c r="HG53" s="46"/>
      <c r="HH53" s="46"/>
      <c r="HI53" s="46"/>
      <c r="HJ53" s="46"/>
      <c r="HK53" s="46"/>
      <c r="HL53" s="46"/>
      <c r="HM53" s="46"/>
      <c r="HN53" s="46"/>
      <c r="HO53" s="46"/>
      <c r="HP53" s="46"/>
      <c r="HQ53" s="46"/>
      <c r="HR53" s="46"/>
      <c r="HS53" s="46"/>
      <c r="HT53" s="46"/>
      <c r="HU53" s="46"/>
      <c r="HV53" s="46"/>
      <c r="HW53" s="46"/>
      <c r="HX53" s="67"/>
    </row>
    <row r="54" spans="1:1024" ht="57" x14ac:dyDescent="0.25">
      <c r="A54" s="55" t="s">
        <v>261</v>
      </c>
      <c r="B54" s="56" t="s">
        <v>262</v>
      </c>
      <c r="C54" s="56">
        <v>0</v>
      </c>
      <c r="D54" s="56">
        <v>1200</v>
      </c>
      <c r="E54" s="56">
        <v>30</v>
      </c>
      <c r="F54" s="56" t="s">
        <v>263</v>
      </c>
      <c r="G54" s="57" t="s">
        <v>1001</v>
      </c>
      <c r="H54" s="56"/>
      <c r="I54" s="56" t="s">
        <v>1749</v>
      </c>
      <c r="J54" s="56" t="s">
        <v>1002</v>
      </c>
      <c r="K54" s="56" t="s">
        <v>1003</v>
      </c>
      <c r="L54" s="56" t="s">
        <v>1004</v>
      </c>
      <c r="M54" s="56" t="s">
        <v>1005</v>
      </c>
      <c r="N54" s="56" t="s">
        <v>1006</v>
      </c>
      <c r="O54" s="56" t="s">
        <v>268</v>
      </c>
      <c r="P54" s="56"/>
      <c r="Q54" s="56"/>
      <c r="R54" s="56"/>
      <c r="S54" s="56"/>
      <c r="T54" s="56"/>
      <c r="U54" s="56"/>
      <c r="V54" s="56"/>
      <c r="W54" s="56"/>
      <c r="X54" s="56"/>
      <c r="Y54" s="56"/>
      <c r="Z54" s="56"/>
      <c r="AA54" s="56"/>
      <c r="AB54" s="56"/>
      <c r="AC54" s="56"/>
      <c r="AD54" s="56"/>
      <c r="AE54" s="56"/>
      <c r="AF54" s="56"/>
      <c r="AG54" s="56"/>
      <c r="AH54" s="56"/>
      <c r="AI54" s="56"/>
      <c r="AJ54" s="56"/>
      <c r="AK54" s="56" t="s">
        <v>1753</v>
      </c>
      <c r="AL54" s="56" t="s">
        <v>1007</v>
      </c>
      <c r="AM54" s="56" t="s">
        <v>1008</v>
      </c>
      <c r="AN54" s="56" t="s">
        <v>1009</v>
      </c>
      <c r="AO54" s="56" t="s">
        <v>1010</v>
      </c>
      <c r="AP54" s="56" t="s">
        <v>1011</v>
      </c>
      <c r="AQ54" s="56" t="s">
        <v>272</v>
      </c>
      <c r="AR54" s="56"/>
      <c r="AS54" s="56"/>
      <c r="AT54" s="56"/>
      <c r="AU54" s="56"/>
      <c r="AV54" s="56"/>
      <c r="AW54" s="56"/>
      <c r="AX54" s="56"/>
      <c r="AY54" s="56"/>
      <c r="AZ54" s="56"/>
      <c r="BA54" s="56"/>
      <c r="BB54" s="56"/>
      <c r="BC54" s="56"/>
      <c r="BD54" s="56"/>
      <c r="BE54" s="56"/>
      <c r="BF54" s="56"/>
      <c r="BG54" s="56"/>
      <c r="BH54" s="56"/>
      <c r="BI54" s="56"/>
      <c r="BJ54" s="56"/>
      <c r="BK54" s="56"/>
      <c r="BL54" s="56"/>
      <c r="BM54" s="56" t="s">
        <v>1012</v>
      </c>
      <c r="BN54" s="56" t="s">
        <v>1013</v>
      </c>
      <c r="BO54" s="56" t="s">
        <v>1014</v>
      </c>
      <c r="BP54" s="56" t="s">
        <v>1015</v>
      </c>
      <c r="BQ54" s="56" t="s">
        <v>1016</v>
      </c>
      <c r="BR54" s="56" t="s">
        <v>1017</v>
      </c>
      <c r="BS54" s="56" t="s">
        <v>275</v>
      </c>
      <c r="BT54" s="56"/>
      <c r="BU54" s="56"/>
      <c r="BV54" s="56"/>
      <c r="BW54" s="56"/>
      <c r="BX54" s="56"/>
      <c r="BY54" s="56"/>
      <c r="BZ54" s="56"/>
      <c r="CA54" s="56"/>
      <c r="CB54" s="56"/>
      <c r="CC54" s="56"/>
      <c r="CD54" s="56"/>
      <c r="CE54" s="56"/>
      <c r="CF54" s="56"/>
      <c r="CG54" s="56"/>
      <c r="CH54" s="56"/>
      <c r="CI54" s="56"/>
      <c r="CJ54" s="56"/>
      <c r="CK54" s="56"/>
      <c r="CL54" s="56"/>
      <c r="CM54" s="56"/>
      <c r="CN54" s="56"/>
      <c r="CO54" s="56" t="s">
        <v>1018</v>
      </c>
      <c r="CP54" s="56" t="s">
        <v>1019</v>
      </c>
      <c r="CQ54" s="56" t="s">
        <v>1020</v>
      </c>
      <c r="CR54" s="56" t="s">
        <v>1021</v>
      </c>
      <c r="CS54" s="56" t="s">
        <v>1022</v>
      </c>
      <c r="CT54" s="56" t="s">
        <v>1023</v>
      </c>
      <c r="CU54" s="56" t="s">
        <v>279</v>
      </c>
      <c r="CV54" s="56"/>
      <c r="CW54" s="56"/>
      <c r="CX54" s="56"/>
      <c r="CY54" s="56"/>
      <c r="CZ54" s="56"/>
      <c r="DA54" s="56"/>
      <c r="DB54" s="56"/>
      <c r="DC54" s="56"/>
      <c r="DD54" s="56"/>
      <c r="DE54" s="56"/>
      <c r="DF54" s="56"/>
      <c r="DG54" s="56"/>
      <c r="DH54" s="56"/>
      <c r="DI54" s="56"/>
      <c r="DJ54" s="56"/>
      <c r="DK54" s="56"/>
      <c r="DL54" s="56"/>
      <c r="DM54" s="56"/>
      <c r="DN54" s="56"/>
      <c r="DO54" s="56"/>
      <c r="DP54" s="56"/>
      <c r="DQ54" s="56" t="s">
        <v>1024</v>
      </c>
      <c r="DR54" s="56" t="s">
        <v>1025</v>
      </c>
      <c r="DS54" s="56" t="s">
        <v>1026</v>
      </c>
      <c r="DT54" s="56" t="s">
        <v>1027</v>
      </c>
      <c r="DU54" s="56" t="s">
        <v>1028</v>
      </c>
      <c r="DV54" s="56" t="s">
        <v>1029</v>
      </c>
      <c r="DW54" s="56" t="s">
        <v>283</v>
      </c>
      <c r="DX54" s="56"/>
      <c r="DY54" s="56"/>
      <c r="DZ54" s="56"/>
      <c r="EA54" s="56"/>
      <c r="EB54" s="56"/>
      <c r="EC54" s="56"/>
      <c r="ED54" s="56"/>
      <c r="EE54" s="56"/>
      <c r="EF54" s="56"/>
      <c r="EG54" s="56"/>
      <c r="EH54" s="56"/>
      <c r="EI54" s="56"/>
      <c r="EJ54" s="56"/>
      <c r="EK54" s="56"/>
      <c r="EL54" s="56"/>
      <c r="EM54" s="56"/>
      <c r="EN54" s="56"/>
      <c r="EO54" s="56"/>
      <c r="EP54" s="56"/>
      <c r="EQ54" s="56"/>
      <c r="ER54" s="56"/>
      <c r="ES54" s="56" t="s">
        <v>1030</v>
      </c>
      <c r="ET54" s="56" t="s">
        <v>1031</v>
      </c>
      <c r="EU54" s="56" t="s">
        <v>1032</v>
      </c>
      <c r="EV54" s="56" t="s">
        <v>1033</v>
      </c>
      <c r="EW54" s="56" t="s">
        <v>1034</v>
      </c>
      <c r="EX54" s="56" t="s">
        <v>1035</v>
      </c>
      <c r="EY54" s="56" t="s">
        <v>287</v>
      </c>
      <c r="EZ54" s="56"/>
      <c r="FA54" s="56"/>
      <c r="FB54" s="56"/>
      <c r="FC54" s="56"/>
      <c r="FD54" s="56"/>
      <c r="FE54" s="56"/>
      <c r="FF54" s="56"/>
      <c r="FG54" s="56"/>
      <c r="FH54" s="56"/>
      <c r="FI54" s="56"/>
      <c r="FJ54" s="56"/>
      <c r="FK54" s="56"/>
      <c r="FL54" s="56"/>
      <c r="FM54" s="56"/>
      <c r="FN54" s="56"/>
      <c r="FO54" s="56"/>
      <c r="FP54" s="56"/>
      <c r="FQ54" s="56"/>
      <c r="FR54" s="56"/>
      <c r="FS54" s="56"/>
      <c r="FT54" s="56"/>
      <c r="FU54" s="56" t="s">
        <v>1036</v>
      </c>
      <c r="FV54" s="56" t="s">
        <v>1037</v>
      </c>
      <c r="FW54" s="56" t="s">
        <v>1038</v>
      </c>
      <c r="FX54" s="56" t="s">
        <v>1039</v>
      </c>
      <c r="FY54" s="56" t="s">
        <v>1040</v>
      </c>
      <c r="FZ54" s="56" t="s">
        <v>1041</v>
      </c>
      <c r="GA54" s="56" t="s">
        <v>291</v>
      </c>
      <c r="GB54" s="56"/>
      <c r="GC54" s="56"/>
      <c r="GD54" s="56"/>
      <c r="GE54" s="56"/>
      <c r="GF54" s="56"/>
      <c r="GG54" s="56"/>
      <c r="GH54" s="56"/>
      <c r="GI54" s="56"/>
      <c r="GJ54" s="56"/>
      <c r="GK54" s="56"/>
      <c r="GL54" s="56"/>
      <c r="GM54" s="56"/>
      <c r="GN54" s="56"/>
      <c r="GO54" s="56"/>
      <c r="GP54" s="56"/>
      <c r="GQ54" s="56"/>
      <c r="GR54" s="56"/>
      <c r="GS54" s="56"/>
      <c r="GT54" s="56"/>
      <c r="GU54" s="56"/>
      <c r="GV54" s="56"/>
      <c r="GW54" s="56" t="s">
        <v>1042</v>
      </c>
      <c r="GX54" s="56" t="s">
        <v>1043</v>
      </c>
      <c r="GY54" s="56" t="s">
        <v>1044</v>
      </c>
      <c r="GZ54" s="56" t="s">
        <v>1045</v>
      </c>
      <c r="HA54" s="56" t="s">
        <v>1046</v>
      </c>
      <c r="HB54" s="56" t="s">
        <v>1047</v>
      </c>
      <c r="HC54" s="56" t="s">
        <v>295</v>
      </c>
      <c r="HD54" s="56"/>
      <c r="HE54" s="56"/>
      <c r="HF54" s="56"/>
      <c r="HG54" s="56"/>
      <c r="HH54" s="56"/>
      <c r="HI54" s="56"/>
      <c r="HJ54" s="56"/>
      <c r="HK54" s="56"/>
      <c r="HL54" s="56"/>
      <c r="HM54" s="56"/>
      <c r="HN54" s="56"/>
      <c r="HO54" s="56"/>
      <c r="HP54" s="56"/>
      <c r="HQ54" s="56"/>
      <c r="HR54" s="56"/>
      <c r="HS54" s="56"/>
      <c r="HT54" s="56"/>
      <c r="HU54" s="56"/>
      <c r="HV54" s="56"/>
      <c r="HW54" s="56"/>
      <c r="HX54" s="56"/>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57" x14ac:dyDescent="0.25">
      <c r="A55" s="56" t="s">
        <v>261</v>
      </c>
      <c r="B55" s="56" t="s">
        <v>262</v>
      </c>
      <c r="C55" s="56">
        <v>0</v>
      </c>
      <c r="D55" s="56">
        <v>1200</v>
      </c>
      <c r="E55" s="56">
        <v>30</v>
      </c>
      <c r="F55" s="56" t="s">
        <v>263</v>
      </c>
      <c r="G55" s="57" t="s">
        <v>1048</v>
      </c>
      <c r="H55" s="56"/>
      <c r="I55" s="56" t="s">
        <v>1750</v>
      </c>
      <c r="J55" s="56" t="s">
        <v>1049</v>
      </c>
      <c r="K55" s="56" t="s">
        <v>1003</v>
      </c>
      <c r="L55" s="56" t="s">
        <v>1004</v>
      </c>
      <c r="M55" s="56" t="s">
        <v>1005</v>
      </c>
      <c r="N55" s="56" t="s">
        <v>1006</v>
      </c>
      <c r="O55" s="56" t="s">
        <v>268</v>
      </c>
      <c r="P55" s="56"/>
      <c r="Q55" s="56"/>
      <c r="R55" s="56"/>
      <c r="S55" s="56"/>
      <c r="T55" s="56"/>
      <c r="U55" s="56"/>
      <c r="V55" s="56"/>
      <c r="W55" s="56"/>
      <c r="X55" s="56"/>
      <c r="Y55" s="56"/>
      <c r="Z55" s="56"/>
      <c r="AA55" s="56"/>
      <c r="AB55" s="56"/>
      <c r="AC55" s="56"/>
      <c r="AD55" s="56"/>
      <c r="AE55" s="56"/>
      <c r="AF55" s="56"/>
      <c r="AG55" s="56"/>
      <c r="AH55" s="56"/>
      <c r="AI55" s="56"/>
      <c r="AJ55" s="56"/>
      <c r="AK55" s="56" t="s">
        <v>1754</v>
      </c>
      <c r="AL55" s="56" t="s">
        <v>1007</v>
      </c>
      <c r="AM55" s="56" t="s">
        <v>1008</v>
      </c>
      <c r="AN55" s="56" t="s">
        <v>1009</v>
      </c>
      <c r="AO55" s="56" t="s">
        <v>1010</v>
      </c>
      <c r="AP55" s="56" t="s">
        <v>1011</v>
      </c>
      <c r="AQ55" s="56" t="s">
        <v>272</v>
      </c>
      <c r="AR55" s="56"/>
      <c r="AS55" s="56"/>
      <c r="AT55" s="56"/>
      <c r="AU55" s="56"/>
      <c r="AV55" s="56"/>
      <c r="AW55" s="56"/>
      <c r="AX55" s="56"/>
      <c r="AY55" s="56"/>
      <c r="AZ55" s="56"/>
      <c r="BA55" s="56"/>
      <c r="BB55" s="56"/>
      <c r="BC55" s="56"/>
      <c r="BD55" s="56"/>
      <c r="BE55" s="56"/>
      <c r="BF55" s="56"/>
      <c r="BG55" s="56"/>
      <c r="BH55" s="56"/>
      <c r="BI55" s="56"/>
      <c r="BJ55" s="56"/>
      <c r="BK55" s="56"/>
      <c r="BL55" s="56"/>
      <c r="BM55" s="56" t="s">
        <v>1050</v>
      </c>
      <c r="BN55" s="56" t="s">
        <v>1051</v>
      </c>
      <c r="BO55" s="56" t="s">
        <v>1014</v>
      </c>
      <c r="BP55" s="56" t="s">
        <v>1015</v>
      </c>
      <c r="BQ55" s="56" t="s">
        <v>1016</v>
      </c>
      <c r="BR55" s="56" t="s">
        <v>1017</v>
      </c>
      <c r="BS55" s="56" t="s">
        <v>275</v>
      </c>
      <c r="BT55" s="56"/>
      <c r="BU55" s="56"/>
      <c r="BV55" s="56"/>
      <c r="BW55" s="56"/>
      <c r="BX55" s="56"/>
      <c r="BY55" s="56"/>
      <c r="BZ55" s="56"/>
      <c r="CA55" s="56"/>
      <c r="CB55" s="56"/>
      <c r="CC55" s="56"/>
      <c r="CD55" s="56"/>
      <c r="CE55" s="56"/>
      <c r="CF55" s="56"/>
      <c r="CG55" s="56"/>
      <c r="CH55" s="56"/>
      <c r="CI55" s="56"/>
      <c r="CJ55" s="56"/>
      <c r="CK55" s="56"/>
      <c r="CL55" s="56"/>
      <c r="CM55" s="56"/>
      <c r="CN55" s="56"/>
      <c r="CO55" s="56" t="s">
        <v>1052</v>
      </c>
      <c r="CP55" s="56" t="s">
        <v>1053</v>
      </c>
      <c r="CQ55" s="56" t="s">
        <v>1020</v>
      </c>
      <c r="CR55" s="56" t="s">
        <v>1021</v>
      </c>
      <c r="CS55" s="56" t="s">
        <v>1022</v>
      </c>
      <c r="CT55" s="56" t="s">
        <v>1023</v>
      </c>
      <c r="CU55" s="56" t="s">
        <v>279</v>
      </c>
      <c r="CV55" s="56"/>
      <c r="CW55" s="56"/>
      <c r="CX55" s="56"/>
      <c r="CY55" s="56"/>
      <c r="CZ55" s="56"/>
      <c r="DA55" s="56"/>
      <c r="DB55" s="56"/>
      <c r="DC55" s="56"/>
      <c r="DD55" s="56"/>
      <c r="DE55" s="56"/>
      <c r="DF55" s="56"/>
      <c r="DG55" s="56"/>
      <c r="DH55" s="56"/>
      <c r="DI55" s="56"/>
      <c r="DJ55" s="56"/>
      <c r="DK55" s="56"/>
      <c r="DL55" s="56"/>
      <c r="DM55" s="56"/>
      <c r="DN55" s="56"/>
      <c r="DO55" s="56"/>
      <c r="DP55" s="56"/>
      <c r="DQ55" s="56" t="s">
        <v>1054</v>
      </c>
      <c r="DR55" s="56" t="s">
        <v>1055</v>
      </c>
      <c r="DS55" s="56" t="s">
        <v>1026</v>
      </c>
      <c r="DT55" s="56" t="s">
        <v>1027</v>
      </c>
      <c r="DU55" s="56" t="s">
        <v>1028</v>
      </c>
      <c r="DV55" s="56" t="s">
        <v>1029</v>
      </c>
      <c r="DW55" s="56" t="s">
        <v>283</v>
      </c>
      <c r="DX55" s="56"/>
      <c r="DY55" s="56"/>
      <c r="DZ55" s="56"/>
      <c r="EA55" s="56"/>
      <c r="EB55" s="56"/>
      <c r="EC55" s="56"/>
      <c r="ED55" s="56"/>
      <c r="EE55" s="56"/>
      <c r="EF55" s="56"/>
      <c r="EG55" s="56"/>
      <c r="EH55" s="56"/>
      <c r="EI55" s="56"/>
      <c r="EJ55" s="56"/>
      <c r="EK55" s="56"/>
      <c r="EL55" s="56"/>
      <c r="EM55" s="56"/>
      <c r="EN55" s="56"/>
      <c r="EO55" s="56"/>
      <c r="EP55" s="56"/>
      <c r="EQ55" s="56"/>
      <c r="ER55" s="56"/>
      <c r="ES55" s="56" t="s">
        <v>1056</v>
      </c>
      <c r="ET55" s="56" t="s">
        <v>1057</v>
      </c>
      <c r="EU55" s="56" t="s">
        <v>1032</v>
      </c>
      <c r="EV55" s="56" t="s">
        <v>1033</v>
      </c>
      <c r="EW55" s="56" t="s">
        <v>1034</v>
      </c>
      <c r="EX55" s="56" t="s">
        <v>1035</v>
      </c>
      <c r="EY55" s="56" t="s">
        <v>287</v>
      </c>
      <c r="EZ55" s="56"/>
      <c r="FA55" s="56"/>
      <c r="FB55" s="56"/>
      <c r="FC55" s="56"/>
      <c r="FD55" s="56"/>
      <c r="FE55" s="56"/>
      <c r="FF55" s="56"/>
      <c r="FG55" s="56"/>
      <c r="FH55" s="56"/>
      <c r="FI55" s="56"/>
      <c r="FJ55" s="56"/>
      <c r="FK55" s="56"/>
      <c r="FL55" s="56"/>
      <c r="FM55" s="56"/>
      <c r="FN55" s="56"/>
      <c r="FO55" s="56"/>
      <c r="FP55" s="56"/>
      <c r="FQ55" s="56"/>
      <c r="FR55" s="56"/>
      <c r="FS55" s="56"/>
      <c r="FT55" s="56"/>
      <c r="FU55" s="56" t="s">
        <v>1058</v>
      </c>
      <c r="FV55" s="56" t="s">
        <v>1059</v>
      </c>
      <c r="FW55" s="56" t="s">
        <v>1038</v>
      </c>
      <c r="FX55" s="56" t="s">
        <v>1039</v>
      </c>
      <c r="FY55" s="56" t="s">
        <v>1040</v>
      </c>
      <c r="FZ55" s="56" t="s">
        <v>1041</v>
      </c>
      <c r="GA55" s="56" t="s">
        <v>291</v>
      </c>
      <c r="GB55" s="56"/>
      <c r="GC55" s="56"/>
      <c r="GD55" s="56"/>
      <c r="GE55" s="56"/>
      <c r="GF55" s="56"/>
      <c r="GG55" s="56"/>
      <c r="GH55" s="56"/>
      <c r="GI55" s="56"/>
      <c r="GJ55" s="56"/>
      <c r="GK55" s="56"/>
      <c r="GL55" s="56"/>
      <c r="GM55" s="56"/>
      <c r="GN55" s="56"/>
      <c r="GO55" s="56"/>
      <c r="GP55" s="56"/>
      <c r="GQ55" s="56"/>
      <c r="GR55" s="56"/>
      <c r="GS55" s="56"/>
      <c r="GT55" s="56"/>
      <c r="GU55" s="56"/>
      <c r="GV55" s="56"/>
      <c r="GW55" s="56" t="s">
        <v>1060</v>
      </c>
      <c r="GX55" s="56" t="s">
        <v>1061</v>
      </c>
      <c r="GY55" s="56" t="s">
        <v>1044</v>
      </c>
      <c r="GZ55" s="56" t="s">
        <v>1045</v>
      </c>
      <c r="HA55" s="56" t="s">
        <v>1046</v>
      </c>
      <c r="HB55" s="56" t="s">
        <v>1047</v>
      </c>
      <c r="HC55" s="56" t="s">
        <v>295</v>
      </c>
      <c r="HD55" s="56"/>
      <c r="HE55" s="56"/>
      <c r="HF55" s="56"/>
      <c r="HG55" s="56"/>
      <c r="HH55" s="56"/>
      <c r="HI55" s="56"/>
      <c r="HJ55" s="56"/>
      <c r="HK55" s="56"/>
      <c r="HL55" s="56"/>
      <c r="HM55" s="56"/>
      <c r="HN55" s="56"/>
      <c r="HO55" s="56"/>
      <c r="HP55" s="56"/>
      <c r="HQ55" s="56"/>
      <c r="HR55" s="56"/>
      <c r="HS55" s="56"/>
      <c r="HT55" s="56"/>
      <c r="HU55" s="56"/>
      <c r="HV55" s="56"/>
      <c r="HW55" s="56"/>
      <c r="HX55" s="56"/>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42.75" x14ac:dyDescent="0.25">
      <c r="A56" s="56" t="s">
        <v>261</v>
      </c>
      <c r="B56" s="56" t="s">
        <v>262</v>
      </c>
      <c r="C56" s="56"/>
      <c r="D56" s="56"/>
      <c r="E56" s="56"/>
      <c r="F56" s="56" t="s">
        <v>263</v>
      </c>
      <c r="G56" s="57" t="s">
        <v>1062</v>
      </c>
      <c r="H56" s="56"/>
      <c r="I56" s="56" t="s">
        <v>1063</v>
      </c>
      <c r="J56" s="56" t="s">
        <v>1064</v>
      </c>
      <c r="K56" s="56" t="s">
        <v>1065</v>
      </c>
      <c r="L56" s="56" t="s">
        <v>1066</v>
      </c>
      <c r="M56" s="56" t="s">
        <v>268</v>
      </c>
      <c r="N56" s="56"/>
      <c r="O56" s="56"/>
      <c r="P56" s="56"/>
      <c r="Q56" s="56"/>
      <c r="R56" s="56"/>
      <c r="S56" s="56"/>
      <c r="T56" s="56"/>
      <c r="U56" s="56"/>
      <c r="V56" s="56"/>
      <c r="W56" s="56"/>
      <c r="X56" s="56"/>
      <c r="Y56" s="56"/>
      <c r="Z56" s="56"/>
      <c r="AA56" s="56"/>
      <c r="AB56" s="56"/>
      <c r="AC56" s="56"/>
      <c r="AD56" s="56"/>
      <c r="AE56" s="56"/>
      <c r="AF56" s="56"/>
      <c r="AG56" s="56"/>
      <c r="AH56" s="56"/>
      <c r="AI56" s="56"/>
      <c r="AJ56" s="56"/>
      <c r="AK56" s="73" t="s">
        <v>1067</v>
      </c>
      <c r="AL56" s="56" t="s">
        <v>1068</v>
      </c>
      <c r="AM56" s="56" t="s">
        <v>1069</v>
      </c>
      <c r="AN56" s="56" t="s">
        <v>1070</v>
      </c>
      <c r="AO56" s="56" t="s">
        <v>272</v>
      </c>
      <c r="AP56" s="56"/>
      <c r="AQ56" s="56"/>
      <c r="AR56" s="56"/>
      <c r="AS56" s="56"/>
      <c r="AT56" s="56"/>
      <c r="AU56" s="56"/>
      <c r="AV56" s="56"/>
      <c r="AW56" s="56"/>
      <c r="AX56" s="56"/>
      <c r="AY56" s="56"/>
      <c r="AZ56" s="56"/>
      <c r="BA56" s="56"/>
      <c r="BB56" s="56"/>
      <c r="BC56" s="56"/>
      <c r="BD56" s="56"/>
      <c r="BE56" s="56"/>
      <c r="BF56" s="56"/>
      <c r="BG56" s="56"/>
      <c r="BH56" s="56"/>
      <c r="BI56" s="56"/>
      <c r="BJ56" s="56"/>
      <c r="BK56" s="56"/>
      <c r="BL56" s="56"/>
      <c r="BM56" s="73" t="s">
        <v>1071</v>
      </c>
      <c r="BN56" s="56" t="s">
        <v>1072</v>
      </c>
      <c r="BO56" s="56" t="s">
        <v>1073</v>
      </c>
      <c r="BP56" s="56" t="s">
        <v>1074</v>
      </c>
      <c r="BQ56" s="56" t="s">
        <v>275</v>
      </c>
      <c r="BR56" s="56"/>
      <c r="BS56" s="56"/>
      <c r="BT56" s="56"/>
      <c r="BU56" s="56"/>
      <c r="BV56" s="56"/>
      <c r="BW56" s="56"/>
      <c r="BX56" s="56"/>
      <c r="BY56" s="56"/>
      <c r="BZ56" s="56"/>
      <c r="CA56" s="56"/>
      <c r="CB56" s="56"/>
      <c r="CC56" s="56"/>
      <c r="CD56" s="56"/>
      <c r="CE56" s="56"/>
      <c r="CF56" s="56"/>
      <c r="CG56" s="56"/>
      <c r="CH56" s="56"/>
      <c r="CI56" s="56"/>
      <c r="CJ56" s="56"/>
      <c r="CK56" s="56"/>
      <c r="CL56" s="56"/>
      <c r="CM56" s="56"/>
      <c r="CN56" s="56"/>
      <c r="CO56" s="73" t="s">
        <v>1075</v>
      </c>
      <c r="CP56" s="56" t="s">
        <v>1076</v>
      </c>
      <c r="CQ56" s="56" t="s">
        <v>1077</v>
      </c>
      <c r="CR56" s="56" t="s">
        <v>1078</v>
      </c>
      <c r="CS56" s="56" t="s">
        <v>279</v>
      </c>
      <c r="CT56" s="56"/>
      <c r="CU56" s="56"/>
      <c r="CV56" s="56"/>
      <c r="CW56" s="56"/>
      <c r="CX56" s="56"/>
      <c r="CY56" s="56"/>
      <c r="CZ56" s="56"/>
      <c r="DA56" s="56"/>
      <c r="DB56" s="56"/>
      <c r="DC56" s="56"/>
      <c r="DD56" s="56"/>
      <c r="DE56" s="56"/>
      <c r="DF56" s="56"/>
      <c r="DG56" s="56"/>
      <c r="DH56" s="56"/>
      <c r="DI56" s="56"/>
      <c r="DJ56" s="56"/>
      <c r="DK56" s="56"/>
      <c r="DL56" s="56"/>
      <c r="DM56" s="56"/>
      <c r="DN56" s="56"/>
      <c r="DO56" s="56"/>
      <c r="DP56" s="56"/>
      <c r="DQ56" s="73" t="s">
        <v>1079</v>
      </c>
      <c r="DR56" s="56" t="s">
        <v>1080</v>
      </c>
      <c r="DS56" s="56" t="s">
        <v>1081</v>
      </c>
      <c r="DT56" s="56" t="s">
        <v>1082</v>
      </c>
      <c r="DU56" s="56" t="s">
        <v>283</v>
      </c>
      <c r="DV56" s="56"/>
      <c r="DW56" s="56"/>
      <c r="DX56" s="56"/>
      <c r="DY56" s="56"/>
      <c r="DZ56" s="56"/>
      <c r="EA56" s="56"/>
      <c r="EB56" s="56"/>
      <c r="EC56" s="56"/>
      <c r="ED56" s="56"/>
      <c r="EE56" s="56"/>
      <c r="EF56" s="56"/>
      <c r="EG56" s="56"/>
      <c r="EH56" s="56"/>
      <c r="EI56" s="56"/>
      <c r="EJ56" s="56"/>
      <c r="EK56" s="56"/>
      <c r="EL56" s="56"/>
      <c r="EM56" s="56"/>
      <c r="EN56" s="56"/>
      <c r="EO56" s="56"/>
      <c r="EP56" s="56"/>
      <c r="EQ56" s="56"/>
      <c r="ER56" s="56"/>
      <c r="ES56" s="73" t="s">
        <v>1083</v>
      </c>
      <c r="ET56" s="56" t="s">
        <v>1084</v>
      </c>
      <c r="EU56" s="56" t="s">
        <v>1085</v>
      </c>
      <c r="EV56" s="56" t="s">
        <v>1086</v>
      </c>
      <c r="EW56" s="56" t="s">
        <v>287</v>
      </c>
      <c r="EX56" s="56"/>
      <c r="EY56" s="56"/>
      <c r="EZ56" s="56"/>
      <c r="FA56" s="56"/>
      <c r="FB56" s="56"/>
      <c r="FC56" s="56"/>
      <c r="FD56" s="56"/>
      <c r="FE56" s="56"/>
      <c r="FF56" s="56"/>
      <c r="FG56" s="56"/>
      <c r="FH56" s="56"/>
      <c r="FI56" s="56"/>
      <c r="FJ56" s="56"/>
      <c r="FK56" s="56"/>
      <c r="FL56" s="56"/>
      <c r="FM56" s="56"/>
      <c r="FN56" s="56"/>
      <c r="FO56" s="56"/>
      <c r="FP56" s="56"/>
      <c r="FQ56" s="56"/>
      <c r="FR56" s="56"/>
      <c r="FS56" s="56"/>
      <c r="FT56" s="56"/>
      <c r="FU56" s="73" t="s">
        <v>1087</v>
      </c>
      <c r="FV56" s="56" t="s">
        <v>1088</v>
      </c>
      <c r="FW56" s="56" t="s">
        <v>1089</v>
      </c>
      <c r="FX56" s="56" t="s">
        <v>1090</v>
      </c>
      <c r="FY56" s="56" t="s">
        <v>291</v>
      </c>
      <c r="FZ56" s="56"/>
      <c r="GA56" s="56"/>
      <c r="GB56" s="56"/>
      <c r="GC56" s="56"/>
      <c r="GD56" s="56"/>
      <c r="GE56" s="56"/>
      <c r="GF56" s="56"/>
      <c r="GG56" s="56"/>
      <c r="GH56" s="56"/>
      <c r="GI56" s="56"/>
      <c r="GJ56" s="56"/>
      <c r="GK56" s="56"/>
      <c r="GL56" s="56"/>
      <c r="GM56" s="56"/>
      <c r="GN56" s="56"/>
      <c r="GO56" s="56"/>
      <c r="GP56" s="56"/>
      <c r="GQ56" s="56"/>
      <c r="GR56" s="56"/>
      <c r="GS56" s="56"/>
      <c r="GT56" s="56"/>
      <c r="GU56" s="56"/>
      <c r="GV56" s="56"/>
      <c r="GW56" s="73" t="s">
        <v>1091</v>
      </c>
      <c r="GX56" s="56" t="s">
        <v>1092</v>
      </c>
      <c r="GY56" s="56" t="s">
        <v>1093</v>
      </c>
      <c r="GZ56" s="56" t="s">
        <v>1094</v>
      </c>
      <c r="HA56" s="56" t="s">
        <v>295</v>
      </c>
      <c r="HB56" s="56"/>
      <c r="HC56" s="56"/>
      <c r="HD56" s="56"/>
      <c r="HE56" s="56"/>
      <c r="HF56" s="56"/>
      <c r="HG56" s="56"/>
      <c r="HH56" s="56"/>
      <c r="HI56" s="56"/>
      <c r="HJ56" s="56"/>
      <c r="HK56" s="56"/>
      <c r="HL56" s="56"/>
      <c r="HM56" s="56"/>
      <c r="HN56" s="56"/>
      <c r="HO56" s="56"/>
      <c r="HP56" s="56"/>
      <c r="HQ56" s="56"/>
      <c r="HR56" s="56"/>
      <c r="HS56" s="56"/>
      <c r="HT56" s="56"/>
      <c r="HU56" s="56"/>
      <c r="HV56" s="56"/>
      <c r="HW56" s="56"/>
      <c r="HX56" s="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42.75" x14ac:dyDescent="0.25">
      <c r="A57" s="56" t="s">
        <v>261</v>
      </c>
      <c r="B57" s="56" t="s">
        <v>262</v>
      </c>
      <c r="C57" s="56"/>
      <c r="D57" s="56"/>
      <c r="E57" s="56"/>
      <c r="F57" s="56" t="s">
        <v>263</v>
      </c>
      <c r="G57" s="57" t="s">
        <v>1095</v>
      </c>
      <c r="H57" s="56"/>
      <c r="I57" s="56" t="s">
        <v>1096</v>
      </c>
      <c r="J57" s="56" t="s">
        <v>266</v>
      </c>
      <c r="K57" s="56" t="s">
        <v>267</v>
      </c>
      <c r="L57" s="56" t="s">
        <v>268</v>
      </c>
      <c r="M57" s="56"/>
      <c r="N57" s="56"/>
      <c r="O57" s="56"/>
      <c r="P57" s="56"/>
      <c r="Q57" s="56"/>
      <c r="R57" s="56"/>
      <c r="S57" s="56"/>
      <c r="T57" s="56"/>
      <c r="U57" s="56"/>
      <c r="V57" s="56"/>
      <c r="W57" s="56"/>
      <c r="X57" s="56"/>
      <c r="Y57" s="56"/>
      <c r="Z57" s="56"/>
      <c r="AA57" s="56"/>
      <c r="AB57" s="56"/>
      <c r="AC57" s="56"/>
      <c r="AD57" s="56"/>
      <c r="AE57" s="56"/>
      <c r="AF57" s="56"/>
      <c r="AG57" s="56"/>
      <c r="AH57" s="56"/>
      <c r="AI57" s="56"/>
      <c r="AJ57" s="56"/>
      <c r="AK57" s="56" t="s">
        <v>1097</v>
      </c>
      <c r="AL57" s="56" t="s">
        <v>270</v>
      </c>
      <c r="AM57" s="56" t="s">
        <v>271</v>
      </c>
      <c r="AN57" s="56" t="s">
        <v>272</v>
      </c>
      <c r="AO57" s="56"/>
      <c r="AP57" s="56"/>
      <c r="AQ57" s="56"/>
      <c r="AR57" s="56"/>
      <c r="AS57" s="56"/>
      <c r="AT57" s="56"/>
      <c r="AU57" s="56"/>
      <c r="AV57" s="56"/>
      <c r="AW57" s="56"/>
      <c r="AX57" s="56"/>
      <c r="AY57" s="56"/>
      <c r="AZ57" s="56"/>
      <c r="BA57" s="56"/>
      <c r="BB57" s="56"/>
      <c r="BC57" s="56"/>
      <c r="BD57" s="56"/>
      <c r="BE57" s="56"/>
      <c r="BF57" s="56"/>
      <c r="BG57" s="56"/>
      <c r="BH57" s="56"/>
      <c r="BI57" s="56"/>
      <c r="BJ57" s="56"/>
      <c r="BK57" s="56"/>
      <c r="BL57" s="56"/>
      <c r="BM57" s="56" t="s">
        <v>1098</v>
      </c>
      <c r="BN57" s="56" t="s">
        <v>270</v>
      </c>
      <c r="BO57" s="56" t="s">
        <v>274</v>
      </c>
      <c r="BP57" s="56" t="s">
        <v>275</v>
      </c>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t="s">
        <v>1099</v>
      </c>
      <c r="CP57" s="56" t="s">
        <v>277</v>
      </c>
      <c r="CQ57" s="56" t="s">
        <v>278</v>
      </c>
      <c r="CR57" s="56" t="s">
        <v>279</v>
      </c>
      <c r="CS57" s="56"/>
      <c r="CT57" s="56"/>
      <c r="CU57" s="56"/>
      <c r="CV57" s="56"/>
      <c r="CW57" s="56"/>
      <c r="CX57" s="56"/>
      <c r="CY57" s="56"/>
      <c r="CZ57" s="56"/>
      <c r="DA57" s="56"/>
      <c r="DB57" s="56"/>
      <c r="DC57" s="56"/>
      <c r="DD57" s="56"/>
      <c r="DE57" s="56"/>
      <c r="DF57" s="56"/>
      <c r="DG57" s="56"/>
      <c r="DH57" s="56"/>
      <c r="DI57" s="56"/>
      <c r="DJ57" s="56"/>
      <c r="DK57" s="56"/>
      <c r="DL57" s="56"/>
      <c r="DM57" s="56"/>
      <c r="DN57" s="56"/>
      <c r="DO57" s="56"/>
      <c r="DP57" s="56"/>
      <c r="DQ57" s="56" t="s">
        <v>1100</v>
      </c>
      <c r="DR57" s="56" t="s">
        <v>281</v>
      </c>
      <c r="DS57" s="56" t="s">
        <v>282</v>
      </c>
      <c r="DT57" s="56" t="s">
        <v>283</v>
      </c>
      <c r="DU57" s="56"/>
      <c r="DV57" s="56"/>
      <c r="DW57" s="56"/>
      <c r="DX57" s="56"/>
      <c r="DY57" s="56"/>
      <c r="DZ57" s="56"/>
      <c r="EA57" s="56"/>
      <c r="EB57" s="56"/>
      <c r="EC57" s="56"/>
      <c r="ED57" s="56"/>
      <c r="EE57" s="56"/>
      <c r="EF57" s="56"/>
      <c r="EG57" s="56"/>
      <c r="EH57" s="56"/>
      <c r="EI57" s="56"/>
      <c r="EJ57" s="56"/>
      <c r="EK57" s="56"/>
      <c r="EL57" s="56"/>
      <c r="EM57" s="56"/>
      <c r="EN57" s="56"/>
      <c r="EO57" s="56"/>
      <c r="EP57" s="56"/>
      <c r="EQ57" s="56"/>
      <c r="ER57" s="56"/>
      <c r="ES57" s="56" t="s">
        <v>1101</v>
      </c>
      <c r="ET57" s="56" t="s">
        <v>285</v>
      </c>
      <c r="EU57" s="56" t="s">
        <v>286</v>
      </c>
      <c r="EV57" s="56" t="s">
        <v>287</v>
      </c>
      <c r="EW57" s="56"/>
      <c r="EX57" s="56"/>
      <c r="EY57" s="56"/>
      <c r="EZ57" s="56"/>
      <c r="FA57" s="56"/>
      <c r="FB57" s="56"/>
      <c r="FC57" s="56"/>
      <c r="FD57" s="56"/>
      <c r="FE57" s="56"/>
      <c r="FF57" s="56"/>
      <c r="FG57" s="56"/>
      <c r="FH57" s="56"/>
      <c r="FI57" s="56"/>
      <c r="FJ57" s="56"/>
      <c r="FK57" s="56"/>
      <c r="FL57" s="56"/>
      <c r="FM57" s="56"/>
      <c r="FN57" s="56"/>
      <c r="FO57" s="56"/>
      <c r="FP57" s="56"/>
      <c r="FQ57" s="56"/>
      <c r="FR57" s="56"/>
      <c r="FS57" s="56"/>
      <c r="FT57" s="56"/>
      <c r="FU57" s="56" t="s">
        <v>1102</v>
      </c>
      <c r="FV57" s="56" t="s">
        <v>289</v>
      </c>
      <c r="FW57" s="56" t="s">
        <v>290</v>
      </c>
      <c r="FX57" s="56" t="s">
        <v>291</v>
      </c>
      <c r="FY57" s="56"/>
      <c r="FZ57" s="56"/>
      <c r="GA57" s="56"/>
      <c r="GB57" s="56"/>
      <c r="GC57" s="56"/>
      <c r="GD57" s="56"/>
      <c r="GE57" s="56"/>
      <c r="GF57" s="56"/>
      <c r="GG57" s="56"/>
      <c r="GH57" s="56"/>
      <c r="GI57" s="56"/>
      <c r="GJ57" s="56"/>
      <c r="GK57" s="56"/>
      <c r="GL57" s="56"/>
      <c r="GM57" s="56"/>
      <c r="GN57" s="56"/>
      <c r="GO57" s="56"/>
      <c r="GP57" s="56"/>
      <c r="GQ57" s="56"/>
      <c r="GR57" s="56"/>
      <c r="GS57" s="56"/>
      <c r="GT57" s="56"/>
      <c r="GU57" s="56"/>
      <c r="GV57" s="56"/>
      <c r="GW57" s="56" t="s">
        <v>1103</v>
      </c>
      <c r="GX57" s="56" t="s">
        <v>293</v>
      </c>
      <c r="GY57" s="56" t="s">
        <v>294</v>
      </c>
      <c r="GZ57" s="56" t="s">
        <v>295</v>
      </c>
      <c r="HA57" s="56"/>
      <c r="HB57" s="56"/>
      <c r="HC57" s="56"/>
      <c r="HD57" s="56"/>
      <c r="HE57" s="56"/>
      <c r="HF57" s="56"/>
      <c r="HG57" s="56"/>
      <c r="HH57" s="56"/>
      <c r="HI57" s="56"/>
      <c r="HJ57" s="56"/>
      <c r="HK57" s="56"/>
      <c r="HL57" s="56"/>
      <c r="HM57" s="56"/>
      <c r="HN57" s="56"/>
      <c r="HO57" s="56"/>
      <c r="HP57" s="56"/>
      <c r="HQ57" s="56"/>
      <c r="HR57" s="56"/>
      <c r="HS57" s="56"/>
      <c r="HT57" s="56"/>
      <c r="HU57" s="56"/>
      <c r="HV57" s="56"/>
      <c r="HW57" s="56"/>
      <c r="HX57" s="56"/>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14" x14ac:dyDescent="0.25">
      <c r="A58" s="56" t="s">
        <v>261</v>
      </c>
      <c r="B58" s="56" t="s">
        <v>909</v>
      </c>
      <c r="C58" s="56"/>
      <c r="D58" s="56"/>
      <c r="E58" s="56"/>
      <c r="F58" s="56" t="s">
        <v>263</v>
      </c>
      <c r="G58" s="57" t="s">
        <v>1104</v>
      </c>
      <c r="H58" s="56"/>
      <c r="I58" s="56" t="s">
        <v>1751</v>
      </c>
      <c r="J58" s="56" t="s">
        <v>1105</v>
      </c>
      <c r="K58" s="56" t="s">
        <v>1106</v>
      </c>
      <c r="L58" s="56" t="s">
        <v>1107</v>
      </c>
      <c r="M58" s="56" t="s">
        <v>1108</v>
      </c>
      <c r="N58" s="56" t="s">
        <v>1109</v>
      </c>
      <c r="O58" s="56" t="s">
        <v>1110</v>
      </c>
      <c r="P58" s="56"/>
      <c r="Q58" s="56"/>
      <c r="R58" s="56"/>
      <c r="S58" s="56"/>
      <c r="T58" s="56"/>
      <c r="U58" s="56"/>
      <c r="V58" s="56"/>
      <c r="W58" s="56"/>
      <c r="X58" s="56"/>
      <c r="Y58" s="56"/>
      <c r="Z58" s="56"/>
      <c r="AA58" s="56"/>
      <c r="AB58" s="56"/>
      <c r="AC58" s="56"/>
      <c r="AD58" s="56"/>
      <c r="AE58" s="56"/>
      <c r="AF58" s="56"/>
      <c r="AG58" s="56"/>
      <c r="AH58" s="56"/>
      <c r="AI58" s="56"/>
      <c r="AJ58" s="56"/>
      <c r="AK58" s="56" t="s">
        <v>1111</v>
      </c>
      <c r="AL58" s="56" t="s">
        <v>1105</v>
      </c>
      <c r="AM58" s="56" t="s">
        <v>1112</v>
      </c>
      <c r="AN58" s="56" t="s">
        <v>1113</v>
      </c>
      <c r="AO58" s="56" t="s">
        <v>1108</v>
      </c>
      <c r="AP58" s="56" t="s">
        <v>1114</v>
      </c>
      <c r="AQ58" s="56" t="s">
        <v>1115</v>
      </c>
      <c r="AR58" s="56"/>
      <c r="AS58" s="56"/>
      <c r="AT58" s="56"/>
      <c r="AU58" s="56"/>
      <c r="AV58" s="56"/>
      <c r="AW58" s="56"/>
      <c r="AX58" s="56"/>
      <c r="AY58" s="56"/>
      <c r="AZ58" s="56"/>
      <c r="BA58" s="56"/>
      <c r="BB58" s="56"/>
      <c r="BC58" s="56"/>
      <c r="BD58" s="56"/>
      <c r="BE58" s="56"/>
      <c r="BF58" s="56"/>
      <c r="BG58" s="56"/>
      <c r="BH58" s="56"/>
      <c r="BI58" s="56"/>
      <c r="BJ58" s="56"/>
      <c r="BK58" s="56"/>
      <c r="BL58" s="56"/>
      <c r="BM58" s="56" t="s">
        <v>1116</v>
      </c>
      <c r="BN58" s="56" t="s">
        <v>1105</v>
      </c>
      <c r="BO58" s="56" t="s">
        <v>1117</v>
      </c>
      <c r="BP58" s="56" t="s">
        <v>1107</v>
      </c>
      <c r="BQ58" s="56" t="s">
        <v>1108</v>
      </c>
      <c r="BR58" s="56" t="s">
        <v>1118</v>
      </c>
      <c r="BS58" s="56" t="s">
        <v>1119</v>
      </c>
      <c r="BT58" s="56"/>
      <c r="BU58" s="56"/>
      <c r="BV58" s="56"/>
      <c r="BW58" s="56"/>
      <c r="BX58" s="56"/>
      <c r="BY58" s="56"/>
      <c r="BZ58" s="56"/>
      <c r="CA58" s="56"/>
      <c r="CB58" s="56"/>
      <c r="CC58" s="56"/>
      <c r="CD58" s="56"/>
      <c r="CE58" s="56"/>
      <c r="CF58" s="56"/>
      <c r="CG58" s="56"/>
      <c r="CH58" s="56"/>
      <c r="CI58" s="56"/>
      <c r="CJ58" s="56"/>
      <c r="CK58" s="56"/>
      <c r="CL58" s="56"/>
      <c r="CM58" s="56"/>
      <c r="CN58" s="56"/>
      <c r="CO58" s="56" t="s">
        <v>1120</v>
      </c>
      <c r="CP58" s="56" t="s">
        <v>1105</v>
      </c>
      <c r="CQ58" s="56" t="s">
        <v>1121</v>
      </c>
      <c r="CR58" s="56" t="s">
        <v>1122</v>
      </c>
      <c r="CS58" s="56" t="s">
        <v>1123</v>
      </c>
      <c r="CT58" s="56" t="s">
        <v>1124</v>
      </c>
      <c r="CU58" s="56" t="s">
        <v>1125</v>
      </c>
      <c r="CV58" s="56"/>
      <c r="CW58" s="56"/>
      <c r="CX58" s="56"/>
      <c r="CY58" s="56"/>
      <c r="CZ58" s="56"/>
      <c r="DA58" s="56"/>
      <c r="DB58" s="56"/>
      <c r="DC58" s="56"/>
      <c r="DD58" s="56"/>
      <c r="DE58" s="56"/>
      <c r="DF58" s="56"/>
      <c r="DG58" s="56"/>
      <c r="DH58" s="56"/>
      <c r="DI58" s="56"/>
      <c r="DJ58" s="56"/>
      <c r="DK58" s="56"/>
      <c r="DL58" s="56"/>
      <c r="DM58" s="56"/>
      <c r="DN58" s="56"/>
      <c r="DO58" s="56"/>
      <c r="DP58" s="56"/>
      <c r="DQ58" s="56" t="s">
        <v>1126</v>
      </c>
      <c r="DR58" s="56" t="s">
        <v>1105</v>
      </c>
      <c r="DS58" s="56" t="s">
        <v>1127</v>
      </c>
      <c r="DT58" s="56" t="s">
        <v>1128</v>
      </c>
      <c r="DU58" s="56" t="s">
        <v>1129</v>
      </c>
      <c r="DV58" s="56" t="s">
        <v>1130</v>
      </c>
      <c r="DW58" s="56" t="s">
        <v>1131</v>
      </c>
      <c r="DX58" s="56"/>
      <c r="DY58" s="56"/>
      <c r="DZ58" s="56"/>
      <c r="EA58" s="56"/>
      <c r="EB58" s="56"/>
      <c r="EC58" s="56"/>
      <c r="ED58" s="56"/>
      <c r="EE58" s="56"/>
      <c r="EF58" s="56"/>
      <c r="EG58" s="56"/>
      <c r="EH58" s="56"/>
      <c r="EI58" s="56"/>
      <c r="EJ58" s="56"/>
      <c r="EK58" s="56"/>
      <c r="EL58" s="56"/>
      <c r="EM58" s="56"/>
      <c r="EN58" s="56"/>
      <c r="EO58" s="56"/>
      <c r="EP58" s="56"/>
      <c r="EQ58" s="56"/>
      <c r="ER58" s="56"/>
      <c r="ES58" s="56" t="s">
        <v>1132</v>
      </c>
      <c r="ET58" s="56" t="s">
        <v>1105</v>
      </c>
      <c r="EU58" s="56" t="s">
        <v>1133</v>
      </c>
      <c r="EV58" s="56" t="s">
        <v>1134</v>
      </c>
      <c r="EW58" s="56" t="s">
        <v>1135</v>
      </c>
      <c r="EX58" s="56" t="s">
        <v>1136</v>
      </c>
      <c r="EY58" s="56" t="s">
        <v>1137</v>
      </c>
      <c r="EZ58" s="56"/>
      <c r="FA58" s="56"/>
      <c r="FB58" s="56"/>
      <c r="FC58" s="56"/>
      <c r="FD58" s="56"/>
      <c r="FE58" s="56"/>
      <c r="FF58" s="56"/>
      <c r="FG58" s="56"/>
      <c r="FH58" s="56"/>
      <c r="FI58" s="56"/>
      <c r="FJ58" s="56"/>
      <c r="FK58" s="56"/>
      <c r="FL58" s="56"/>
      <c r="FM58" s="56"/>
      <c r="FN58" s="56"/>
      <c r="FO58" s="56"/>
      <c r="FP58" s="56"/>
      <c r="FQ58" s="56"/>
      <c r="FR58" s="56"/>
      <c r="FS58" s="56"/>
      <c r="FT58" s="56"/>
      <c r="FU58" s="56" t="s">
        <v>1138</v>
      </c>
      <c r="FV58" s="56" t="s">
        <v>1105</v>
      </c>
      <c r="FW58" s="56" t="s">
        <v>1139</v>
      </c>
      <c r="FX58" s="56" t="s">
        <v>1140</v>
      </c>
      <c r="FY58" s="56" t="s">
        <v>1141</v>
      </c>
      <c r="FZ58" s="56" t="s">
        <v>1142</v>
      </c>
      <c r="GA58" s="56" t="s">
        <v>1143</v>
      </c>
      <c r="GB58" s="56"/>
      <c r="GC58" s="56"/>
      <c r="GD58" s="56"/>
      <c r="GE58" s="56"/>
      <c r="GF58" s="56"/>
      <c r="GG58" s="56"/>
      <c r="GH58" s="56"/>
      <c r="GI58" s="56"/>
      <c r="GJ58" s="56"/>
      <c r="GK58" s="56"/>
      <c r="GL58" s="56"/>
      <c r="GM58" s="56"/>
      <c r="GN58" s="56"/>
      <c r="GO58" s="56"/>
      <c r="GP58" s="56"/>
      <c r="GQ58" s="56"/>
      <c r="GR58" s="56"/>
      <c r="GS58" s="56"/>
      <c r="GT58" s="56"/>
      <c r="GU58" s="56"/>
      <c r="GV58" s="56"/>
      <c r="GW58" s="56" t="s">
        <v>1144</v>
      </c>
      <c r="GX58" s="56" t="s">
        <v>1105</v>
      </c>
      <c r="GY58" s="56" t="s">
        <v>1145</v>
      </c>
      <c r="GZ58" s="56" t="s">
        <v>1146</v>
      </c>
      <c r="HA58" s="56" t="s">
        <v>1147</v>
      </c>
      <c r="HB58" s="56" t="s">
        <v>1148</v>
      </c>
      <c r="HC58" s="56" t="s">
        <v>1149</v>
      </c>
      <c r="HD58" s="56"/>
      <c r="HE58" s="56"/>
      <c r="HF58" s="56"/>
      <c r="HG58" s="56"/>
      <c r="HH58" s="56"/>
      <c r="HI58" s="56"/>
      <c r="HJ58" s="56"/>
      <c r="HK58" s="56"/>
      <c r="HL58" s="56"/>
      <c r="HM58" s="56"/>
      <c r="HN58" s="56"/>
      <c r="HO58" s="56"/>
      <c r="HP58" s="56"/>
      <c r="HQ58" s="56"/>
      <c r="HR58" s="56"/>
      <c r="HS58" s="56"/>
      <c r="HT58" s="56"/>
      <c r="HU58" s="56"/>
      <c r="HV58" s="56"/>
      <c r="HW58" s="56"/>
      <c r="HX58" s="56"/>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s="70" customFormat="1" ht="14.25" x14ac:dyDescent="0.25">
      <c r="A59" s="49" t="s">
        <v>251</v>
      </c>
      <c r="B59" s="50"/>
      <c r="C59" s="50"/>
      <c r="D59" s="50"/>
      <c r="E59" s="50"/>
      <c r="F59" s="50"/>
      <c r="G59" s="51"/>
      <c r="H59" s="50"/>
      <c r="I59" s="50"/>
      <c r="N59" s="74"/>
      <c r="O59" s="74"/>
      <c r="P59" s="74"/>
      <c r="Q59" s="74"/>
      <c r="R59" s="74"/>
      <c r="S59" s="74"/>
      <c r="T59" s="74"/>
      <c r="U59" s="74"/>
      <c r="V59" s="74"/>
      <c r="W59" s="74"/>
      <c r="X59" s="74"/>
      <c r="Y59" s="74"/>
      <c r="Z59" s="74"/>
      <c r="AA59" s="74"/>
      <c r="AB59" s="74"/>
      <c r="AC59" s="74"/>
      <c r="AD59" s="74"/>
      <c r="AE59" s="74"/>
      <c r="AF59" s="74"/>
      <c r="AG59" s="74"/>
      <c r="AH59" s="74"/>
      <c r="AI59" s="74"/>
      <c r="AJ59" s="75"/>
      <c r="AK59" s="74"/>
      <c r="AP59" s="74"/>
      <c r="AQ59" s="74"/>
      <c r="AR59" s="50"/>
      <c r="AS59" s="50"/>
      <c r="AT59" s="50"/>
      <c r="AU59" s="50"/>
      <c r="AV59" s="50"/>
      <c r="AW59" s="50"/>
      <c r="AX59" s="50"/>
      <c r="AY59" s="50"/>
      <c r="AZ59" s="50"/>
      <c r="BA59" s="50"/>
      <c r="BB59" s="50"/>
      <c r="BC59" s="50"/>
      <c r="BD59" s="50"/>
      <c r="BE59" s="50"/>
      <c r="BF59" s="50"/>
      <c r="BG59" s="50"/>
      <c r="BH59" s="50"/>
      <c r="BI59" s="50"/>
      <c r="BJ59" s="50"/>
      <c r="BK59" s="50"/>
      <c r="BL59" s="62"/>
      <c r="BM59" s="74"/>
      <c r="BR59" s="74"/>
      <c r="BS59" s="74"/>
      <c r="BT59" s="50"/>
      <c r="BU59" s="50"/>
      <c r="BV59" s="50"/>
      <c r="BW59" s="50"/>
      <c r="BX59" s="50"/>
      <c r="BY59" s="50"/>
      <c r="BZ59" s="50"/>
      <c r="CA59" s="50"/>
      <c r="CB59" s="50"/>
      <c r="CC59" s="50"/>
      <c r="CD59" s="50"/>
      <c r="CE59" s="50"/>
      <c r="CF59" s="50"/>
      <c r="CG59" s="50"/>
      <c r="CH59" s="50"/>
      <c r="CI59" s="50"/>
      <c r="CJ59" s="50"/>
      <c r="CK59" s="50"/>
      <c r="CL59" s="50"/>
      <c r="CM59" s="50"/>
      <c r="CN59" s="62"/>
      <c r="CO59" s="74"/>
      <c r="CT59" s="74"/>
      <c r="CU59" s="74"/>
      <c r="CV59" s="50"/>
      <c r="CW59" s="50"/>
      <c r="CX59" s="50"/>
      <c r="CY59" s="50"/>
      <c r="CZ59" s="50"/>
      <c r="DA59" s="50"/>
      <c r="DB59" s="50"/>
      <c r="DC59" s="50"/>
      <c r="DD59" s="50"/>
      <c r="DE59" s="50"/>
      <c r="DF59" s="50"/>
      <c r="DG59" s="50"/>
      <c r="DH59" s="50"/>
      <c r="DI59" s="50"/>
      <c r="DJ59" s="50"/>
      <c r="DK59" s="50"/>
      <c r="DL59" s="50"/>
      <c r="DM59" s="50"/>
      <c r="DN59" s="50"/>
      <c r="DO59" s="50"/>
      <c r="DP59" s="62"/>
      <c r="DQ59" s="74"/>
      <c r="DV59" s="74"/>
      <c r="DW59" s="74"/>
      <c r="DX59" s="50"/>
      <c r="DY59" s="50"/>
      <c r="DZ59" s="50"/>
      <c r="EA59" s="50"/>
      <c r="EB59" s="50"/>
      <c r="EC59" s="50"/>
      <c r="ED59" s="50"/>
      <c r="EE59" s="50"/>
      <c r="EF59" s="50"/>
      <c r="EG59" s="50"/>
      <c r="EH59" s="50"/>
      <c r="EI59" s="50"/>
      <c r="EJ59" s="50"/>
      <c r="EK59" s="50"/>
      <c r="EL59" s="50"/>
      <c r="EM59" s="50"/>
      <c r="EN59" s="50"/>
      <c r="EO59" s="50"/>
      <c r="EP59" s="50"/>
      <c r="EQ59" s="50"/>
      <c r="ER59" s="62"/>
      <c r="ES59" s="74"/>
      <c r="EX59" s="74"/>
      <c r="EY59" s="74"/>
      <c r="EZ59" s="50"/>
      <c r="FA59" s="50"/>
      <c r="FB59" s="50"/>
      <c r="FC59" s="50"/>
      <c r="FD59" s="50"/>
      <c r="FE59" s="50"/>
      <c r="FF59" s="50"/>
      <c r="FG59" s="50"/>
      <c r="FH59" s="50"/>
      <c r="FI59" s="50"/>
      <c r="FJ59" s="50"/>
      <c r="FK59" s="50"/>
      <c r="FL59" s="50"/>
      <c r="FM59" s="50"/>
      <c r="FN59" s="50"/>
      <c r="FO59" s="50"/>
      <c r="FP59" s="50"/>
      <c r="FQ59" s="50"/>
      <c r="FR59" s="50"/>
      <c r="FS59" s="50"/>
      <c r="FT59" s="62"/>
      <c r="FU59" s="74"/>
      <c r="FZ59" s="74"/>
      <c r="GA59" s="74"/>
      <c r="GB59" s="50"/>
      <c r="GC59" s="50"/>
      <c r="GD59" s="50"/>
      <c r="GE59" s="50"/>
      <c r="GF59" s="50"/>
      <c r="GG59" s="50"/>
      <c r="GH59" s="50"/>
      <c r="GI59" s="50"/>
      <c r="GJ59" s="50"/>
      <c r="GK59" s="50"/>
      <c r="GL59" s="50"/>
      <c r="GM59" s="50"/>
      <c r="GN59" s="50"/>
      <c r="GO59" s="50"/>
      <c r="GP59" s="50"/>
      <c r="GQ59" s="50"/>
      <c r="GR59" s="50"/>
      <c r="GS59" s="50"/>
      <c r="GT59" s="50"/>
      <c r="GU59" s="50"/>
      <c r="GV59" s="62"/>
      <c r="GW59" s="74"/>
      <c r="HB59" s="74"/>
      <c r="HC59" s="74"/>
      <c r="HD59" s="50"/>
      <c r="HE59" s="50"/>
      <c r="HF59" s="50"/>
      <c r="HG59" s="50"/>
      <c r="HH59" s="50"/>
      <c r="HI59" s="50"/>
      <c r="HJ59" s="50"/>
      <c r="HK59" s="50"/>
      <c r="HL59" s="50"/>
      <c r="HM59" s="50"/>
      <c r="HN59" s="50"/>
      <c r="HO59" s="50"/>
      <c r="HP59" s="50"/>
      <c r="HQ59" s="50"/>
      <c r="HR59" s="50"/>
      <c r="HS59" s="50"/>
      <c r="HT59" s="50"/>
      <c r="HU59" s="50"/>
      <c r="HV59" s="50"/>
      <c r="HW59" s="50"/>
      <c r="HX59" s="62"/>
    </row>
    <row r="60" spans="1:1024" s="71" customFormat="1" ht="15" x14ac:dyDescent="0.25">
      <c r="A60" s="76" t="s">
        <v>240</v>
      </c>
      <c r="B60" s="64"/>
      <c r="C60" s="64"/>
      <c r="D60" s="64"/>
      <c r="E60" s="64"/>
      <c r="F60" s="64"/>
      <c r="G60" s="65"/>
      <c r="H60" s="64"/>
      <c r="I60" s="77" t="s">
        <v>1150</v>
      </c>
      <c r="J60" s="64"/>
      <c r="K60" s="64"/>
      <c r="L60" s="64"/>
      <c r="M60" s="64"/>
      <c r="N60" s="64"/>
      <c r="O60" s="64"/>
      <c r="P60" s="64"/>
      <c r="Q60" s="64"/>
      <c r="R60" s="64"/>
      <c r="S60" s="64"/>
      <c r="T60" s="64"/>
      <c r="U60" s="64"/>
      <c r="V60" s="64"/>
      <c r="W60" s="64"/>
      <c r="X60" s="64"/>
      <c r="Y60" s="64"/>
      <c r="Z60" s="64"/>
      <c r="AA60" s="64"/>
      <c r="AB60" s="64"/>
      <c r="AC60" s="64"/>
      <c r="AD60" s="64"/>
      <c r="AE60" s="64"/>
      <c r="AF60" s="64"/>
      <c r="AG60" s="64"/>
      <c r="AH60" s="64"/>
      <c r="AI60" s="64"/>
      <c r="AJ60" s="78"/>
      <c r="AK60" s="77" t="s">
        <v>1151</v>
      </c>
      <c r="AL60" s="64"/>
      <c r="AM60" s="64"/>
      <c r="AN60" s="64"/>
      <c r="AO60" s="64"/>
      <c r="AP60" s="64"/>
      <c r="AQ60" s="64"/>
      <c r="AR60" s="64"/>
      <c r="AS60" s="64"/>
      <c r="AT60" s="64"/>
      <c r="AU60" s="64"/>
      <c r="AV60" s="64"/>
      <c r="AW60" s="64"/>
      <c r="AX60" s="64"/>
      <c r="AY60" s="64"/>
      <c r="AZ60" s="64"/>
      <c r="BA60" s="64"/>
      <c r="BB60" s="64"/>
      <c r="BC60" s="64"/>
      <c r="BD60" s="64"/>
      <c r="BE60" s="64"/>
      <c r="BF60" s="64"/>
      <c r="BG60" s="64"/>
      <c r="BH60" s="64"/>
      <c r="BI60" s="64"/>
      <c r="BJ60" s="64"/>
      <c r="BK60" s="64"/>
      <c r="BL60" s="78"/>
      <c r="BM60" s="77" t="s">
        <v>1152</v>
      </c>
      <c r="BN60" s="64"/>
      <c r="BO60" s="64"/>
      <c r="BP60" s="64"/>
      <c r="BQ60" s="64"/>
      <c r="BR60" s="64"/>
      <c r="BS60" s="64"/>
      <c r="BT60" s="64"/>
      <c r="BU60" s="64"/>
      <c r="BV60" s="64"/>
      <c r="BW60" s="64"/>
      <c r="BX60" s="64"/>
      <c r="BY60" s="64"/>
      <c r="BZ60" s="64"/>
      <c r="CA60" s="64"/>
      <c r="CB60" s="64"/>
      <c r="CC60" s="64"/>
      <c r="CD60" s="64"/>
      <c r="CE60" s="64"/>
      <c r="CF60" s="64"/>
      <c r="CG60" s="64"/>
      <c r="CH60" s="64"/>
      <c r="CI60" s="64"/>
      <c r="CJ60" s="64"/>
      <c r="CK60" s="64"/>
      <c r="CL60" s="64"/>
      <c r="CM60" s="64"/>
      <c r="CN60" s="78"/>
      <c r="CO60" s="77" t="s">
        <v>1153</v>
      </c>
      <c r="CP60" s="64"/>
      <c r="CQ60" s="64"/>
      <c r="CR60" s="64"/>
      <c r="CS60" s="64"/>
      <c r="CT60" s="64"/>
      <c r="CU60" s="64"/>
      <c r="CV60" s="64"/>
      <c r="CW60" s="64"/>
      <c r="CX60" s="64"/>
      <c r="CY60" s="64"/>
      <c r="CZ60" s="64"/>
      <c r="DA60" s="64"/>
      <c r="DB60" s="64"/>
      <c r="DC60" s="64"/>
      <c r="DD60" s="64"/>
      <c r="DE60" s="64"/>
      <c r="DF60" s="64"/>
      <c r="DG60" s="64"/>
      <c r="DH60" s="64"/>
      <c r="DI60" s="64"/>
      <c r="DJ60" s="64"/>
      <c r="DK60" s="64"/>
      <c r="DL60" s="64"/>
      <c r="DM60" s="64"/>
      <c r="DN60" s="64"/>
      <c r="DO60" s="64"/>
      <c r="DP60" s="78"/>
      <c r="DQ60" s="77" t="s">
        <v>1154</v>
      </c>
      <c r="DR60" s="64"/>
      <c r="DS60" s="64"/>
      <c r="DT60" s="64"/>
      <c r="DU60" s="64"/>
      <c r="DV60" s="64"/>
      <c r="DW60" s="64"/>
      <c r="DX60" s="64"/>
      <c r="DY60" s="64"/>
      <c r="DZ60" s="64"/>
      <c r="EA60" s="64"/>
      <c r="EB60" s="64"/>
      <c r="EC60" s="64"/>
      <c r="ED60" s="64"/>
      <c r="EE60" s="64"/>
      <c r="EF60" s="64"/>
      <c r="EG60" s="64"/>
      <c r="EH60" s="64"/>
      <c r="EI60" s="64"/>
      <c r="EJ60" s="64"/>
      <c r="EK60" s="64"/>
      <c r="EL60" s="64"/>
      <c r="EM60" s="64"/>
      <c r="EN60" s="64"/>
      <c r="EO60" s="64"/>
      <c r="EP60" s="64"/>
      <c r="EQ60" s="64"/>
      <c r="ER60" s="78"/>
      <c r="ES60" s="77" t="s">
        <v>1155</v>
      </c>
      <c r="ET60" s="64"/>
      <c r="EU60" s="64"/>
      <c r="EV60" s="64"/>
      <c r="EW60" s="64"/>
      <c r="EX60" s="64"/>
      <c r="EY60" s="64"/>
      <c r="EZ60" s="64"/>
      <c r="FA60" s="64"/>
      <c r="FB60" s="64"/>
      <c r="FC60" s="64"/>
      <c r="FD60" s="64"/>
      <c r="FE60" s="64"/>
      <c r="FF60" s="64"/>
      <c r="FG60" s="64"/>
      <c r="FH60" s="64"/>
      <c r="FI60" s="64"/>
      <c r="FJ60" s="64"/>
      <c r="FK60" s="64"/>
      <c r="FL60" s="64"/>
      <c r="FM60" s="64"/>
      <c r="FN60" s="64"/>
      <c r="FO60" s="64"/>
      <c r="FP60" s="64"/>
      <c r="FQ60" s="64"/>
      <c r="FR60" s="64"/>
      <c r="FS60" s="64"/>
      <c r="FT60" s="78"/>
      <c r="FU60" s="77" t="s">
        <v>1156</v>
      </c>
      <c r="FV60" s="64"/>
      <c r="FW60" s="64"/>
      <c r="FX60" s="64"/>
      <c r="FY60" s="64"/>
      <c r="FZ60" s="64"/>
      <c r="GA60" s="64"/>
      <c r="GB60" s="64"/>
      <c r="GC60" s="64"/>
      <c r="GD60" s="64"/>
      <c r="GE60" s="64"/>
      <c r="GF60" s="64"/>
      <c r="GG60" s="64"/>
      <c r="GH60" s="64"/>
      <c r="GI60" s="64"/>
      <c r="GJ60" s="64"/>
      <c r="GK60" s="64"/>
      <c r="GL60" s="64"/>
      <c r="GM60" s="64"/>
      <c r="GN60" s="64"/>
      <c r="GO60" s="64"/>
      <c r="GP60" s="64"/>
      <c r="GQ60" s="64"/>
      <c r="GR60" s="64"/>
      <c r="GS60" s="64"/>
      <c r="GT60" s="64"/>
      <c r="GU60" s="64"/>
      <c r="GV60" s="78"/>
      <c r="GW60" s="77" t="s">
        <v>1157</v>
      </c>
      <c r="GX60" s="64"/>
      <c r="GY60" s="64"/>
      <c r="GZ60" s="64"/>
      <c r="HA60" s="64"/>
      <c r="HB60" s="64"/>
      <c r="HC60" s="64"/>
      <c r="HD60" s="64"/>
      <c r="HE60" s="64"/>
      <c r="HF60" s="64"/>
      <c r="HG60" s="64"/>
      <c r="HH60" s="64"/>
      <c r="HI60" s="64"/>
      <c r="HJ60" s="64"/>
      <c r="HK60" s="64"/>
      <c r="HL60" s="64"/>
      <c r="HM60" s="64"/>
      <c r="HN60" s="64"/>
      <c r="HO60" s="64"/>
      <c r="HP60" s="64"/>
      <c r="HQ60" s="64"/>
      <c r="HR60" s="64"/>
      <c r="HS60" s="64"/>
      <c r="HT60" s="64"/>
      <c r="HU60" s="64"/>
      <c r="HV60" s="64"/>
      <c r="HW60" s="64"/>
      <c r="HX60" s="78"/>
    </row>
    <row r="61" spans="1:1024" ht="28.5" x14ac:dyDescent="0.25">
      <c r="A61" s="56" t="s">
        <v>261</v>
      </c>
      <c r="B61" s="56" t="s">
        <v>1158</v>
      </c>
      <c r="C61" s="56">
        <v>120</v>
      </c>
      <c r="D61" s="56">
        <v>220</v>
      </c>
      <c r="E61" s="56">
        <v>1</v>
      </c>
      <c r="F61" s="56" t="s">
        <v>1159</v>
      </c>
      <c r="G61" s="56" t="s">
        <v>1160</v>
      </c>
      <c r="H61" s="56"/>
      <c r="I61" s="56" t="s">
        <v>1161</v>
      </c>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t="s">
        <v>1162</v>
      </c>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56"/>
      <c r="BM61" s="56" t="s">
        <v>1163</v>
      </c>
      <c r="BN61" s="56"/>
      <c r="BO61" s="56"/>
      <c r="BP61" s="56"/>
      <c r="BQ61" s="56"/>
      <c r="BR61" s="56"/>
      <c r="BS61" s="56"/>
      <c r="BT61" s="56"/>
      <c r="BU61" s="56"/>
      <c r="BV61" s="56"/>
      <c r="BW61" s="56"/>
      <c r="BX61" s="56"/>
      <c r="BY61" s="56"/>
      <c r="BZ61" s="56"/>
      <c r="CA61" s="56"/>
      <c r="CB61" s="56"/>
      <c r="CC61" s="56"/>
      <c r="CD61" s="56"/>
      <c r="CE61" s="56"/>
      <c r="CF61" s="56"/>
      <c r="CG61" s="56"/>
      <c r="CH61" s="56"/>
      <c r="CI61" s="56"/>
      <c r="CJ61" s="56"/>
      <c r="CK61" s="56"/>
      <c r="CL61" s="56"/>
      <c r="CM61" s="56"/>
      <c r="CN61" s="56"/>
      <c r="CO61" s="56" t="s">
        <v>1758</v>
      </c>
      <c r="CP61" s="56"/>
      <c r="CQ61" s="56"/>
      <c r="CR61" s="56"/>
      <c r="CS61" s="56"/>
      <c r="CT61" s="56"/>
      <c r="CU61" s="56"/>
      <c r="CV61" s="56"/>
      <c r="CW61" s="56"/>
      <c r="CX61" s="56"/>
      <c r="CY61" s="56"/>
      <c r="CZ61" s="56"/>
      <c r="DA61" s="56"/>
      <c r="DB61" s="56"/>
      <c r="DC61" s="56"/>
      <c r="DD61" s="56"/>
      <c r="DE61" s="56"/>
      <c r="DF61" s="56"/>
      <c r="DG61" s="56"/>
      <c r="DH61" s="56"/>
      <c r="DI61" s="56"/>
      <c r="DJ61" s="56"/>
      <c r="DK61" s="56"/>
      <c r="DL61" s="56"/>
      <c r="DM61" s="56"/>
      <c r="DN61" s="56"/>
      <c r="DO61" s="56"/>
      <c r="DP61" s="56"/>
      <c r="DQ61" s="56" t="s">
        <v>1164</v>
      </c>
      <c r="DR61" s="56"/>
      <c r="DS61" s="56"/>
      <c r="DT61" s="56"/>
      <c r="DU61" s="56"/>
      <c r="DV61" s="56"/>
      <c r="DW61" s="56"/>
      <c r="DX61" s="56"/>
      <c r="DY61" s="56"/>
      <c r="DZ61" s="56"/>
      <c r="EA61" s="56"/>
      <c r="EB61" s="56"/>
      <c r="EC61" s="56"/>
      <c r="ED61" s="56"/>
      <c r="EE61" s="56"/>
      <c r="EF61" s="56"/>
      <c r="EG61" s="56"/>
      <c r="EH61" s="56"/>
      <c r="EI61" s="56"/>
      <c r="EJ61" s="56"/>
      <c r="EK61" s="56"/>
      <c r="EL61" s="56"/>
      <c r="EM61" s="56"/>
      <c r="EN61" s="56"/>
      <c r="EO61" s="56"/>
      <c r="EP61" s="56"/>
      <c r="EQ61" s="56"/>
      <c r="ER61" s="56"/>
      <c r="ES61" s="56" t="s">
        <v>1165</v>
      </c>
      <c r="ET61" s="56"/>
      <c r="EU61" s="56"/>
      <c r="EV61" s="56"/>
      <c r="EW61" s="56"/>
      <c r="EX61" s="56"/>
      <c r="EY61" s="56"/>
      <c r="EZ61" s="56"/>
      <c r="FA61" s="56"/>
      <c r="FB61" s="56"/>
      <c r="FC61" s="56"/>
      <c r="FD61" s="56"/>
      <c r="FE61" s="56"/>
      <c r="FF61" s="56"/>
      <c r="FG61" s="56"/>
      <c r="FH61" s="56"/>
      <c r="FI61" s="56"/>
      <c r="FJ61" s="56"/>
      <c r="FK61" s="56"/>
      <c r="FL61" s="56"/>
      <c r="FM61" s="56"/>
      <c r="FN61" s="56"/>
      <c r="FO61" s="56"/>
      <c r="FP61" s="56"/>
      <c r="FQ61" s="56"/>
      <c r="FR61" s="56"/>
      <c r="FS61" s="56"/>
      <c r="FT61" s="56"/>
      <c r="FU61" s="56" t="s">
        <v>1166</v>
      </c>
      <c r="FV61" s="56"/>
      <c r="FW61" s="56"/>
      <c r="FX61" s="56"/>
      <c r="FY61" s="56"/>
      <c r="FZ61" s="56"/>
      <c r="GA61" s="56"/>
      <c r="GB61" s="56"/>
      <c r="GC61" s="56"/>
      <c r="GD61" s="56"/>
      <c r="GE61" s="56"/>
      <c r="GF61" s="56"/>
      <c r="GG61" s="56"/>
      <c r="GH61" s="56"/>
      <c r="GI61" s="56"/>
      <c r="GJ61" s="56"/>
      <c r="GK61" s="56"/>
      <c r="GL61" s="56"/>
      <c r="GM61" s="56"/>
      <c r="GN61" s="56"/>
      <c r="GO61" s="56"/>
      <c r="GP61" s="56"/>
      <c r="GQ61" s="56"/>
      <c r="GR61" s="56"/>
      <c r="GS61" s="56"/>
      <c r="GT61" s="56"/>
      <c r="GU61" s="56"/>
      <c r="GV61" s="56"/>
      <c r="GW61" s="56" t="s">
        <v>1167</v>
      </c>
      <c r="GX61" s="56"/>
      <c r="GY61" s="56"/>
      <c r="GZ61" s="56"/>
      <c r="HA61" s="56"/>
      <c r="HB61" s="56"/>
      <c r="HC61" s="56"/>
      <c r="HD61" s="56"/>
      <c r="HE61" s="56"/>
      <c r="HF61" s="56"/>
      <c r="HG61" s="56"/>
      <c r="HH61" s="56"/>
      <c r="HI61" s="56"/>
      <c r="HJ61" s="56"/>
      <c r="HK61" s="56"/>
      <c r="HL61" s="56"/>
      <c r="HM61" s="56"/>
      <c r="HN61" s="56"/>
      <c r="HO61" s="56"/>
      <c r="HP61" s="56"/>
      <c r="HQ61" s="56"/>
      <c r="HR61" s="56"/>
      <c r="HS61" s="56"/>
      <c r="HT61" s="56"/>
      <c r="HU61" s="56"/>
      <c r="HV61" s="56"/>
      <c r="HW61" s="56"/>
      <c r="HX61" s="56"/>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57" x14ac:dyDescent="0.25">
      <c r="A62" s="56" t="s">
        <v>261</v>
      </c>
      <c r="B62" s="56" t="s">
        <v>1158</v>
      </c>
      <c r="C62" s="56">
        <v>40</v>
      </c>
      <c r="D62" s="56">
        <v>250</v>
      </c>
      <c r="E62" s="56">
        <v>1</v>
      </c>
      <c r="F62" s="56" t="s">
        <v>1159</v>
      </c>
      <c r="G62" s="56" t="s">
        <v>1168</v>
      </c>
      <c r="H62" s="56"/>
      <c r="I62" s="56" t="s">
        <v>1169</v>
      </c>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t="s">
        <v>1170</v>
      </c>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56"/>
      <c r="BM62" s="56" t="s">
        <v>1171</v>
      </c>
      <c r="BN62" s="56"/>
      <c r="BO62" s="56"/>
      <c r="BP62" s="56"/>
      <c r="BQ62" s="56"/>
      <c r="BR62" s="56"/>
      <c r="BS62" s="56"/>
      <c r="BT62" s="56"/>
      <c r="BU62" s="56"/>
      <c r="BV62" s="56"/>
      <c r="BW62" s="56"/>
      <c r="BX62" s="56"/>
      <c r="BY62" s="56"/>
      <c r="BZ62" s="56"/>
      <c r="CA62" s="56"/>
      <c r="CB62" s="56"/>
      <c r="CC62" s="56"/>
      <c r="CD62" s="56"/>
      <c r="CE62" s="56"/>
      <c r="CF62" s="56"/>
      <c r="CG62" s="56"/>
      <c r="CH62" s="56"/>
      <c r="CI62" s="56"/>
      <c r="CJ62" s="56"/>
      <c r="CK62" s="56"/>
      <c r="CL62" s="56"/>
      <c r="CM62" s="56"/>
      <c r="CN62" s="56"/>
      <c r="CO62" s="56" t="s">
        <v>1759</v>
      </c>
      <c r="CP62" s="56"/>
      <c r="CQ62" s="56"/>
      <c r="CR62" s="56"/>
      <c r="CS62" s="56"/>
      <c r="CT62" s="56"/>
      <c r="CU62" s="56"/>
      <c r="CV62" s="56"/>
      <c r="CW62" s="56"/>
      <c r="CX62" s="56"/>
      <c r="CY62" s="56"/>
      <c r="CZ62" s="56"/>
      <c r="DA62" s="56"/>
      <c r="DB62" s="56"/>
      <c r="DC62" s="56"/>
      <c r="DD62" s="56"/>
      <c r="DE62" s="56"/>
      <c r="DF62" s="56"/>
      <c r="DG62" s="56"/>
      <c r="DH62" s="56"/>
      <c r="DI62" s="56"/>
      <c r="DJ62" s="56"/>
      <c r="DK62" s="56"/>
      <c r="DL62" s="56"/>
      <c r="DM62" s="56"/>
      <c r="DN62" s="56"/>
      <c r="DO62" s="56"/>
      <c r="DP62" s="56"/>
      <c r="DQ62" s="56" t="s">
        <v>1172</v>
      </c>
      <c r="DR62" s="56"/>
      <c r="DS62" s="56"/>
      <c r="DT62" s="56"/>
      <c r="DU62" s="56"/>
      <c r="DV62" s="56"/>
      <c r="DW62" s="56"/>
      <c r="DX62" s="56"/>
      <c r="DY62" s="56"/>
      <c r="DZ62" s="56"/>
      <c r="EA62" s="56"/>
      <c r="EB62" s="56"/>
      <c r="EC62" s="56"/>
      <c r="ED62" s="56"/>
      <c r="EE62" s="56"/>
      <c r="EF62" s="56"/>
      <c r="EG62" s="56"/>
      <c r="EH62" s="56"/>
      <c r="EI62" s="56"/>
      <c r="EJ62" s="56"/>
      <c r="EK62" s="56"/>
      <c r="EL62" s="56"/>
      <c r="EM62" s="56"/>
      <c r="EN62" s="56"/>
      <c r="EO62" s="56"/>
      <c r="EP62" s="56"/>
      <c r="EQ62" s="56"/>
      <c r="ER62" s="56"/>
      <c r="ES62" s="56" t="s">
        <v>1173</v>
      </c>
      <c r="ET62" s="56"/>
      <c r="EU62" s="56"/>
      <c r="EV62" s="56"/>
      <c r="EW62" s="56"/>
      <c r="EX62" s="56"/>
      <c r="EY62" s="56"/>
      <c r="EZ62" s="56"/>
      <c r="FA62" s="56"/>
      <c r="FB62" s="56"/>
      <c r="FC62" s="56"/>
      <c r="FD62" s="56"/>
      <c r="FE62" s="56"/>
      <c r="FF62" s="56"/>
      <c r="FG62" s="56"/>
      <c r="FH62" s="56"/>
      <c r="FI62" s="56"/>
      <c r="FJ62" s="56"/>
      <c r="FK62" s="56"/>
      <c r="FL62" s="56"/>
      <c r="FM62" s="56"/>
      <c r="FN62" s="56"/>
      <c r="FO62" s="56"/>
      <c r="FP62" s="56"/>
      <c r="FQ62" s="56"/>
      <c r="FR62" s="56"/>
      <c r="FS62" s="56"/>
      <c r="FT62" s="56"/>
      <c r="FU62" s="56" t="s">
        <v>1174</v>
      </c>
      <c r="FV62" s="56"/>
      <c r="FW62" s="56"/>
      <c r="FX62" s="56"/>
      <c r="FY62" s="56"/>
      <c r="FZ62" s="56"/>
      <c r="GA62" s="56"/>
      <c r="GB62" s="56"/>
      <c r="GC62" s="56"/>
      <c r="GD62" s="56"/>
      <c r="GE62" s="56"/>
      <c r="GF62" s="56"/>
      <c r="GG62" s="56"/>
      <c r="GH62" s="56"/>
      <c r="GI62" s="56"/>
      <c r="GJ62" s="56"/>
      <c r="GK62" s="56"/>
      <c r="GL62" s="56"/>
      <c r="GM62" s="56"/>
      <c r="GN62" s="56"/>
      <c r="GO62" s="56"/>
      <c r="GP62" s="56"/>
      <c r="GQ62" s="56"/>
      <c r="GR62" s="56"/>
      <c r="GS62" s="56"/>
      <c r="GT62" s="56"/>
      <c r="GU62" s="56"/>
      <c r="GV62" s="56"/>
      <c r="GW62" s="56" t="s">
        <v>1175</v>
      </c>
      <c r="GX62" s="56"/>
      <c r="GY62" s="56"/>
      <c r="GZ62" s="56"/>
      <c r="HA62" s="56"/>
      <c r="HB62" s="56"/>
      <c r="HC62" s="56"/>
      <c r="HD62" s="56"/>
      <c r="HE62" s="56"/>
      <c r="HF62" s="56"/>
      <c r="HG62" s="56"/>
      <c r="HH62" s="56"/>
      <c r="HI62" s="56"/>
      <c r="HJ62" s="56"/>
      <c r="HK62" s="56"/>
      <c r="HL62" s="56"/>
      <c r="HM62" s="56"/>
      <c r="HN62" s="56"/>
      <c r="HO62" s="56"/>
      <c r="HP62" s="56"/>
      <c r="HQ62" s="56"/>
      <c r="HR62" s="56"/>
      <c r="HS62" s="56"/>
      <c r="HT62" s="56"/>
      <c r="HU62" s="56"/>
      <c r="HV62" s="56"/>
      <c r="HW62" s="56"/>
      <c r="HX62" s="56"/>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42.75" x14ac:dyDescent="0.25">
      <c r="A63" s="56" t="s">
        <v>261</v>
      </c>
      <c r="B63" s="56" t="s">
        <v>262</v>
      </c>
      <c r="C63" s="56"/>
      <c r="D63" s="56"/>
      <c r="E63" s="56"/>
      <c r="F63" s="56" t="s">
        <v>263</v>
      </c>
      <c r="G63" s="56" t="s">
        <v>1176</v>
      </c>
      <c r="H63" s="56"/>
      <c r="I63" s="56" t="s">
        <v>1177</v>
      </c>
      <c r="J63" s="56" t="s">
        <v>1178</v>
      </c>
      <c r="K63" s="56" t="s">
        <v>1179</v>
      </c>
      <c r="L63" s="79" t="s">
        <v>1180</v>
      </c>
      <c r="M63" s="56" t="s">
        <v>268</v>
      </c>
      <c r="N63" s="56"/>
      <c r="O63" s="56"/>
      <c r="P63" s="56"/>
      <c r="Q63" s="56"/>
      <c r="R63" s="56"/>
      <c r="S63" s="56"/>
      <c r="T63" s="56"/>
      <c r="U63" s="56"/>
      <c r="V63" s="56"/>
      <c r="W63" s="56"/>
      <c r="X63" s="56"/>
      <c r="Y63" s="56"/>
      <c r="Z63" s="56"/>
      <c r="AA63" s="56"/>
      <c r="AB63" s="56"/>
      <c r="AC63" s="56"/>
      <c r="AD63" s="56"/>
      <c r="AE63" s="56"/>
      <c r="AF63" s="56"/>
      <c r="AG63" s="56"/>
      <c r="AH63" s="56"/>
      <c r="AI63" s="56"/>
      <c r="AJ63" s="56"/>
      <c r="AK63" s="56" t="s">
        <v>1181</v>
      </c>
      <c r="AL63" s="59" t="s">
        <v>1068</v>
      </c>
      <c r="AM63" s="59" t="s">
        <v>1182</v>
      </c>
      <c r="AN63" s="59" t="s">
        <v>1183</v>
      </c>
      <c r="AO63" s="2" t="s">
        <v>272</v>
      </c>
      <c r="AP63" s="56"/>
      <c r="AQ63" s="56"/>
      <c r="AR63" s="56"/>
      <c r="AS63" s="56"/>
      <c r="AT63" s="56"/>
      <c r="AU63" s="56"/>
      <c r="AV63" s="56"/>
      <c r="AW63" s="56"/>
      <c r="AX63" s="56"/>
      <c r="AY63" s="56"/>
      <c r="AZ63" s="56"/>
      <c r="BA63" s="56"/>
      <c r="BB63" s="56"/>
      <c r="BC63" s="56"/>
      <c r="BD63" s="56"/>
      <c r="BE63" s="56"/>
      <c r="BF63" s="56"/>
      <c r="BG63" s="56"/>
      <c r="BH63" s="56"/>
      <c r="BI63" s="56"/>
      <c r="BJ63" s="56"/>
      <c r="BK63" s="56"/>
      <c r="BL63" s="56"/>
      <c r="BM63" s="56" t="s">
        <v>1184</v>
      </c>
      <c r="BN63" s="59" t="s">
        <v>1185</v>
      </c>
      <c r="BO63" s="59" t="s">
        <v>1186</v>
      </c>
      <c r="BP63" s="59" t="s">
        <v>1187</v>
      </c>
      <c r="BQ63" s="2" t="s">
        <v>1188</v>
      </c>
      <c r="BR63" s="56"/>
      <c r="BS63" s="56"/>
      <c r="BT63" s="56"/>
      <c r="BU63" s="56"/>
      <c r="BV63" s="56"/>
      <c r="BW63" s="56"/>
      <c r="BX63" s="56"/>
      <c r="BY63" s="56"/>
      <c r="BZ63" s="56"/>
      <c r="CA63" s="56"/>
      <c r="CB63" s="56"/>
      <c r="CC63" s="56"/>
      <c r="CD63" s="56"/>
      <c r="CE63" s="56"/>
      <c r="CF63" s="56"/>
      <c r="CG63" s="56"/>
      <c r="CH63" s="56"/>
      <c r="CI63" s="56"/>
      <c r="CJ63" s="56"/>
      <c r="CK63" s="56"/>
      <c r="CL63" s="56"/>
      <c r="CM63" s="56"/>
      <c r="CN63" s="56"/>
      <c r="CO63" s="56" t="s">
        <v>1189</v>
      </c>
      <c r="CP63" s="59" t="s">
        <v>1190</v>
      </c>
      <c r="CQ63" s="59" t="s">
        <v>1191</v>
      </c>
      <c r="CR63" s="59" t="s">
        <v>1192</v>
      </c>
      <c r="CS63" s="2" t="s">
        <v>279</v>
      </c>
      <c r="CT63" s="56"/>
      <c r="CU63" s="56"/>
      <c r="CV63" s="56"/>
      <c r="CW63" s="56"/>
      <c r="CX63" s="56"/>
      <c r="CY63" s="56"/>
      <c r="CZ63" s="56"/>
      <c r="DA63" s="56"/>
      <c r="DB63" s="56"/>
      <c r="DC63" s="56"/>
      <c r="DD63" s="56"/>
      <c r="DE63" s="56"/>
      <c r="DF63" s="56"/>
      <c r="DG63" s="56"/>
      <c r="DH63" s="56"/>
      <c r="DI63" s="56"/>
      <c r="DJ63" s="56"/>
      <c r="DK63" s="56"/>
      <c r="DL63" s="56"/>
      <c r="DM63" s="56"/>
      <c r="DN63" s="56"/>
      <c r="DO63" s="56"/>
      <c r="DP63" s="56"/>
      <c r="DQ63" s="56" t="s">
        <v>1193</v>
      </c>
      <c r="DR63" s="59" t="s">
        <v>1194</v>
      </c>
      <c r="DS63" s="59" t="s">
        <v>1195</v>
      </c>
      <c r="DT63" s="59" t="s">
        <v>1196</v>
      </c>
      <c r="DU63" s="2" t="s">
        <v>283</v>
      </c>
      <c r="DV63" s="56"/>
      <c r="DW63" s="56"/>
      <c r="DX63" s="56"/>
      <c r="DY63" s="56"/>
      <c r="DZ63" s="56"/>
      <c r="EA63" s="56"/>
      <c r="EB63" s="56"/>
      <c r="EC63" s="56"/>
      <c r="ED63" s="56"/>
      <c r="EE63" s="56"/>
      <c r="EF63" s="56"/>
      <c r="EG63" s="56"/>
      <c r="EH63" s="56"/>
      <c r="EI63" s="56"/>
      <c r="EJ63" s="56"/>
      <c r="EK63" s="56"/>
      <c r="EL63" s="56"/>
      <c r="EM63" s="56"/>
      <c r="EN63" s="56"/>
      <c r="EO63" s="56"/>
      <c r="EP63" s="56"/>
      <c r="EQ63" s="56"/>
      <c r="ER63" s="56"/>
      <c r="ES63" s="56" t="s">
        <v>1197</v>
      </c>
      <c r="ET63" s="59" t="s">
        <v>1198</v>
      </c>
      <c r="EU63" s="59" t="s">
        <v>1199</v>
      </c>
      <c r="EV63" s="59" t="s">
        <v>1200</v>
      </c>
      <c r="EW63" s="2" t="s">
        <v>287</v>
      </c>
      <c r="EX63" s="56"/>
      <c r="EY63" s="56"/>
      <c r="EZ63" s="56"/>
      <c r="FA63" s="56"/>
      <c r="FB63" s="56"/>
      <c r="FC63" s="56"/>
      <c r="FD63" s="56"/>
      <c r="FE63" s="56"/>
      <c r="FF63" s="56"/>
      <c r="FG63" s="56"/>
      <c r="FH63" s="56"/>
      <c r="FI63" s="56"/>
      <c r="FJ63" s="56"/>
      <c r="FK63" s="56"/>
      <c r="FL63" s="56"/>
      <c r="FM63" s="56"/>
      <c r="FN63" s="56"/>
      <c r="FO63" s="56"/>
      <c r="FP63" s="56"/>
      <c r="FQ63" s="56"/>
      <c r="FR63" s="56"/>
      <c r="FS63" s="56"/>
      <c r="FT63" s="56"/>
      <c r="FU63" s="56" t="s">
        <v>1201</v>
      </c>
      <c r="FV63" s="59" t="s">
        <v>1088</v>
      </c>
      <c r="FW63" s="59" t="s">
        <v>1202</v>
      </c>
      <c r="FX63" s="59" t="s">
        <v>1203</v>
      </c>
      <c r="FY63" s="2" t="s">
        <v>291</v>
      </c>
      <c r="FZ63" s="56"/>
      <c r="GA63" s="56"/>
      <c r="GB63" s="56"/>
      <c r="GC63" s="56"/>
      <c r="GD63" s="56"/>
      <c r="GE63" s="56"/>
      <c r="GF63" s="56"/>
      <c r="GG63" s="56"/>
      <c r="GH63" s="56"/>
      <c r="GI63" s="56"/>
      <c r="GJ63" s="56"/>
      <c r="GK63" s="56"/>
      <c r="GL63" s="56"/>
      <c r="GM63" s="56"/>
      <c r="GN63" s="56"/>
      <c r="GO63" s="56"/>
      <c r="GP63" s="56"/>
      <c r="GQ63" s="56"/>
      <c r="GR63" s="56"/>
      <c r="GS63" s="56"/>
      <c r="GT63" s="56"/>
      <c r="GU63" s="56"/>
      <c r="GV63" s="56"/>
      <c r="GW63" s="56" t="s">
        <v>1204</v>
      </c>
      <c r="GX63" s="59" t="s">
        <v>1205</v>
      </c>
      <c r="GY63" s="59" t="s">
        <v>1206</v>
      </c>
      <c r="GZ63" s="59" t="s">
        <v>1207</v>
      </c>
      <c r="HA63" s="2" t="s">
        <v>295</v>
      </c>
      <c r="HB63" s="56"/>
      <c r="HC63" s="56"/>
      <c r="HD63" s="56"/>
      <c r="HE63" s="56"/>
      <c r="HF63" s="56"/>
      <c r="HG63" s="56"/>
      <c r="HH63" s="56"/>
      <c r="HI63" s="56"/>
      <c r="HJ63" s="56"/>
      <c r="HK63" s="56"/>
      <c r="HL63" s="56"/>
      <c r="HM63" s="56"/>
      <c r="HN63" s="56"/>
      <c r="HO63" s="56"/>
      <c r="HP63" s="56"/>
      <c r="HQ63" s="56"/>
      <c r="HR63" s="56"/>
      <c r="HS63" s="56"/>
      <c r="HT63" s="56"/>
      <c r="HU63" s="56"/>
      <c r="HV63" s="56"/>
      <c r="HW63" s="56"/>
      <c r="HX63" s="56"/>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s="70" customFormat="1" ht="14.25" x14ac:dyDescent="0.25">
      <c r="A64" s="49" t="s">
        <v>251</v>
      </c>
      <c r="B64" s="50"/>
      <c r="C64" s="50"/>
      <c r="D64" s="50"/>
      <c r="E64" s="50"/>
      <c r="F64" s="50"/>
      <c r="G64" s="51"/>
      <c r="H64" s="50"/>
      <c r="I64" s="50"/>
      <c r="N64" s="50"/>
      <c r="O64" s="50"/>
      <c r="P64" s="50"/>
      <c r="Q64" s="50"/>
      <c r="R64" s="50"/>
      <c r="S64" s="50"/>
      <c r="T64" s="50"/>
      <c r="U64" s="50"/>
      <c r="V64" s="50"/>
      <c r="W64" s="50"/>
      <c r="X64" s="50"/>
      <c r="Y64" s="50"/>
      <c r="Z64" s="50"/>
      <c r="AA64" s="50"/>
      <c r="AB64" s="50"/>
      <c r="AC64" s="50"/>
      <c r="AD64" s="50"/>
      <c r="AE64" s="50"/>
      <c r="AF64" s="50"/>
      <c r="AG64" s="50"/>
      <c r="AH64" s="50"/>
      <c r="AI64" s="50"/>
      <c r="AJ64" s="62"/>
      <c r="AK64" s="50"/>
      <c r="AP64" s="50"/>
      <c r="AQ64" s="50"/>
      <c r="AR64" s="50"/>
      <c r="AS64" s="50"/>
      <c r="AT64" s="50"/>
      <c r="AU64" s="50"/>
      <c r="AV64" s="50"/>
      <c r="AW64" s="50"/>
      <c r="AX64" s="50"/>
      <c r="AY64" s="50"/>
      <c r="AZ64" s="50"/>
      <c r="BA64" s="50"/>
      <c r="BB64" s="50"/>
      <c r="BC64" s="50"/>
      <c r="BD64" s="50"/>
      <c r="BE64" s="50"/>
      <c r="BF64" s="50"/>
      <c r="BG64" s="50"/>
      <c r="BH64" s="50"/>
      <c r="BI64" s="50"/>
      <c r="BJ64" s="50"/>
      <c r="BK64" s="50"/>
      <c r="BL64" s="62"/>
      <c r="BM64" s="50"/>
      <c r="BR64" s="50"/>
      <c r="BS64" s="50"/>
      <c r="BT64" s="50"/>
      <c r="BU64" s="50"/>
      <c r="BV64" s="50"/>
      <c r="BW64" s="50"/>
      <c r="BX64" s="50"/>
      <c r="BY64" s="50"/>
      <c r="BZ64" s="50"/>
      <c r="CA64" s="50"/>
      <c r="CB64" s="50"/>
      <c r="CC64" s="50"/>
      <c r="CD64" s="50"/>
      <c r="CE64" s="50"/>
      <c r="CF64" s="50"/>
      <c r="CG64" s="50"/>
      <c r="CH64" s="50"/>
      <c r="CI64" s="50"/>
      <c r="CJ64" s="50"/>
      <c r="CK64" s="50"/>
      <c r="CL64" s="50"/>
      <c r="CM64" s="50"/>
      <c r="CN64" s="62"/>
      <c r="CO64" s="50"/>
      <c r="CT64" s="50"/>
      <c r="CU64" s="50"/>
      <c r="CV64" s="50"/>
      <c r="CW64" s="50"/>
      <c r="CX64" s="50"/>
      <c r="CY64" s="50"/>
      <c r="CZ64" s="50"/>
      <c r="DA64" s="50"/>
      <c r="DB64" s="50"/>
      <c r="DC64" s="50"/>
      <c r="DD64" s="50"/>
      <c r="DE64" s="50"/>
      <c r="DF64" s="50"/>
      <c r="DG64" s="50"/>
      <c r="DH64" s="50"/>
      <c r="DI64" s="50"/>
      <c r="DJ64" s="50"/>
      <c r="DK64" s="50"/>
      <c r="DL64" s="50"/>
      <c r="DM64" s="50"/>
      <c r="DN64" s="50"/>
      <c r="DO64" s="50"/>
      <c r="DP64" s="62"/>
      <c r="DQ64" s="50"/>
      <c r="DV64" s="50"/>
      <c r="DW64" s="50"/>
      <c r="DX64" s="50"/>
      <c r="DY64" s="50"/>
      <c r="DZ64" s="50"/>
      <c r="EA64" s="50"/>
      <c r="EB64" s="50"/>
      <c r="EC64" s="50"/>
      <c r="ED64" s="50"/>
      <c r="EE64" s="50"/>
      <c r="EF64" s="50"/>
      <c r="EG64" s="50"/>
      <c r="EH64" s="50"/>
      <c r="EI64" s="50"/>
      <c r="EJ64" s="50"/>
      <c r="EK64" s="50"/>
      <c r="EL64" s="50"/>
      <c r="EM64" s="50"/>
      <c r="EN64" s="50"/>
      <c r="EO64" s="50"/>
      <c r="EP64" s="50"/>
      <c r="EQ64" s="50"/>
      <c r="ER64" s="62"/>
      <c r="ES64" s="50"/>
      <c r="EX64" s="50"/>
      <c r="EY64" s="50"/>
      <c r="EZ64" s="50"/>
      <c r="FA64" s="50"/>
      <c r="FB64" s="50"/>
      <c r="FC64" s="50"/>
      <c r="FD64" s="50"/>
      <c r="FE64" s="50"/>
      <c r="FF64" s="50"/>
      <c r="FG64" s="50"/>
      <c r="FH64" s="50"/>
      <c r="FI64" s="50"/>
      <c r="FJ64" s="50"/>
      <c r="FK64" s="50"/>
      <c r="FL64" s="50"/>
      <c r="FM64" s="50"/>
      <c r="FN64" s="50"/>
      <c r="FO64" s="50"/>
      <c r="FP64" s="50"/>
      <c r="FQ64" s="50"/>
      <c r="FR64" s="50"/>
      <c r="FS64" s="50"/>
      <c r="FT64" s="62"/>
      <c r="FU64" s="50"/>
      <c r="FZ64" s="50"/>
      <c r="GA64" s="50"/>
      <c r="GB64" s="50"/>
      <c r="GC64" s="50"/>
      <c r="GD64" s="50"/>
      <c r="GE64" s="50"/>
      <c r="GF64" s="50"/>
      <c r="GG64" s="50"/>
      <c r="GH64" s="50"/>
      <c r="GI64" s="50"/>
      <c r="GJ64" s="50"/>
      <c r="GK64" s="50"/>
      <c r="GL64" s="50"/>
      <c r="GM64" s="50"/>
      <c r="GN64" s="50"/>
      <c r="GO64" s="50"/>
      <c r="GP64" s="50"/>
      <c r="GQ64" s="50"/>
      <c r="GR64" s="50"/>
      <c r="GS64" s="50"/>
      <c r="GT64" s="50"/>
      <c r="GU64" s="50"/>
      <c r="GV64" s="62"/>
      <c r="GW64" s="50"/>
      <c r="HB64" s="50"/>
      <c r="HC64" s="50"/>
      <c r="HD64" s="50"/>
      <c r="HE64" s="50"/>
      <c r="HF64" s="50"/>
      <c r="HG64" s="50"/>
      <c r="HH64" s="50"/>
      <c r="HI64" s="50"/>
      <c r="HJ64" s="50"/>
      <c r="HK64" s="50"/>
      <c r="HL64" s="50"/>
      <c r="HM64" s="50"/>
      <c r="HN64" s="50"/>
      <c r="HO64" s="50"/>
      <c r="HP64" s="50"/>
      <c r="HQ64" s="50"/>
      <c r="HR64" s="50"/>
      <c r="HS64" s="50"/>
      <c r="HT64" s="50"/>
      <c r="HU64" s="50"/>
      <c r="HV64" s="50"/>
      <c r="HW64" s="50"/>
      <c r="HX64" s="62"/>
    </row>
    <row r="65" spans="1:1024" s="71" customFormat="1" ht="28.5" x14ac:dyDescent="0.25">
      <c r="A65" s="76" t="s">
        <v>240</v>
      </c>
      <c r="B65" s="64"/>
      <c r="C65" s="64"/>
      <c r="D65" s="64"/>
      <c r="E65" s="64"/>
      <c r="F65" s="64"/>
      <c r="G65" s="65"/>
      <c r="H65" s="64"/>
      <c r="I65" s="64" t="s">
        <v>1208</v>
      </c>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78"/>
      <c r="AK65" s="64" t="s">
        <v>1209</v>
      </c>
      <c r="AL65" s="64"/>
      <c r="AM65" s="64"/>
      <c r="AN65" s="64"/>
      <c r="AO65" s="64"/>
      <c r="AP65" s="64"/>
      <c r="AQ65" s="64"/>
      <c r="AR65" s="64"/>
      <c r="AS65" s="64"/>
      <c r="AT65" s="64"/>
      <c r="AU65" s="64"/>
      <c r="AV65" s="64"/>
      <c r="AW65" s="64"/>
      <c r="AX65" s="64"/>
      <c r="AY65" s="64"/>
      <c r="AZ65" s="64"/>
      <c r="BA65" s="64"/>
      <c r="BB65" s="64"/>
      <c r="BC65" s="64"/>
      <c r="BD65" s="64"/>
      <c r="BE65" s="64"/>
      <c r="BF65" s="64"/>
      <c r="BG65" s="64"/>
      <c r="BH65" s="64"/>
      <c r="BI65" s="64"/>
      <c r="BJ65" s="64"/>
      <c r="BK65" s="64"/>
      <c r="BL65" s="78"/>
      <c r="BM65" s="64" t="s">
        <v>1210</v>
      </c>
      <c r="BN65" s="64"/>
      <c r="BO65" s="64"/>
      <c r="BP65" s="64"/>
      <c r="BQ65" s="64"/>
      <c r="BR65" s="64"/>
      <c r="BS65" s="64"/>
      <c r="BT65" s="64"/>
      <c r="BU65" s="64"/>
      <c r="BV65" s="64"/>
      <c r="BW65" s="64"/>
      <c r="BX65" s="64"/>
      <c r="BY65" s="64"/>
      <c r="BZ65" s="64"/>
      <c r="CA65" s="64"/>
      <c r="CB65" s="64"/>
      <c r="CC65" s="64"/>
      <c r="CD65" s="64"/>
      <c r="CE65" s="64"/>
      <c r="CF65" s="64"/>
      <c r="CG65" s="64"/>
      <c r="CH65" s="64"/>
      <c r="CI65" s="64"/>
      <c r="CJ65" s="64"/>
      <c r="CK65" s="64"/>
      <c r="CL65" s="64"/>
      <c r="CM65" s="64"/>
      <c r="CN65" s="78"/>
      <c r="CO65" s="64" t="s">
        <v>1211</v>
      </c>
      <c r="CP65" s="64"/>
      <c r="CQ65" s="64"/>
      <c r="CR65" s="64"/>
      <c r="CS65" s="64"/>
      <c r="CT65" s="64"/>
      <c r="CU65" s="64"/>
      <c r="CV65" s="64"/>
      <c r="CW65" s="64"/>
      <c r="CX65" s="64"/>
      <c r="CY65" s="64"/>
      <c r="CZ65" s="64"/>
      <c r="DA65" s="64"/>
      <c r="DB65" s="64"/>
      <c r="DC65" s="64"/>
      <c r="DD65" s="64"/>
      <c r="DE65" s="64"/>
      <c r="DF65" s="64"/>
      <c r="DG65" s="64"/>
      <c r="DH65" s="64"/>
      <c r="DI65" s="64"/>
      <c r="DJ65" s="64"/>
      <c r="DK65" s="64"/>
      <c r="DL65" s="64"/>
      <c r="DM65" s="64"/>
      <c r="DN65" s="64"/>
      <c r="DO65" s="64"/>
      <c r="DP65" s="78"/>
      <c r="DQ65" s="64" t="s">
        <v>1212</v>
      </c>
      <c r="DR65" s="64"/>
      <c r="DS65" s="64"/>
      <c r="DT65" s="64"/>
      <c r="DU65" s="64"/>
      <c r="DV65" s="64"/>
      <c r="DW65" s="64"/>
      <c r="DX65" s="64"/>
      <c r="DY65" s="64"/>
      <c r="DZ65" s="64"/>
      <c r="EA65" s="64"/>
      <c r="EB65" s="64"/>
      <c r="EC65" s="64"/>
      <c r="ED65" s="64"/>
      <c r="EE65" s="64"/>
      <c r="EF65" s="64"/>
      <c r="EG65" s="64"/>
      <c r="EH65" s="64"/>
      <c r="EI65" s="64"/>
      <c r="EJ65" s="64"/>
      <c r="EK65" s="64"/>
      <c r="EL65" s="64"/>
      <c r="EM65" s="64"/>
      <c r="EN65" s="64"/>
      <c r="EO65" s="64"/>
      <c r="EP65" s="64"/>
      <c r="EQ65" s="64"/>
      <c r="ER65" s="78"/>
      <c r="ES65" s="64" t="s">
        <v>1213</v>
      </c>
      <c r="ET65" s="64"/>
      <c r="EU65" s="64"/>
      <c r="EV65" s="64"/>
      <c r="EW65" s="64"/>
      <c r="EX65" s="64"/>
      <c r="EY65" s="64"/>
      <c r="EZ65" s="64"/>
      <c r="FA65" s="64"/>
      <c r="FB65" s="64"/>
      <c r="FC65" s="64"/>
      <c r="FD65" s="64"/>
      <c r="FE65" s="64"/>
      <c r="FF65" s="64"/>
      <c r="FG65" s="64"/>
      <c r="FH65" s="64"/>
      <c r="FI65" s="64"/>
      <c r="FJ65" s="64"/>
      <c r="FK65" s="64"/>
      <c r="FL65" s="64"/>
      <c r="FM65" s="64"/>
      <c r="FN65" s="64"/>
      <c r="FO65" s="64"/>
      <c r="FP65" s="64"/>
      <c r="FQ65" s="64"/>
      <c r="FR65" s="64"/>
      <c r="FS65" s="64"/>
      <c r="FT65" s="78"/>
      <c r="FU65" s="64" t="s">
        <v>1214</v>
      </c>
      <c r="FV65" s="64"/>
      <c r="FW65" s="64"/>
      <c r="FX65" s="64"/>
      <c r="FY65" s="64"/>
      <c r="FZ65" s="64"/>
      <c r="GA65" s="64"/>
      <c r="GB65" s="64"/>
      <c r="GC65" s="64"/>
      <c r="GD65" s="64"/>
      <c r="GE65" s="64"/>
      <c r="GF65" s="64"/>
      <c r="GG65" s="64"/>
      <c r="GH65" s="64"/>
      <c r="GI65" s="64"/>
      <c r="GJ65" s="64"/>
      <c r="GK65" s="64"/>
      <c r="GL65" s="64"/>
      <c r="GM65" s="64"/>
      <c r="GN65" s="64"/>
      <c r="GO65" s="64"/>
      <c r="GP65" s="64"/>
      <c r="GQ65" s="64"/>
      <c r="GR65" s="64"/>
      <c r="GS65" s="64"/>
      <c r="GT65" s="64"/>
      <c r="GU65" s="64"/>
      <c r="GV65" s="78"/>
      <c r="GW65" s="64" t="s">
        <v>1215</v>
      </c>
      <c r="GX65" s="64"/>
      <c r="GY65" s="64"/>
      <c r="GZ65" s="64"/>
      <c r="HA65" s="64"/>
      <c r="HB65" s="64"/>
      <c r="HC65" s="64"/>
      <c r="HD65" s="64"/>
      <c r="HE65" s="64"/>
      <c r="HF65" s="64"/>
      <c r="HG65" s="64"/>
      <c r="HH65" s="64"/>
      <c r="HI65" s="64"/>
      <c r="HJ65" s="64"/>
      <c r="HK65" s="64"/>
      <c r="HL65" s="64"/>
      <c r="HM65" s="64"/>
      <c r="HN65" s="64"/>
      <c r="HO65" s="64"/>
      <c r="HP65" s="64"/>
      <c r="HQ65" s="64"/>
      <c r="HR65" s="64"/>
      <c r="HS65" s="64"/>
      <c r="HT65" s="64"/>
      <c r="HU65" s="64"/>
      <c r="HV65" s="64"/>
      <c r="HW65" s="64"/>
      <c r="HX65" s="78"/>
    </row>
    <row r="66" spans="1:1024" ht="57" x14ac:dyDescent="0.25">
      <c r="A66" s="56" t="s">
        <v>261</v>
      </c>
      <c r="B66" s="56" t="s">
        <v>262</v>
      </c>
      <c r="C66" s="56"/>
      <c r="D66" s="56"/>
      <c r="E66" s="56"/>
      <c r="F66" s="56" t="s">
        <v>263</v>
      </c>
      <c r="G66" s="56" t="s">
        <v>1216</v>
      </c>
      <c r="H66" s="56"/>
      <c r="I66" s="80" t="s">
        <v>1217</v>
      </c>
      <c r="J66" s="56" t="s">
        <v>266</v>
      </c>
      <c r="K66" s="56" t="s">
        <v>267</v>
      </c>
      <c r="L66" s="56" t="s">
        <v>499</v>
      </c>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t="s">
        <v>1218</v>
      </c>
      <c r="AL66" s="56" t="s">
        <v>270</v>
      </c>
      <c r="AM66" s="56" t="s">
        <v>271</v>
      </c>
      <c r="AN66" s="56" t="s">
        <v>505</v>
      </c>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56"/>
      <c r="BM66" s="56" t="s">
        <v>1219</v>
      </c>
      <c r="BN66" s="56" t="s">
        <v>270</v>
      </c>
      <c r="BO66" s="56" t="s">
        <v>274</v>
      </c>
      <c r="BP66" s="56" t="s">
        <v>511</v>
      </c>
      <c r="BQ66" s="56"/>
      <c r="BR66" s="56"/>
      <c r="BS66" s="56"/>
      <c r="BT66" s="56"/>
      <c r="BU66" s="56"/>
      <c r="BV66" s="56"/>
      <c r="BW66" s="56"/>
      <c r="BX66" s="56"/>
      <c r="BY66" s="56"/>
      <c r="BZ66" s="56"/>
      <c r="CA66" s="56"/>
      <c r="CB66" s="56"/>
      <c r="CC66" s="56"/>
      <c r="CD66" s="56"/>
      <c r="CE66" s="56"/>
      <c r="CF66" s="56"/>
      <c r="CG66" s="56"/>
      <c r="CH66" s="56"/>
      <c r="CI66" s="56"/>
      <c r="CJ66" s="56"/>
      <c r="CK66" s="56"/>
      <c r="CL66" s="56"/>
      <c r="CM66" s="56"/>
      <c r="CN66" s="56"/>
      <c r="CO66" s="56" t="s">
        <v>1220</v>
      </c>
      <c r="CP66" s="56" t="s">
        <v>277</v>
      </c>
      <c r="CQ66" s="56" t="s">
        <v>278</v>
      </c>
      <c r="CR66" s="56" t="s">
        <v>517</v>
      </c>
      <c r="CS66" s="56"/>
      <c r="CT66" s="56"/>
      <c r="CU66" s="56"/>
      <c r="CV66" s="56"/>
      <c r="CW66" s="56"/>
      <c r="CX66" s="56"/>
      <c r="CY66" s="56"/>
      <c r="CZ66" s="56"/>
      <c r="DA66" s="56"/>
      <c r="DB66" s="56"/>
      <c r="DC66" s="56"/>
      <c r="DD66" s="56"/>
      <c r="DE66" s="56"/>
      <c r="DF66" s="56"/>
      <c r="DG66" s="56"/>
      <c r="DH66" s="56"/>
      <c r="DI66" s="56"/>
      <c r="DJ66" s="56"/>
      <c r="DK66" s="56"/>
      <c r="DL66" s="56"/>
      <c r="DM66" s="56"/>
      <c r="DN66" s="56"/>
      <c r="DO66" s="56"/>
      <c r="DP66" s="56"/>
      <c r="DQ66" s="56" t="s">
        <v>1221</v>
      </c>
      <c r="DR66" s="56" t="s">
        <v>281</v>
      </c>
      <c r="DS66" s="56" t="s">
        <v>282</v>
      </c>
      <c r="DT66" s="56" t="s">
        <v>523</v>
      </c>
      <c r="DU66" s="56"/>
      <c r="DV66" s="56"/>
      <c r="DW66" s="56"/>
      <c r="DX66" s="56"/>
      <c r="DY66" s="56"/>
      <c r="DZ66" s="56"/>
      <c r="EA66" s="56"/>
      <c r="EB66" s="56"/>
      <c r="EC66" s="56"/>
      <c r="ED66" s="56"/>
      <c r="EE66" s="56"/>
      <c r="EF66" s="56"/>
      <c r="EG66" s="56"/>
      <c r="EH66" s="56"/>
      <c r="EI66" s="56"/>
      <c r="EJ66" s="56"/>
      <c r="EK66" s="56"/>
      <c r="EL66" s="56"/>
      <c r="EM66" s="56"/>
      <c r="EN66" s="56"/>
      <c r="EO66" s="56"/>
      <c r="EP66" s="56"/>
      <c r="EQ66" s="56"/>
      <c r="ER66" s="56"/>
      <c r="ES66" s="56" t="s">
        <v>1222</v>
      </c>
      <c r="ET66" s="56" t="s">
        <v>285</v>
      </c>
      <c r="EU66" s="56" t="s">
        <v>286</v>
      </c>
      <c r="EV66" s="56" t="s">
        <v>529</v>
      </c>
      <c r="EW66" s="56"/>
      <c r="EX66" s="56"/>
      <c r="EY66" s="56"/>
      <c r="EZ66" s="56"/>
      <c r="FA66" s="56"/>
      <c r="FB66" s="56"/>
      <c r="FC66" s="56"/>
      <c r="FD66" s="56"/>
      <c r="FE66" s="56"/>
      <c r="FF66" s="56"/>
      <c r="FG66" s="56"/>
      <c r="FH66" s="56"/>
      <c r="FI66" s="56"/>
      <c r="FJ66" s="56"/>
      <c r="FK66" s="56"/>
      <c r="FL66" s="56"/>
      <c r="FM66" s="56"/>
      <c r="FN66" s="56"/>
      <c r="FO66" s="56"/>
      <c r="FP66" s="56"/>
      <c r="FQ66" s="56"/>
      <c r="FR66" s="56"/>
      <c r="FS66" s="56"/>
      <c r="FT66" s="56"/>
      <c r="FU66" s="56" t="s">
        <v>1223</v>
      </c>
      <c r="FV66" s="56" t="s">
        <v>289</v>
      </c>
      <c r="FW66" s="56" t="s">
        <v>290</v>
      </c>
      <c r="FX66" s="56" t="s">
        <v>535</v>
      </c>
      <c r="FY66" s="56"/>
      <c r="FZ66" s="56"/>
      <c r="GA66" s="56"/>
      <c r="GB66" s="56"/>
      <c r="GC66" s="56"/>
      <c r="GD66" s="56"/>
      <c r="GE66" s="56"/>
      <c r="GF66" s="56"/>
      <c r="GG66" s="56"/>
      <c r="GH66" s="56"/>
      <c r="GI66" s="56"/>
      <c r="GJ66" s="56"/>
      <c r="GK66" s="56"/>
      <c r="GL66" s="56"/>
      <c r="GM66" s="56"/>
      <c r="GN66" s="56"/>
      <c r="GO66" s="56"/>
      <c r="GP66" s="56"/>
      <c r="GQ66" s="56"/>
      <c r="GR66" s="56"/>
      <c r="GS66" s="56"/>
      <c r="GT66" s="56"/>
      <c r="GU66" s="56"/>
      <c r="GV66" s="56"/>
      <c r="GW66" s="56" t="s">
        <v>1224</v>
      </c>
      <c r="GX66" s="56" t="s">
        <v>293</v>
      </c>
      <c r="GY66" s="56" t="s">
        <v>294</v>
      </c>
      <c r="GZ66" s="56" t="s">
        <v>541</v>
      </c>
      <c r="HA66" s="56"/>
      <c r="HB66" s="56"/>
      <c r="HC66" s="56"/>
      <c r="HD66" s="56"/>
      <c r="HE66" s="56"/>
      <c r="HF66" s="56"/>
      <c r="HG66" s="56"/>
      <c r="HH66" s="56"/>
      <c r="HI66" s="56"/>
      <c r="HJ66" s="56"/>
      <c r="HK66" s="56"/>
      <c r="HL66" s="56"/>
      <c r="HM66" s="56"/>
      <c r="HN66" s="56"/>
      <c r="HO66" s="56"/>
      <c r="HP66" s="56"/>
      <c r="HQ66" s="56"/>
      <c r="HR66" s="56"/>
      <c r="HS66" s="56"/>
      <c r="HT66" s="56"/>
      <c r="HU66" s="56"/>
      <c r="HV66" s="56"/>
      <c r="HW66" s="56"/>
      <c r="HX66" s="5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42.75" x14ac:dyDescent="0.25">
      <c r="A67" s="56" t="s">
        <v>261</v>
      </c>
      <c r="B67" s="56" t="s">
        <v>262</v>
      </c>
      <c r="C67" s="56"/>
      <c r="D67" s="56"/>
      <c r="E67" s="56"/>
      <c r="F67" s="56" t="s">
        <v>263</v>
      </c>
      <c r="G67" s="56" t="s">
        <v>1225</v>
      </c>
      <c r="H67" s="56"/>
      <c r="I67" s="80" t="s">
        <v>1226</v>
      </c>
      <c r="J67" s="56" t="s">
        <v>266</v>
      </c>
      <c r="K67" s="56" t="s">
        <v>267</v>
      </c>
      <c r="L67" s="56" t="s">
        <v>499</v>
      </c>
      <c r="M67" s="56"/>
      <c r="N67" s="56"/>
      <c r="O67" s="56"/>
      <c r="P67" s="56"/>
      <c r="Q67" s="56"/>
      <c r="R67" s="56"/>
      <c r="S67" s="56"/>
      <c r="T67" s="56"/>
      <c r="U67" s="56"/>
      <c r="V67" s="56"/>
      <c r="W67" s="56"/>
      <c r="X67" s="56"/>
      <c r="Y67" s="56"/>
      <c r="Z67" s="56"/>
      <c r="AA67" s="56"/>
      <c r="AB67" s="56"/>
      <c r="AC67" s="56"/>
      <c r="AD67" s="56"/>
      <c r="AE67" s="56"/>
      <c r="AF67" s="56"/>
      <c r="AG67" s="56"/>
      <c r="AH67" s="56"/>
      <c r="AI67" s="56"/>
      <c r="AJ67" s="56"/>
      <c r="AK67" s="56" t="s">
        <v>1227</v>
      </c>
      <c r="AL67" s="56" t="s">
        <v>270</v>
      </c>
      <c r="AM67" s="56" t="s">
        <v>271</v>
      </c>
      <c r="AN67" s="56" t="s">
        <v>505</v>
      </c>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56"/>
      <c r="BM67" s="56" t="s">
        <v>1228</v>
      </c>
      <c r="BN67" s="56" t="s">
        <v>270</v>
      </c>
      <c r="BO67" s="56" t="s">
        <v>274</v>
      </c>
      <c r="BP67" s="56" t="s">
        <v>511</v>
      </c>
      <c r="BQ67" s="56"/>
      <c r="BR67" s="56"/>
      <c r="BS67" s="56"/>
      <c r="BT67" s="56"/>
      <c r="BU67" s="56"/>
      <c r="BV67" s="56"/>
      <c r="BW67" s="56"/>
      <c r="BX67" s="56"/>
      <c r="BY67" s="56"/>
      <c r="BZ67" s="56"/>
      <c r="CA67" s="56"/>
      <c r="CB67" s="56"/>
      <c r="CC67" s="56"/>
      <c r="CD67" s="56"/>
      <c r="CE67" s="56"/>
      <c r="CF67" s="56"/>
      <c r="CG67" s="56"/>
      <c r="CH67" s="56"/>
      <c r="CI67" s="56"/>
      <c r="CJ67" s="56"/>
      <c r="CK67" s="56"/>
      <c r="CL67" s="56"/>
      <c r="CM67" s="56"/>
      <c r="CN67" s="56"/>
      <c r="CO67" s="56" t="s">
        <v>1229</v>
      </c>
      <c r="CP67" s="56" t="s">
        <v>277</v>
      </c>
      <c r="CQ67" s="56" t="s">
        <v>278</v>
      </c>
      <c r="CR67" s="56" t="s">
        <v>517</v>
      </c>
      <c r="CS67" s="56"/>
      <c r="CT67" s="56"/>
      <c r="CU67" s="56"/>
      <c r="CV67" s="56"/>
      <c r="CW67" s="56"/>
      <c r="CX67" s="56"/>
      <c r="CY67" s="56"/>
      <c r="CZ67" s="56"/>
      <c r="DA67" s="56"/>
      <c r="DB67" s="56"/>
      <c r="DC67" s="56"/>
      <c r="DD67" s="56"/>
      <c r="DE67" s="56"/>
      <c r="DF67" s="56"/>
      <c r="DG67" s="56"/>
      <c r="DH67" s="56"/>
      <c r="DI67" s="56"/>
      <c r="DJ67" s="56"/>
      <c r="DK67" s="56"/>
      <c r="DL67" s="56"/>
      <c r="DM67" s="56"/>
      <c r="DN67" s="56"/>
      <c r="DO67" s="56"/>
      <c r="DP67" s="56"/>
      <c r="DQ67" s="56" t="s">
        <v>1230</v>
      </c>
      <c r="DR67" s="56" t="s">
        <v>281</v>
      </c>
      <c r="DS67" s="56" t="s">
        <v>282</v>
      </c>
      <c r="DT67" s="56" t="s">
        <v>523</v>
      </c>
      <c r="DU67" s="56"/>
      <c r="DV67" s="56"/>
      <c r="DW67" s="56"/>
      <c r="DX67" s="56"/>
      <c r="DY67" s="56"/>
      <c r="DZ67" s="56"/>
      <c r="EA67" s="56"/>
      <c r="EB67" s="56"/>
      <c r="EC67" s="56"/>
      <c r="ED67" s="56"/>
      <c r="EE67" s="56"/>
      <c r="EF67" s="56"/>
      <c r="EG67" s="56"/>
      <c r="EH67" s="56"/>
      <c r="EI67" s="56"/>
      <c r="EJ67" s="56"/>
      <c r="EK67" s="56"/>
      <c r="EL67" s="56"/>
      <c r="EM67" s="56"/>
      <c r="EN67" s="56"/>
      <c r="EO67" s="56"/>
      <c r="EP67" s="56"/>
      <c r="EQ67" s="56"/>
      <c r="ER67" s="56"/>
      <c r="ES67" s="56" t="s">
        <v>1231</v>
      </c>
      <c r="ET67" s="56" t="s">
        <v>285</v>
      </c>
      <c r="EU67" s="56" t="s">
        <v>286</v>
      </c>
      <c r="EV67" s="56" t="s">
        <v>529</v>
      </c>
      <c r="EW67" s="56"/>
      <c r="EX67" s="56"/>
      <c r="EY67" s="56"/>
      <c r="EZ67" s="56"/>
      <c r="FA67" s="56"/>
      <c r="FB67" s="56"/>
      <c r="FC67" s="56"/>
      <c r="FD67" s="56"/>
      <c r="FE67" s="56"/>
      <c r="FF67" s="56"/>
      <c r="FG67" s="56"/>
      <c r="FH67" s="56"/>
      <c r="FI67" s="56"/>
      <c r="FJ67" s="56"/>
      <c r="FK67" s="56"/>
      <c r="FL67" s="56"/>
      <c r="FM67" s="56"/>
      <c r="FN67" s="56"/>
      <c r="FO67" s="56"/>
      <c r="FP67" s="56"/>
      <c r="FQ67" s="56"/>
      <c r="FR67" s="56"/>
      <c r="FS67" s="56"/>
      <c r="FT67" s="56"/>
      <c r="FU67" s="56" t="s">
        <v>1232</v>
      </c>
      <c r="FV67" s="56" t="s">
        <v>289</v>
      </c>
      <c r="FW67" s="56" t="s">
        <v>290</v>
      </c>
      <c r="FX67" s="56" t="s">
        <v>535</v>
      </c>
      <c r="FY67" s="56"/>
      <c r="FZ67" s="56"/>
      <c r="GA67" s="56"/>
      <c r="GB67" s="56"/>
      <c r="GC67" s="56"/>
      <c r="GD67" s="56"/>
      <c r="GE67" s="56"/>
      <c r="GF67" s="56"/>
      <c r="GG67" s="56"/>
      <c r="GH67" s="56"/>
      <c r="GI67" s="56"/>
      <c r="GJ67" s="56"/>
      <c r="GK67" s="56"/>
      <c r="GL67" s="56"/>
      <c r="GM67" s="56"/>
      <c r="GN67" s="56"/>
      <c r="GO67" s="56"/>
      <c r="GP67" s="56"/>
      <c r="GQ67" s="56"/>
      <c r="GR67" s="56"/>
      <c r="GS67" s="56"/>
      <c r="GT67" s="56"/>
      <c r="GU67" s="56"/>
      <c r="GV67" s="56"/>
      <c r="GW67" s="56" t="s">
        <v>1233</v>
      </c>
      <c r="GX67" s="56" t="s">
        <v>293</v>
      </c>
      <c r="GY67" s="56" t="s">
        <v>294</v>
      </c>
      <c r="GZ67" s="56" t="s">
        <v>541</v>
      </c>
      <c r="HA67" s="56"/>
      <c r="HB67" s="56"/>
      <c r="HC67" s="56"/>
      <c r="HD67" s="56"/>
      <c r="HE67" s="56"/>
      <c r="HF67" s="56"/>
      <c r="HG67" s="56"/>
      <c r="HH67" s="56"/>
      <c r="HI67" s="56"/>
      <c r="HJ67" s="56"/>
      <c r="HK67" s="56"/>
      <c r="HL67" s="56"/>
      <c r="HM67" s="56"/>
      <c r="HN67" s="56"/>
      <c r="HO67" s="56"/>
      <c r="HP67" s="56"/>
      <c r="HQ67" s="56"/>
      <c r="HR67" s="56"/>
      <c r="HS67" s="56"/>
      <c r="HT67" s="56"/>
      <c r="HU67" s="56"/>
      <c r="HV67" s="56"/>
      <c r="HW67" s="56"/>
      <c r="HX67" s="56"/>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42.75" x14ac:dyDescent="0.25">
      <c r="A68" s="56" t="s">
        <v>261</v>
      </c>
      <c r="B68" s="56" t="s">
        <v>262</v>
      </c>
      <c r="C68" s="56"/>
      <c r="D68" s="56"/>
      <c r="E68" s="56"/>
      <c r="F68" s="56" t="s">
        <v>263</v>
      </c>
      <c r="G68" s="56" t="s">
        <v>1234</v>
      </c>
      <c r="H68" s="56"/>
      <c r="I68" s="80" t="s">
        <v>1235</v>
      </c>
      <c r="J68" s="56" t="s">
        <v>266</v>
      </c>
      <c r="K68" s="56" t="s">
        <v>267</v>
      </c>
      <c r="L68" s="56" t="s">
        <v>499</v>
      </c>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t="s">
        <v>1236</v>
      </c>
      <c r="AL68" s="56" t="s">
        <v>270</v>
      </c>
      <c r="AM68" s="56" t="s">
        <v>271</v>
      </c>
      <c r="AN68" s="56" t="s">
        <v>1237</v>
      </c>
      <c r="AO68" s="79"/>
      <c r="AP68" s="56"/>
      <c r="AQ68" s="56"/>
      <c r="AR68" s="56"/>
      <c r="AS68" s="56"/>
      <c r="AT68" s="56"/>
      <c r="AU68" s="56"/>
      <c r="AV68" s="56"/>
      <c r="AW68" s="56"/>
      <c r="AX68" s="56"/>
      <c r="AY68" s="56"/>
      <c r="AZ68" s="56"/>
      <c r="BA68" s="56"/>
      <c r="BB68" s="56"/>
      <c r="BC68" s="56"/>
      <c r="BD68" s="56"/>
      <c r="BE68" s="56"/>
      <c r="BF68" s="56"/>
      <c r="BG68" s="56"/>
      <c r="BH68" s="56"/>
      <c r="BI68" s="56"/>
      <c r="BJ68" s="56"/>
      <c r="BK68" s="56"/>
      <c r="BL68" s="56"/>
      <c r="BM68" s="56" t="s">
        <v>1238</v>
      </c>
      <c r="BN68" s="56" t="s">
        <v>270</v>
      </c>
      <c r="BO68" s="56" t="s">
        <v>274</v>
      </c>
      <c r="BP68" s="56" t="s">
        <v>511</v>
      </c>
      <c r="BQ68" s="79"/>
      <c r="BR68" s="56"/>
      <c r="BS68" s="56"/>
      <c r="BT68" s="56"/>
      <c r="BU68" s="56"/>
      <c r="BV68" s="56"/>
      <c r="BW68" s="56"/>
      <c r="BX68" s="56"/>
      <c r="BY68" s="56"/>
      <c r="BZ68" s="56"/>
      <c r="CA68" s="56"/>
      <c r="CB68" s="56"/>
      <c r="CC68" s="56"/>
      <c r="CD68" s="56"/>
      <c r="CE68" s="56"/>
      <c r="CF68" s="56"/>
      <c r="CG68" s="56"/>
      <c r="CH68" s="56"/>
      <c r="CI68" s="56"/>
      <c r="CJ68" s="56"/>
      <c r="CK68" s="56"/>
      <c r="CL68" s="56"/>
      <c r="CM68" s="56"/>
      <c r="CN68" s="56"/>
      <c r="CO68" s="56" t="s">
        <v>1239</v>
      </c>
      <c r="CP68" s="56" t="s">
        <v>277</v>
      </c>
      <c r="CQ68" s="56" t="s">
        <v>278</v>
      </c>
      <c r="CR68" s="56" t="s">
        <v>517</v>
      </c>
      <c r="CS68" s="79"/>
      <c r="CT68" s="56"/>
      <c r="CU68" s="56"/>
      <c r="CV68" s="56"/>
      <c r="CW68" s="56"/>
      <c r="CX68" s="56"/>
      <c r="CY68" s="56"/>
      <c r="CZ68" s="56"/>
      <c r="DA68" s="56"/>
      <c r="DB68" s="56"/>
      <c r="DC68" s="56"/>
      <c r="DD68" s="56"/>
      <c r="DE68" s="56"/>
      <c r="DF68" s="56"/>
      <c r="DG68" s="56"/>
      <c r="DH68" s="56"/>
      <c r="DI68" s="56"/>
      <c r="DJ68" s="56"/>
      <c r="DK68" s="56"/>
      <c r="DL68" s="56"/>
      <c r="DM68" s="56"/>
      <c r="DN68" s="56"/>
      <c r="DO68" s="56"/>
      <c r="DP68" s="56"/>
      <c r="DQ68" s="56" t="s">
        <v>1240</v>
      </c>
      <c r="DR68" s="56" t="s">
        <v>281</v>
      </c>
      <c r="DS68" s="56" t="s">
        <v>282</v>
      </c>
      <c r="DT68" s="56" t="s">
        <v>523</v>
      </c>
      <c r="DU68" s="79"/>
      <c r="DV68" s="56"/>
      <c r="DW68" s="56"/>
      <c r="DX68" s="56"/>
      <c r="DY68" s="56"/>
      <c r="DZ68" s="56"/>
      <c r="EA68" s="56"/>
      <c r="EB68" s="56"/>
      <c r="EC68" s="56"/>
      <c r="ED68" s="56"/>
      <c r="EE68" s="56"/>
      <c r="EF68" s="56"/>
      <c r="EG68" s="56"/>
      <c r="EH68" s="56"/>
      <c r="EI68" s="56"/>
      <c r="EJ68" s="56"/>
      <c r="EK68" s="56"/>
      <c r="EL68" s="56"/>
      <c r="EM68" s="56"/>
      <c r="EN68" s="56"/>
      <c r="EO68" s="56"/>
      <c r="EP68" s="56"/>
      <c r="EQ68" s="56"/>
      <c r="ER68" s="56"/>
      <c r="ES68" s="56" t="s">
        <v>1241</v>
      </c>
      <c r="ET68" s="56" t="s">
        <v>285</v>
      </c>
      <c r="EU68" s="56" t="s">
        <v>286</v>
      </c>
      <c r="EV68" s="56" t="s">
        <v>529</v>
      </c>
      <c r="EW68" s="79"/>
      <c r="EX68" s="56"/>
      <c r="EY68" s="56"/>
      <c r="EZ68" s="56"/>
      <c r="FA68" s="56"/>
      <c r="FB68" s="56"/>
      <c r="FC68" s="56"/>
      <c r="FD68" s="56"/>
      <c r="FE68" s="56"/>
      <c r="FF68" s="56"/>
      <c r="FG68" s="56"/>
      <c r="FH68" s="56"/>
      <c r="FI68" s="56"/>
      <c r="FJ68" s="56"/>
      <c r="FK68" s="56"/>
      <c r="FL68" s="56"/>
      <c r="FM68" s="56"/>
      <c r="FN68" s="56"/>
      <c r="FO68" s="56"/>
      <c r="FP68" s="56"/>
      <c r="FQ68" s="56"/>
      <c r="FR68" s="56"/>
      <c r="FS68" s="56"/>
      <c r="FT68" s="56"/>
      <c r="FU68" s="56" t="s">
        <v>1242</v>
      </c>
      <c r="FV68" s="56" t="s">
        <v>289</v>
      </c>
      <c r="FW68" s="56" t="s">
        <v>290</v>
      </c>
      <c r="FX68" s="56" t="s">
        <v>535</v>
      </c>
      <c r="FY68" s="79"/>
      <c r="FZ68" s="56"/>
      <c r="GA68" s="56"/>
      <c r="GB68" s="56"/>
      <c r="GC68" s="56"/>
      <c r="GD68" s="56"/>
      <c r="GE68" s="56"/>
      <c r="GF68" s="56"/>
      <c r="GG68" s="56"/>
      <c r="GH68" s="56"/>
      <c r="GI68" s="56"/>
      <c r="GJ68" s="56"/>
      <c r="GK68" s="56"/>
      <c r="GL68" s="56"/>
      <c r="GM68" s="56"/>
      <c r="GN68" s="56"/>
      <c r="GO68" s="56"/>
      <c r="GP68" s="56"/>
      <c r="GQ68" s="56"/>
      <c r="GR68" s="56"/>
      <c r="GS68" s="56"/>
      <c r="GT68" s="56"/>
      <c r="GU68" s="56"/>
      <c r="GV68" s="56"/>
      <c r="GW68" s="56" t="s">
        <v>1243</v>
      </c>
      <c r="GX68" s="56" t="s">
        <v>293</v>
      </c>
      <c r="GY68" s="56" t="s">
        <v>294</v>
      </c>
      <c r="GZ68" s="56" t="s">
        <v>541</v>
      </c>
      <c r="HA68" s="79"/>
      <c r="HB68" s="56"/>
      <c r="HC68" s="56"/>
      <c r="HD68" s="56"/>
      <c r="HE68" s="56"/>
      <c r="HF68" s="56"/>
      <c r="HG68" s="56"/>
      <c r="HH68" s="56"/>
      <c r="HI68" s="56"/>
      <c r="HJ68" s="56"/>
      <c r="HK68" s="56"/>
      <c r="HL68" s="56"/>
      <c r="HM68" s="56"/>
      <c r="HN68" s="56"/>
      <c r="HO68" s="56"/>
      <c r="HP68" s="56"/>
      <c r="HQ68" s="56"/>
      <c r="HR68" s="56"/>
      <c r="HS68" s="56"/>
      <c r="HT68" s="56"/>
      <c r="HU68" s="56"/>
      <c r="HV68" s="56"/>
      <c r="HW68" s="56"/>
      <c r="HX68" s="56"/>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42.75" x14ac:dyDescent="0.25">
      <c r="A69" s="56" t="s">
        <v>261</v>
      </c>
      <c r="B69" s="56" t="s">
        <v>262</v>
      </c>
      <c r="C69" s="56"/>
      <c r="D69" s="56"/>
      <c r="E69" s="56"/>
      <c r="F69" s="56" t="s">
        <v>263</v>
      </c>
      <c r="G69" s="56" t="s">
        <v>1244</v>
      </c>
      <c r="H69" s="56"/>
      <c r="I69" s="80" t="s">
        <v>1245</v>
      </c>
      <c r="J69" s="56" t="s">
        <v>266</v>
      </c>
      <c r="K69" s="56" t="s">
        <v>267</v>
      </c>
      <c r="L69" s="56" t="s">
        <v>499</v>
      </c>
      <c r="M69" s="56"/>
      <c r="N69" s="56"/>
      <c r="O69" s="56"/>
      <c r="P69" s="56"/>
      <c r="Q69" s="56"/>
      <c r="R69" s="56"/>
      <c r="S69" s="56"/>
      <c r="T69" s="56"/>
      <c r="U69" s="56"/>
      <c r="V69" s="56"/>
      <c r="W69" s="56"/>
      <c r="X69" s="56"/>
      <c r="Y69" s="56"/>
      <c r="Z69" s="56"/>
      <c r="AA69" s="56"/>
      <c r="AB69" s="56"/>
      <c r="AC69" s="56"/>
      <c r="AD69" s="56"/>
      <c r="AE69" s="56"/>
      <c r="AF69" s="56"/>
      <c r="AG69" s="56"/>
      <c r="AH69" s="56"/>
      <c r="AI69" s="56"/>
      <c r="AJ69" s="56"/>
      <c r="AK69" s="56" t="s">
        <v>1246</v>
      </c>
      <c r="AL69" s="56" t="s">
        <v>270</v>
      </c>
      <c r="AM69" s="56" t="s">
        <v>271</v>
      </c>
      <c r="AN69" s="56" t="s">
        <v>1237</v>
      </c>
      <c r="AO69" s="79"/>
      <c r="AP69" s="56"/>
      <c r="AQ69" s="56"/>
      <c r="AR69" s="56"/>
      <c r="AS69" s="56"/>
      <c r="AT69" s="56"/>
      <c r="AU69" s="56"/>
      <c r="AV69" s="56"/>
      <c r="AW69" s="56"/>
      <c r="AX69" s="56"/>
      <c r="AY69" s="56"/>
      <c r="AZ69" s="56"/>
      <c r="BA69" s="56"/>
      <c r="BB69" s="56"/>
      <c r="BC69" s="56"/>
      <c r="BD69" s="56"/>
      <c r="BE69" s="56"/>
      <c r="BF69" s="56"/>
      <c r="BG69" s="56"/>
      <c r="BH69" s="56"/>
      <c r="BI69" s="56"/>
      <c r="BJ69" s="56"/>
      <c r="BK69" s="56"/>
      <c r="BL69" s="56"/>
      <c r="BM69" s="56" t="s">
        <v>1247</v>
      </c>
      <c r="BN69" s="56" t="s">
        <v>270</v>
      </c>
      <c r="BO69" s="56" t="s">
        <v>274</v>
      </c>
      <c r="BP69" s="56" t="s">
        <v>511</v>
      </c>
      <c r="BQ69" s="79"/>
      <c r="BR69" s="56"/>
      <c r="BS69" s="56"/>
      <c r="BT69" s="56"/>
      <c r="BU69" s="56"/>
      <c r="BV69" s="56"/>
      <c r="BW69" s="56"/>
      <c r="BX69" s="56"/>
      <c r="BY69" s="56"/>
      <c r="BZ69" s="56"/>
      <c r="CA69" s="56"/>
      <c r="CB69" s="56"/>
      <c r="CC69" s="56"/>
      <c r="CD69" s="56"/>
      <c r="CE69" s="56"/>
      <c r="CF69" s="56"/>
      <c r="CG69" s="56"/>
      <c r="CH69" s="56"/>
      <c r="CI69" s="56"/>
      <c r="CJ69" s="56"/>
      <c r="CK69" s="56"/>
      <c r="CL69" s="56"/>
      <c r="CM69" s="56"/>
      <c r="CN69" s="56"/>
      <c r="CO69" s="56" t="s">
        <v>1248</v>
      </c>
      <c r="CP69" s="56" t="s">
        <v>277</v>
      </c>
      <c r="CQ69" s="56" t="s">
        <v>278</v>
      </c>
      <c r="CR69" s="56" t="s">
        <v>517</v>
      </c>
      <c r="CS69" s="79"/>
      <c r="CT69" s="56"/>
      <c r="CU69" s="56"/>
      <c r="CV69" s="56"/>
      <c r="CW69" s="56"/>
      <c r="CX69" s="56"/>
      <c r="CY69" s="56"/>
      <c r="CZ69" s="56"/>
      <c r="DA69" s="56"/>
      <c r="DB69" s="56"/>
      <c r="DC69" s="56"/>
      <c r="DD69" s="56"/>
      <c r="DE69" s="56"/>
      <c r="DF69" s="56"/>
      <c r="DG69" s="56"/>
      <c r="DH69" s="56"/>
      <c r="DI69" s="56"/>
      <c r="DJ69" s="56"/>
      <c r="DK69" s="56"/>
      <c r="DL69" s="56"/>
      <c r="DM69" s="56"/>
      <c r="DN69" s="56"/>
      <c r="DO69" s="56"/>
      <c r="DP69" s="56"/>
      <c r="DQ69" s="56" t="s">
        <v>1249</v>
      </c>
      <c r="DR69" s="56" t="s">
        <v>281</v>
      </c>
      <c r="DS69" s="56" t="s">
        <v>282</v>
      </c>
      <c r="DT69" s="56" t="s">
        <v>523</v>
      </c>
      <c r="DU69" s="79"/>
      <c r="DV69" s="56"/>
      <c r="DW69" s="56"/>
      <c r="DX69" s="56"/>
      <c r="DY69" s="56"/>
      <c r="DZ69" s="56"/>
      <c r="EA69" s="56"/>
      <c r="EB69" s="56"/>
      <c r="EC69" s="56"/>
      <c r="ED69" s="56"/>
      <c r="EE69" s="56"/>
      <c r="EF69" s="56"/>
      <c r="EG69" s="56"/>
      <c r="EH69" s="56"/>
      <c r="EI69" s="56"/>
      <c r="EJ69" s="56"/>
      <c r="EK69" s="56"/>
      <c r="EL69" s="56"/>
      <c r="EM69" s="56"/>
      <c r="EN69" s="56"/>
      <c r="EO69" s="56"/>
      <c r="EP69" s="56"/>
      <c r="EQ69" s="56"/>
      <c r="ER69" s="56"/>
      <c r="ES69" s="56" t="s">
        <v>1250</v>
      </c>
      <c r="ET69" s="56" t="s">
        <v>285</v>
      </c>
      <c r="EU69" s="56" t="s">
        <v>286</v>
      </c>
      <c r="EV69" s="56" t="s">
        <v>529</v>
      </c>
      <c r="EW69" s="79"/>
      <c r="EX69" s="56"/>
      <c r="EY69" s="56"/>
      <c r="EZ69" s="56"/>
      <c r="FA69" s="56"/>
      <c r="FB69" s="56"/>
      <c r="FC69" s="56"/>
      <c r="FD69" s="56"/>
      <c r="FE69" s="56"/>
      <c r="FF69" s="56"/>
      <c r="FG69" s="56"/>
      <c r="FH69" s="56"/>
      <c r="FI69" s="56"/>
      <c r="FJ69" s="56"/>
      <c r="FK69" s="56"/>
      <c r="FL69" s="56"/>
      <c r="FM69" s="56"/>
      <c r="FN69" s="56"/>
      <c r="FO69" s="56"/>
      <c r="FP69" s="56"/>
      <c r="FQ69" s="56"/>
      <c r="FR69" s="56"/>
      <c r="FS69" s="56"/>
      <c r="FT69" s="56"/>
      <c r="FU69" s="56" t="s">
        <v>1251</v>
      </c>
      <c r="FV69" s="56" t="s">
        <v>289</v>
      </c>
      <c r="FW69" s="56" t="s">
        <v>290</v>
      </c>
      <c r="FX69" s="56" t="s">
        <v>535</v>
      </c>
      <c r="FY69" s="79"/>
      <c r="FZ69" s="56"/>
      <c r="GA69" s="56"/>
      <c r="GB69" s="56"/>
      <c r="GC69" s="56"/>
      <c r="GD69" s="56"/>
      <c r="GE69" s="56"/>
      <c r="GF69" s="56"/>
      <c r="GG69" s="56"/>
      <c r="GH69" s="56"/>
      <c r="GI69" s="56"/>
      <c r="GJ69" s="56"/>
      <c r="GK69" s="56"/>
      <c r="GL69" s="56"/>
      <c r="GM69" s="56"/>
      <c r="GN69" s="56"/>
      <c r="GO69" s="56"/>
      <c r="GP69" s="56"/>
      <c r="GQ69" s="56"/>
      <c r="GR69" s="56"/>
      <c r="GS69" s="56"/>
      <c r="GT69" s="56"/>
      <c r="GU69" s="56"/>
      <c r="GV69" s="56"/>
      <c r="GW69" s="56" t="s">
        <v>1252</v>
      </c>
      <c r="GX69" s="56" t="s">
        <v>293</v>
      </c>
      <c r="GY69" s="56" t="s">
        <v>294</v>
      </c>
      <c r="GZ69" s="56" t="s">
        <v>541</v>
      </c>
      <c r="HA69" s="79"/>
      <c r="HB69" s="56"/>
      <c r="HC69" s="56"/>
      <c r="HD69" s="56"/>
      <c r="HE69" s="56"/>
      <c r="HF69" s="56"/>
      <c r="HG69" s="56"/>
      <c r="HH69" s="56"/>
      <c r="HI69" s="56"/>
      <c r="HJ69" s="56"/>
      <c r="HK69" s="56"/>
      <c r="HL69" s="56"/>
      <c r="HM69" s="56"/>
      <c r="HN69" s="56"/>
      <c r="HO69" s="56"/>
      <c r="HP69" s="56"/>
      <c r="HQ69" s="56"/>
      <c r="HR69" s="56"/>
      <c r="HS69" s="56"/>
      <c r="HT69" s="56"/>
      <c r="HU69" s="56"/>
      <c r="HV69" s="56"/>
      <c r="HW69" s="56"/>
      <c r="HX69" s="56"/>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42.75" x14ac:dyDescent="0.25">
      <c r="A70" s="46" t="s">
        <v>261</v>
      </c>
      <c r="B70" s="46" t="s">
        <v>262</v>
      </c>
      <c r="C70" s="46"/>
      <c r="D70" s="46"/>
      <c r="E70" s="46"/>
      <c r="F70" s="56" t="s">
        <v>263</v>
      </c>
      <c r="G70" s="46" t="s">
        <v>1253</v>
      </c>
      <c r="H70" s="46"/>
      <c r="I70" s="81" t="s">
        <v>1254</v>
      </c>
      <c r="J70" s="56" t="s">
        <v>1064</v>
      </c>
      <c r="K70" s="56" t="s">
        <v>1255</v>
      </c>
      <c r="L70" s="56" t="s">
        <v>1256</v>
      </c>
      <c r="M70" s="56" t="s">
        <v>268</v>
      </c>
      <c r="N70" s="56" t="s">
        <v>499</v>
      </c>
      <c r="O70" s="46"/>
      <c r="P70" s="46"/>
      <c r="Q70" s="46"/>
      <c r="R70" s="46"/>
      <c r="S70" s="46"/>
      <c r="T70" s="46"/>
      <c r="U70" s="46"/>
      <c r="V70" s="46"/>
      <c r="W70" s="46"/>
      <c r="X70" s="46"/>
      <c r="Y70" s="46"/>
      <c r="Z70" s="46"/>
      <c r="AA70" s="46"/>
      <c r="AB70" s="46"/>
      <c r="AC70" s="46"/>
      <c r="AD70" s="46"/>
      <c r="AE70" s="46"/>
      <c r="AF70" s="46"/>
      <c r="AG70" s="46"/>
      <c r="AH70" s="46"/>
      <c r="AI70" s="46"/>
      <c r="AJ70" s="46"/>
      <c r="AK70" s="46" t="s">
        <v>1257</v>
      </c>
      <c r="AL70" s="59" t="s">
        <v>1068</v>
      </c>
      <c r="AM70" s="59" t="s">
        <v>1182</v>
      </c>
      <c r="AN70" s="59" t="s">
        <v>1183</v>
      </c>
      <c r="AO70" s="2" t="s">
        <v>272</v>
      </c>
      <c r="AP70" s="56" t="s">
        <v>505</v>
      </c>
      <c r="AQ70" s="46"/>
      <c r="AR70" s="46"/>
      <c r="AS70" s="46"/>
      <c r="AT70" s="46"/>
      <c r="AU70" s="46"/>
      <c r="AV70" s="46"/>
      <c r="AW70" s="46"/>
      <c r="AX70" s="46"/>
      <c r="AY70" s="46"/>
      <c r="AZ70" s="46"/>
      <c r="BA70" s="46"/>
      <c r="BB70" s="46"/>
      <c r="BC70" s="46"/>
      <c r="BD70" s="46"/>
      <c r="BE70" s="46"/>
      <c r="BF70" s="46"/>
      <c r="BG70" s="46"/>
      <c r="BH70" s="46"/>
      <c r="BI70" s="46"/>
      <c r="BJ70" s="46"/>
      <c r="BK70" s="46"/>
      <c r="BL70" s="46"/>
      <c r="BM70" s="46" t="s">
        <v>1258</v>
      </c>
      <c r="BN70" s="59" t="s">
        <v>1072</v>
      </c>
      <c r="BO70" s="59" t="s">
        <v>1259</v>
      </c>
      <c r="BP70" s="59" t="s">
        <v>1260</v>
      </c>
      <c r="BQ70" s="2" t="s">
        <v>275</v>
      </c>
      <c r="BR70" s="56" t="s">
        <v>511</v>
      </c>
      <c r="BS70" s="46"/>
      <c r="BT70" s="46"/>
      <c r="BU70" s="46"/>
      <c r="BV70" s="46"/>
      <c r="BW70" s="46"/>
      <c r="BX70" s="46"/>
      <c r="BY70" s="46"/>
      <c r="BZ70" s="46"/>
      <c r="CA70" s="46"/>
      <c r="CB70" s="46"/>
      <c r="CC70" s="46"/>
      <c r="CD70" s="46"/>
      <c r="CE70" s="46"/>
      <c r="CF70" s="46"/>
      <c r="CG70" s="46"/>
      <c r="CH70" s="46"/>
      <c r="CI70" s="46"/>
      <c r="CJ70" s="46"/>
      <c r="CK70" s="46"/>
      <c r="CL70" s="46"/>
      <c r="CM70" s="46"/>
      <c r="CN70" s="46"/>
      <c r="CO70" s="46" t="s">
        <v>1261</v>
      </c>
      <c r="CP70" s="59" t="s">
        <v>1076</v>
      </c>
      <c r="CQ70" s="59" t="s">
        <v>1262</v>
      </c>
      <c r="CR70" s="59" t="s">
        <v>1263</v>
      </c>
      <c r="CS70" s="2" t="s">
        <v>279</v>
      </c>
      <c r="CT70" s="56" t="s">
        <v>517</v>
      </c>
      <c r="CU70" s="46"/>
      <c r="CV70" s="46"/>
      <c r="CW70" s="46"/>
      <c r="CX70" s="46"/>
      <c r="CY70" s="46"/>
      <c r="CZ70" s="46"/>
      <c r="DA70" s="46"/>
      <c r="DB70" s="46"/>
      <c r="DC70" s="46"/>
      <c r="DD70" s="46"/>
      <c r="DE70" s="46"/>
      <c r="DF70" s="46"/>
      <c r="DG70" s="46"/>
      <c r="DH70" s="46"/>
      <c r="DI70" s="46"/>
      <c r="DJ70" s="46"/>
      <c r="DK70" s="46"/>
      <c r="DL70" s="46"/>
      <c r="DM70" s="46"/>
      <c r="DN70" s="46"/>
      <c r="DO70" s="46"/>
      <c r="DP70" s="46"/>
      <c r="DQ70" s="46" t="s">
        <v>1264</v>
      </c>
      <c r="DR70" s="59" t="s">
        <v>1194</v>
      </c>
      <c r="DS70" s="59" t="s">
        <v>1265</v>
      </c>
      <c r="DT70" s="59" t="s">
        <v>1266</v>
      </c>
      <c r="DU70" s="2" t="s">
        <v>283</v>
      </c>
      <c r="DV70" s="56" t="s">
        <v>523</v>
      </c>
      <c r="DW70" s="46"/>
      <c r="DX70" s="46"/>
      <c r="DY70" s="46"/>
      <c r="DZ70" s="46"/>
      <c r="EA70" s="46"/>
      <c r="EB70" s="46"/>
      <c r="EC70" s="46"/>
      <c r="ED70" s="46"/>
      <c r="EE70" s="46"/>
      <c r="EF70" s="46"/>
      <c r="EG70" s="46"/>
      <c r="EH70" s="46"/>
      <c r="EI70" s="46"/>
      <c r="EJ70" s="46"/>
      <c r="EK70" s="46"/>
      <c r="EL70" s="46"/>
      <c r="EM70" s="46"/>
      <c r="EN70" s="46"/>
      <c r="EO70" s="46"/>
      <c r="EP70" s="46"/>
      <c r="EQ70" s="46"/>
      <c r="ER70" s="46"/>
      <c r="ES70" s="46" t="s">
        <v>1267</v>
      </c>
      <c r="ET70" s="59" t="s">
        <v>1268</v>
      </c>
      <c r="EU70" s="59" t="s">
        <v>1269</v>
      </c>
      <c r="EV70" s="59" t="s">
        <v>1270</v>
      </c>
      <c r="EW70" s="2" t="s">
        <v>287</v>
      </c>
      <c r="EX70" s="56" t="s">
        <v>529</v>
      </c>
      <c r="EY70" s="46"/>
      <c r="EZ70" s="46"/>
      <c r="FA70" s="46"/>
      <c r="FB70" s="46"/>
      <c r="FC70" s="46"/>
      <c r="FD70" s="46"/>
      <c r="FE70" s="46"/>
      <c r="FF70" s="46"/>
      <c r="FG70" s="46"/>
      <c r="FH70" s="46"/>
      <c r="FI70" s="46"/>
      <c r="FJ70" s="46"/>
      <c r="FK70" s="46"/>
      <c r="FL70" s="46"/>
      <c r="FM70" s="46"/>
      <c r="FN70" s="46"/>
      <c r="FO70" s="46"/>
      <c r="FP70" s="46"/>
      <c r="FQ70" s="46"/>
      <c r="FR70" s="46"/>
      <c r="FS70" s="46"/>
      <c r="FT70" s="46"/>
      <c r="FU70" s="46" t="s">
        <v>1271</v>
      </c>
      <c r="FV70" s="59" t="s">
        <v>1272</v>
      </c>
      <c r="FW70" s="59" t="s">
        <v>1273</v>
      </c>
      <c r="FX70" s="59" t="s">
        <v>1203</v>
      </c>
      <c r="FY70" s="2" t="s">
        <v>291</v>
      </c>
      <c r="FZ70" s="56" t="s">
        <v>535</v>
      </c>
      <c r="GA70" s="46"/>
      <c r="GB70" s="46"/>
      <c r="GC70" s="46"/>
      <c r="GD70" s="46"/>
      <c r="GE70" s="46"/>
      <c r="GF70" s="46"/>
      <c r="GG70" s="46"/>
      <c r="GH70" s="46"/>
      <c r="GI70" s="46"/>
      <c r="GJ70" s="46"/>
      <c r="GK70" s="46"/>
      <c r="GL70" s="46"/>
      <c r="GM70" s="46"/>
      <c r="GN70" s="46"/>
      <c r="GO70" s="46"/>
      <c r="GP70" s="46"/>
      <c r="GQ70" s="46"/>
      <c r="GR70" s="46"/>
      <c r="GS70" s="46"/>
      <c r="GT70" s="46"/>
      <c r="GU70" s="46"/>
      <c r="GV70" s="46"/>
      <c r="GW70" s="46" t="s">
        <v>1274</v>
      </c>
      <c r="GX70" s="59" t="s">
        <v>1275</v>
      </c>
      <c r="GY70" s="59" t="s">
        <v>1276</v>
      </c>
      <c r="GZ70" s="59" t="s">
        <v>1277</v>
      </c>
      <c r="HA70" s="2" t="s">
        <v>295</v>
      </c>
      <c r="HB70" s="56" t="s">
        <v>541</v>
      </c>
      <c r="HC70" s="46"/>
      <c r="HD70" s="46"/>
      <c r="HE70" s="46"/>
      <c r="HF70" s="46"/>
      <c r="HG70" s="46"/>
      <c r="HH70" s="46"/>
      <c r="HI70" s="46"/>
      <c r="HJ70" s="46"/>
      <c r="HK70" s="46"/>
      <c r="HL70" s="46"/>
      <c r="HM70" s="46"/>
      <c r="HN70" s="46"/>
      <c r="HO70" s="46"/>
      <c r="HP70" s="46"/>
      <c r="HQ70" s="46"/>
      <c r="HR70" s="46"/>
      <c r="HS70" s="46"/>
      <c r="HT70" s="46"/>
      <c r="HU70" s="46"/>
      <c r="HV70" s="46"/>
      <c r="HW70" s="46"/>
      <c r="HX70" s="46"/>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s="70" customFormat="1" ht="14.25" x14ac:dyDescent="0.25">
      <c r="A71" s="49" t="s">
        <v>251</v>
      </c>
      <c r="B71" s="50"/>
      <c r="C71" s="50"/>
      <c r="D71" s="50"/>
      <c r="E71" s="50"/>
      <c r="F71" s="50"/>
      <c r="G71" s="51"/>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c r="AJ71" s="62"/>
      <c r="AK71" s="50"/>
      <c r="AL71" s="50"/>
      <c r="AM71" s="50"/>
      <c r="AN71" s="50"/>
      <c r="AO71" s="50"/>
      <c r="AP71" s="50"/>
      <c r="AQ71" s="50"/>
      <c r="AR71" s="50"/>
      <c r="AS71" s="50"/>
      <c r="AT71" s="50"/>
      <c r="AU71" s="50"/>
      <c r="AV71" s="50"/>
      <c r="AW71" s="50"/>
      <c r="AX71" s="50"/>
      <c r="AY71" s="50"/>
      <c r="AZ71" s="50"/>
      <c r="BA71" s="50"/>
      <c r="BB71" s="50"/>
      <c r="BC71" s="50"/>
      <c r="BD71" s="50"/>
      <c r="BE71" s="50"/>
      <c r="BF71" s="50"/>
      <c r="BG71" s="50"/>
      <c r="BH71" s="50"/>
      <c r="BI71" s="50"/>
      <c r="BJ71" s="50"/>
      <c r="BK71" s="50"/>
      <c r="BL71" s="62"/>
      <c r="BM71" s="50"/>
      <c r="BN71" s="50"/>
      <c r="BO71" s="50"/>
      <c r="BP71" s="50"/>
      <c r="BQ71" s="50"/>
      <c r="BR71" s="50"/>
      <c r="BS71" s="50"/>
      <c r="BT71" s="50"/>
      <c r="BU71" s="50"/>
      <c r="BV71" s="50"/>
      <c r="BW71" s="50"/>
      <c r="BX71" s="50"/>
      <c r="BY71" s="50"/>
      <c r="BZ71" s="50"/>
      <c r="CA71" s="50"/>
      <c r="CB71" s="50"/>
      <c r="CC71" s="50"/>
      <c r="CD71" s="50"/>
      <c r="CE71" s="50"/>
      <c r="CF71" s="50"/>
      <c r="CG71" s="50"/>
      <c r="CH71" s="50"/>
      <c r="CI71" s="50"/>
      <c r="CJ71" s="50"/>
      <c r="CK71" s="50"/>
      <c r="CL71" s="50"/>
      <c r="CM71" s="50"/>
      <c r="CN71" s="62"/>
      <c r="CO71" s="50"/>
      <c r="CP71" s="50"/>
      <c r="CQ71" s="50"/>
      <c r="CR71" s="50"/>
      <c r="CS71" s="50"/>
      <c r="CT71" s="50"/>
      <c r="CU71" s="50"/>
      <c r="CV71" s="50"/>
      <c r="CW71" s="50"/>
      <c r="CX71" s="50"/>
      <c r="CY71" s="50"/>
      <c r="CZ71" s="50"/>
      <c r="DA71" s="50"/>
      <c r="DB71" s="50"/>
      <c r="DC71" s="50"/>
      <c r="DD71" s="50"/>
      <c r="DE71" s="50"/>
      <c r="DF71" s="50"/>
      <c r="DG71" s="50"/>
      <c r="DH71" s="50"/>
      <c r="DI71" s="50"/>
      <c r="DJ71" s="50"/>
      <c r="DK71" s="50"/>
      <c r="DL71" s="50"/>
      <c r="DM71" s="50"/>
      <c r="DN71" s="50"/>
      <c r="DO71" s="50"/>
      <c r="DP71" s="62"/>
      <c r="DQ71" s="50"/>
      <c r="DR71" s="50"/>
      <c r="DS71" s="50"/>
      <c r="DT71" s="50"/>
      <c r="DU71" s="50"/>
      <c r="DV71" s="50"/>
      <c r="DW71" s="50"/>
      <c r="DX71" s="50"/>
      <c r="DY71" s="50"/>
      <c r="DZ71" s="50"/>
      <c r="EA71" s="50"/>
      <c r="EB71" s="50"/>
      <c r="EC71" s="50"/>
      <c r="ED71" s="50"/>
      <c r="EE71" s="50"/>
      <c r="EF71" s="50"/>
      <c r="EG71" s="50"/>
      <c r="EH71" s="50"/>
      <c r="EI71" s="50"/>
      <c r="EJ71" s="50"/>
      <c r="EK71" s="50"/>
      <c r="EL71" s="50"/>
      <c r="EM71" s="50"/>
      <c r="EN71" s="50"/>
      <c r="EO71" s="50"/>
      <c r="EP71" s="50"/>
      <c r="EQ71" s="50"/>
      <c r="ER71" s="62"/>
      <c r="ES71" s="50"/>
      <c r="ET71" s="50"/>
      <c r="EU71" s="50"/>
      <c r="EV71" s="50"/>
      <c r="EW71" s="50"/>
      <c r="EX71" s="50"/>
      <c r="EY71" s="50"/>
      <c r="EZ71" s="50"/>
      <c r="FA71" s="50"/>
      <c r="FB71" s="50"/>
      <c r="FC71" s="50"/>
      <c r="FD71" s="50"/>
      <c r="FE71" s="50"/>
      <c r="FF71" s="50"/>
      <c r="FG71" s="50"/>
      <c r="FH71" s="50"/>
      <c r="FI71" s="50"/>
      <c r="FJ71" s="50"/>
      <c r="FK71" s="50"/>
      <c r="FL71" s="50"/>
      <c r="FM71" s="50"/>
      <c r="FN71" s="50"/>
      <c r="FO71" s="50"/>
      <c r="FP71" s="50"/>
      <c r="FQ71" s="50"/>
      <c r="FR71" s="50"/>
      <c r="FS71" s="50"/>
      <c r="FT71" s="62"/>
      <c r="FU71" s="50"/>
      <c r="FV71" s="50"/>
      <c r="FW71" s="50"/>
      <c r="FX71" s="50"/>
      <c r="FY71" s="50"/>
      <c r="FZ71" s="50"/>
      <c r="GA71" s="50"/>
      <c r="GB71" s="50"/>
      <c r="GC71" s="50"/>
      <c r="GD71" s="50"/>
      <c r="GE71" s="50"/>
      <c r="GF71" s="50"/>
      <c r="GG71" s="50"/>
      <c r="GH71" s="50"/>
      <c r="GI71" s="50"/>
      <c r="GJ71" s="50"/>
      <c r="GK71" s="50"/>
      <c r="GL71" s="50"/>
      <c r="GM71" s="50"/>
      <c r="GN71" s="50"/>
      <c r="GO71" s="50"/>
      <c r="GP71" s="50"/>
      <c r="GQ71" s="50"/>
      <c r="GR71" s="50"/>
      <c r="GS71" s="50"/>
      <c r="GT71" s="50"/>
      <c r="GU71" s="50"/>
      <c r="GV71" s="62"/>
      <c r="GW71" s="50"/>
      <c r="GX71" s="50"/>
      <c r="GY71" s="50"/>
      <c r="GZ71" s="50"/>
      <c r="HA71" s="50"/>
      <c r="HB71" s="50"/>
      <c r="HC71" s="50"/>
      <c r="HD71" s="50"/>
      <c r="HE71" s="50"/>
      <c r="HF71" s="50"/>
      <c r="HG71" s="50"/>
      <c r="HH71" s="50"/>
      <c r="HI71" s="50"/>
      <c r="HJ71" s="50"/>
      <c r="HK71" s="50"/>
      <c r="HL71" s="50"/>
      <c r="HM71" s="50"/>
      <c r="HN71" s="50"/>
      <c r="HO71" s="50"/>
      <c r="HP71" s="50"/>
      <c r="HQ71" s="50"/>
      <c r="HR71" s="50"/>
      <c r="HS71" s="50"/>
      <c r="HT71" s="50"/>
      <c r="HU71" s="50"/>
      <c r="HV71" s="50"/>
      <c r="HW71" s="50"/>
      <c r="HX71" s="62"/>
    </row>
    <row r="72" spans="1:1024" s="71" customFormat="1" ht="15" x14ac:dyDescent="0.25">
      <c r="A72" s="76" t="s">
        <v>240</v>
      </c>
      <c r="B72" s="64"/>
      <c r="C72" s="64"/>
      <c r="D72" s="64"/>
      <c r="E72" s="64"/>
      <c r="F72" s="64"/>
      <c r="G72" s="65"/>
      <c r="H72" s="64"/>
      <c r="I72" s="77" t="s">
        <v>1278</v>
      </c>
      <c r="J72" s="64"/>
      <c r="K72" s="64"/>
      <c r="L72" s="64"/>
      <c r="M72" s="64"/>
      <c r="N72" s="64"/>
      <c r="O72" s="64"/>
      <c r="P72" s="64"/>
      <c r="Q72" s="64"/>
      <c r="R72" s="64"/>
      <c r="S72" s="64"/>
      <c r="T72" s="64"/>
      <c r="U72" s="64"/>
      <c r="V72" s="64"/>
      <c r="W72" s="64"/>
      <c r="X72" s="64"/>
      <c r="Y72" s="64"/>
      <c r="Z72" s="64"/>
      <c r="AA72" s="64"/>
      <c r="AB72" s="64"/>
      <c r="AC72" s="64"/>
      <c r="AD72" s="64"/>
      <c r="AE72" s="64"/>
      <c r="AF72" s="64"/>
      <c r="AG72" s="64"/>
      <c r="AH72" s="64"/>
      <c r="AI72" s="64"/>
      <c r="AJ72" s="78"/>
      <c r="AK72" s="77" t="s">
        <v>1278</v>
      </c>
      <c r="AL72" s="64"/>
      <c r="AM72" s="64"/>
      <c r="AN72" s="64"/>
      <c r="AO72" s="64"/>
      <c r="AP72" s="64"/>
      <c r="AQ72" s="64"/>
      <c r="AR72" s="64"/>
      <c r="AS72" s="64"/>
      <c r="AT72" s="64"/>
      <c r="AU72" s="64"/>
      <c r="AV72" s="64"/>
      <c r="AW72" s="64"/>
      <c r="AX72" s="64"/>
      <c r="AY72" s="64"/>
      <c r="AZ72" s="64"/>
      <c r="BA72" s="64"/>
      <c r="BB72" s="64"/>
      <c r="BC72" s="64"/>
      <c r="BD72" s="64"/>
      <c r="BE72" s="64"/>
      <c r="BF72" s="64"/>
      <c r="BG72" s="64"/>
      <c r="BH72" s="64"/>
      <c r="BI72" s="64"/>
      <c r="BJ72" s="64"/>
      <c r="BK72" s="64"/>
      <c r="BL72" s="78"/>
      <c r="BM72" s="77" t="s">
        <v>1278</v>
      </c>
      <c r="BN72" s="64"/>
      <c r="BO72" s="64"/>
      <c r="BP72" s="64"/>
      <c r="BQ72" s="64"/>
      <c r="BR72" s="64"/>
      <c r="BS72" s="64"/>
      <c r="BT72" s="64"/>
      <c r="BU72" s="64"/>
      <c r="BV72" s="64"/>
      <c r="BW72" s="64"/>
      <c r="BX72" s="64"/>
      <c r="BY72" s="64"/>
      <c r="BZ72" s="64"/>
      <c r="CA72" s="64"/>
      <c r="CB72" s="64"/>
      <c r="CC72" s="64"/>
      <c r="CD72" s="64"/>
      <c r="CE72" s="64"/>
      <c r="CF72" s="64"/>
      <c r="CG72" s="64"/>
      <c r="CH72" s="64"/>
      <c r="CI72" s="64"/>
      <c r="CJ72" s="64"/>
      <c r="CK72" s="64"/>
      <c r="CL72" s="64"/>
      <c r="CM72" s="64"/>
      <c r="CN72" s="78"/>
      <c r="CO72" s="77" t="s">
        <v>1279</v>
      </c>
      <c r="CP72" s="64"/>
      <c r="CQ72" s="64"/>
      <c r="CR72" s="64"/>
      <c r="CS72" s="64"/>
      <c r="CT72" s="64"/>
      <c r="CU72" s="64"/>
      <c r="CV72" s="64"/>
      <c r="CW72" s="64"/>
      <c r="CX72" s="64"/>
      <c r="CY72" s="64"/>
      <c r="CZ72" s="64"/>
      <c r="DA72" s="64"/>
      <c r="DB72" s="64"/>
      <c r="DC72" s="64"/>
      <c r="DD72" s="64"/>
      <c r="DE72" s="64"/>
      <c r="DF72" s="64"/>
      <c r="DG72" s="64"/>
      <c r="DH72" s="64"/>
      <c r="DI72" s="64"/>
      <c r="DJ72" s="64"/>
      <c r="DK72" s="64"/>
      <c r="DL72" s="64"/>
      <c r="DM72" s="64"/>
      <c r="DN72" s="64"/>
      <c r="DO72" s="64"/>
      <c r="DP72" s="78"/>
      <c r="DQ72" s="77" t="s">
        <v>1280</v>
      </c>
      <c r="DR72" s="64"/>
      <c r="DS72" s="64"/>
      <c r="DT72" s="64"/>
      <c r="DU72" s="64"/>
      <c r="DV72" s="64"/>
      <c r="DW72" s="64"/>
      <c r="DX72" s="64"/>
      <c r="DY72" s="64"/>
      <c r="DZ72" s="64"/>
      <c r="EA72" s="64"/>
      <c r="EB72" s="64"/>
      <c r="EC72" s="64"/>
      <c r="ED72" s="64"/>
      <c r="EE72" s="64"/>
      <c r="EF72" s="64"/>
      <c r="EG72" s="64"/>
      <c r="EH72" s="64"/>
      <c r="EI72" s="64"/>
      <c r="EJ72" s="64"/>
      <c r="EK72" s="64"/>
      <c r="EL72" s="64"/>
      <c r="EM72" s="64"/>
      <c r="EN72" s="64"/>
      <c r="EO72" s="64"/>
      <c r="EP72" s="64"/>
      <c r="EQ72" s="64"/>
      <c r="ER72" s="78"/>
      <c r="ES72" s="77" t="s">
        <v>1281</v>
      </c>
      <c r="ET72" s="64"/>
      <c r="EU72" s="64"/>
      <c r="EV72" s="64"/>
      <c r="EW72" s="64"/>
      <c r="EX72" s="64"/>
      <c r="EY72" s="64"/>
      <c r="EZ72" s="64"/>
      <c r="FA72" s="64"/>
      <c r="FB72" s="64"/>
      <c r="FC72" s="64"/>
      <c r="FD72" s="64"/>
      <c r="FE72" s="64"/>
      <c r="FF72" s="64"/>
      <c r="FG72" s="64"/>
      <c r="FH72" s="64"/>
      <c r="FI72" s="64"/>
      <c r="FJ72" s="64"/>
      <c r="FK72" s="64"/>
      <c r="FL72" s="64"/>
      <c r="FM72" s="64"/>
      <c r="FN72" s="64"/>
      <c r="FO72" s="64"/>
      <c r="FP72" s="64"/>
      <c r="FQ72" s="64"/>
      <c r="FR72" s="64"/>
      <c r="FS72" s="64"/>
      <c r="FT72" s="78"/>
      <c r="FU72" s="77" t="s">
        <v>1282</v>
      </c>
      <c r="FV72" s="64"/>
      <c r="FW72" s="64"/>
      <c r="FX72" s="64"/>
      <c r="FY72" s="64"/>
      <c r="FZ72" s="64"/>
      <c r="GA72" s="64"/>
      <c r="GB72" s="64"/>
      <c r="GC72" s="64"/>
      <c r="GD72" s="64"/>
      <c r="GE72" s="64"/>
      <c r="GF72" s="64"/>
      <c r="GG72" s="64"/>
      <c r="GH72" s="64"/>
      <c r="GI72" s="64"/>
      <c r="GJ72" s="64"/>
      <c r="GK72" s="64"/>
      <c r="GL72" s="64"/>
      <c r="GM72" s="64"/>
      <c r="GN72" s="64"/>
      <c r="GO72" s="64"/>
      <c r="GP72" s="64"/>
      <c r="GQ72" s="64"/>
      <c r="GR72" s="64"/>
      <c r="GS72" s="64"/>
      <c r="GT72" s="64"/>
      <c r="GU72" s="64"/>
      <c r="GV72" s="78"/>
      <c r="GW72" s="77" t="s">
        <v>1283</v>
      </c>
      <c r="GX72" s="64"/>
      <c r="GY72" s="64"/>
      <c r="GZ72" s="64"/>
      <c r="HA72" s="64"/>
      <c r="HB72" s="64"/>
      <c r="HC72" s="64"/>
      <c r="HD72" s="64"/>
      <c r="HE72" s="64"/>
      <c r="HF72" s="64"/>
      <c r="HG72" s="64"/>
      <c r="HH72" s="64"/>
      <c r="HI72" s="64"/>
      <c r="HJ72" s="64"/>
      <c r="HK72" s="64"/>
      <c r="HL72" s="64"/>
      <c r="HM72" s="64"/>
      <c r="HN72" s="64"/>
      <c r="HO72" s="64"/>
      <c r="HP72" s="64"/>
      <c r="HQ72" s="64"/>
      <c r="HR72" s="64"/>
      <c r="HS72" s="64"/>
      <c r="HT72" s="64"/>
      <c r="HU72" s="64"/>
      <c r="HV72" s="64"/>
      <c r="HW72" s="64"/>
      <c r="HX72" s="78"/>
    </row>
    <row r="73" spans="1:1024" ht="42.75" x14ac:dyDescent="0.25">
      <c r="A73" s="56" t="s">
        <v>261</v>
      </c>
      <c r="B73" s="56" t="s">
        <v>262</v>
      </c>
      <c r="C73" s="56"/>
      <c r="D73" s="56"/>
      <c r="E73" s="56"/>
      <c r="F73" s="56" t="s">
        <v>263</v>
      </c>
      <c r="G73" s="56" t="s">
        <v>1284</v>
      </c>
      <c r="H73" s="56"/>
      <c r="I73" s="56" t="s">
        <v>1285</v>
      </c>
      <c r="J73" s="56" t="s">
        <v>266</v>
      </c>
      <c r="K73" s="56" t="s">
        <v>267</v>
      </c>
      <c r="L73" s="56" t="s">
        <v>499</v>
      </c>
      <c r="M73" s="56"/>
      <c r="N73" s="56"/>
      <c r="O73" s="56"/>
      <c r="P73" s="56"/>
      <c r="Q73" s="56"/>
      <c r="R73" s="56"/>
      <c r="S73" s="56"/>
      <c r="T73" s="56"/>
      <c r="U73" s="56"/>
      <c r="V73" s="56"/>
      <c r="W73" s="56"/>
      <c r="X73" s="56"/>
      <c r="Y73" s="56"/>
      <c r="Z73" s="56"/>
      <c r="AA73" s="56"/>
      <c r="AB73" s="56"/>
      <c r="AC73" s="56"/>
      <c r="AD73" s="56"/>
      <c r="AE73" s="56"/>
      <c r="AF73" s="56"/>
      <c r="AG73" s="56"/>
      <c r="AH73" s="56"/>
      <c r="AI73" s="56"/>
      <c r="AJ73" s="72"/>
      <c r="AK73" s="56" t="s">
        <v>1286</v>
      </c>
      <c r="AL73" s="56" t="s">
        <v>270</v>
      </c>
      <c r="AM73" s="56" t="s">
        <v>271</v>
      </c>
      <c r="AN73" s="68" t="s">
        <v>505</v>
      </c>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72"/>
      <c r="BM73" s="56" t="s">
        <v>1287</v>
      </c>
      <c r="BN73" s="56" t="s">
        <v>270</v>
      </c>
      <c r="BO73" s="56" t="s">
        <v>274</v>
      </c>
      <c r="BP73" s="68" t="s">
        <v>511</v>
      </c>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72"/>
      <c r="CO73" s="56" t="s">
        <v>1288</v>
      </c>
      <c r="CP73" s="56" t="s">
        <v>277</v>
      </c>
      <c r="CQ73" s="56" t="s">
        <v>278</v>
      </c>
      <c r="CR73" s="68" t="s">
        <v>517</v>
      </c>
      <c r="CS73" s="56"/>
      <c r="CT73" s="56"/>
      <c r="CU73" s="56"/>
      <c r="CV73" s="56"/>
      <c r="CW73" s="56"/>
      <c r="CX73" s="56"/>
      <c r="CY73" s="56"/>
      <c r="CZ73" s="56"/>
      <c r="DA73" s="56"/>
      <c r="DB73" s="56"/>
      <c r="DC73" s="56"/>
      <c r="DD73" s="56"/>
      <c r="DE73" s="56"/>
      <c r="DF73" s="56"/>
      <c r="DG73" s="56"/>
      <c r="DH73" s="56"/>
      <c r="DI73" s="56"/>
      <c r="DJ73" s="56"/>
      <c r="DK73" s="56"/>
      <c r="DL73" s="56"/>
      <c r="DM73" s="56"/>
      <c r="DN73" s="56"/>
      <c r="DO73" s="56"/>
      <c r="DP73" s="72"/>
      <c r="DQ73" s="56" t="s">
        <v>1289</v>
      </c>
      <c r="DR73" s="56" t="s">
        <v>281</v>
      </c>
      <c r="DS73" s="56" t="s">
        <v>282</v>
      </c>
      <c r="DT73" s="68" t="s">
        <v>523</v>
      </c>
      <c r="DU73" s="56"/>
      <c r="DV73" s="56"/>
      <c r="DW73" s="56"/>
      <c r="DX73" s="56"/>
      <c r="DY73" s="56"/>
      <c r="DZ73" s="56"/>
      <c r="EA73" s="56"/>
      <c r="EB73" s="56"/>
      <c r="EC73" s="56"/>
      <c r="ED73" s="56"/>
      <c r="EE73" s="56"/>
      <c r="EF73" s="56"/>
      <c r="EG73" s="56"/>
      <c r="EH73" s="56"/>
      <c r="EI73" s="56"/>
      <c r="EJ73" s="56"/>
      <c r="EK73" s="56"/>
      <c r="EL73" s="56"/>
      <c r="EM73" s="56"/>
      <c r="EN73" s="56"/>
      <c r="EO73" s="56"/>
      <c r="EP73" s="56"/>
      <c r="EQ73" s="56"/>
      <c r="ER73" s="72"/>
      <c r="ES73" s="56" t="s">
        <v>1290</v>
      </c>
      <c r="ET73" s="56" t="s">
        <v>285</v>
      </c>
      <c r="EU73" s="56" t="s">
        <v>286</v>
      </c>
      <c r="EV73" s="68" t="s">
        <v>529</v>
      </c>
      <c r="EW73" s="56"/>
      <c r="EX73" s="56"/>
      <c r="EY73" s="56"/>
      <c r="EZ73" s="56"/>
      <c r="FA73" s="56"/>
      <c r="FB73" s="56"/>
      <c r="FC73" s="56"/>
      <c r="FD73" s="56"/>
      <c r="FE73" s="56"/>
      <c r="FF73" s="56"/>
      <c r="FG73" s="56"/>
      <c r="FH73" s="56"/>
      <c r="FI73" s="56"/>
      <c r="FJ73" s="56"/>
      <c r="FK73" s="56"/>
      <c r="FL73" s="56"/>
      <c r="FM73" s="56"/>
      <c r="FN73" s="56"/>
      <c r="FO73" s="56"/>
      <c r="FP73" s="56"/>
      <c r="FQ73" s="56"/>
      <c r="FR73" s="56"/>
      <c r="FS73" s="56"/>
      <c r="FT73" s="72"/>
      <c r="FU73" s="56" t="s">
        <v>1291</v>
      </c>
      <c r="FV73" s="56" t="s">
        <v>289</v>
      </c>
      <c r="FW73" s="56" t="s">
        <v>290</v>
      </c>
      <c r="FX73" s="68" t="s">
        <v>535</v>
      </c>
      <c r="FY73" s="56"/>
      <c r="FZ73" s="56"/>
      <c r="GA73" s="56"/>
      <c r="GB73" s="56"/>
      <c r="GC73" s="56"/>
      <c r="GD73" s="56"/>
      <c r="GE73" s="56"/>
      <c r="GF73" s="56"/>
      <c r="GG73" s="56"/>
      <c r="GH73" s="56"/>
      <c r="GI73" s="56"/>
      <c r="GJ73" s="56"/>
      <c r="GK73" s="56"/>
      <c r="GL73" s="56"/>
      <c r="GM73" s="56"/>
      <c r="GN73" s="56"/>
      <c r="GO73" s="56"/>
      <c r="GP73" s="56"/>
      <c r="GQ73" s="56"/>
      <c r="GR73" s="56"/>
      <c r="GS73" s="56"/>
      <c r="GT73" s="56"/>
      <c r="GU73" s="56"/>
      <c r="GV73" s="72"/>
      <c r="GW73" s="56" t="s">
        <v>1292</v>
      </c>
      <c r="GX73" s="56" t="s">
        <v>293</v>
      </c>
      <c r="GY73" s="56" t="s">
        <v>294</v>
      </c>
      <c r="GZ73" s="68" t="s">
        <v>541</v>
      </c>
      <c r="HA73" s="56"/>
      <c r="HB73" s="56"/>
      <c r="HC73" s="56"/>
      <c r="HD73" s="56"/>
      <c r="HE73" s="56"/>
      <c r="HF73" s="56"/>
      <c r="HG73" s="56"/>
      <c r="HH73" s="56"/>
      <c r="HI73" s="56"/>
      <c r="HJ73" s="56"/>
      <c r="HK73" s="56"/>
      <c r="HL73" s="56"/>
      <c r="HM73" s="56"/>
      <c r="HN73" s="56"/>
      <c r="HO73" s="56"/>
      <c r="HP73" s="56"/>
      <c r="HQ73" s="56"/>
      <c r="HR73" s="56"/>
      <c r="HS73" s="56"/>
      <c r="HT73" s="56"/>
      <c r="HU73" s="56"/>
      <c r="HV73" s="56"/>
      <c r="HW73" s="56"/>
      <c r="HX73" s="72"/>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42.75" x14ac:dyDescent="0.25">
      <c r="A74" s="56" t="s">
        <v>261</v>
      </c>
      <c r="B74" s="56" t="s">
        <v>262</v>
      </c>
      <c r="C74" s="56"/>
      <c r="D74" s="56"/>
      <c r="E74" s="56"/>
      <c r="F74" s="56" t="s">
        <v>263</v>
      </c>
      <c r="G74" s="56" t="s">
        <v>1293</v>
      </c>
      <c r="H74" s="56"/>
      <c r="I74" s="80" t="s">
        <v>1294</v>
      </c>
      <c r="J74" s="56" t="s">
        <v>266</v>
      </c>
      <c r="K74" s="56" t="s">
        <v>267</v>
      </c>
      <c r="L74" s="56" t="s">
        <v>499</v>
      </c>
      <c r="M74" s="56"/>
      <c r="N74" s="56"/>
      <c r="O74" s="56"/>
      <c r="P74" s="56"/>
      <c r="Q74" s="56"/>
      <c r="R74" s="56"/>
      <c r="S74" s="56"/>
      <c r="T74" s="56"/>
      <c r="U74" s="56"/>
      <c r="V74" s="56"/>
      <c r="W74" s="56"/>
      <c r="X74" s="56"/>
      <c r="Y74" s="56"/>
      <c r="Z74" s="56"/>
      <c r="AA74" s="56"/>
      <c r="AB74" s="56"/>
      <c r="AC74" s="56"/>
      <c r="AD74" s="56"/>
      <c r="AE74" s="56"/>
      <c r="AF74" s="56"/>
      <c r="AG74" s="56"/>
      <c r="AH74" s="56"/>
      <c r="AI74" s="56"/>
      <c r="AJ74" s="56"/>
      <c r="AK74" s="80" t="s">
        <v>1295</v>
      </c>
      <c r="AL74" s="56" t="s">
        <v>270</v>
      </c>
      <c r="AM74" s="56" t="s">
        <v>271</v>
      </c>
      <c r="AN74" s="68" t="s">
        <v>505</v>
      </c>
      <c r="AO74" s="56"/>
      <c r="AP74" s="56"/>
      <c r="AQ74" s="56"/>
      <c r="AR74" s="56"/>
      <c r="AS74" s="56"/>
      <c r="AT74" s="56"/>
      <c r="AU74" s="56"/>
      <c r="AV74" s="56"/>
      <c r="AW74" s="56"/>
      <c r="AX74" s="56"/>
      <c r="AY74" s="56"/>
      <c r="AZ74" s="56"/>
      <c r="BA74" s="56"/>
      <c r="BB74" s="56"/>
      <c r="BC74" s="56"/>
      <c r="BD74" s="56"/>
      <c r="BE74" s="56"/>
      <c r="BF74" s="56"/>
      <c r="BG74" s="56"/>
      <c r="BH74" s="56"/>
      <c r="BI74" s="56"/>
      <c r="BJ74" s="56"/>
      <c r="BK74" s="56"/>
      <c r="BL74" s="56"/>
      <c r="BM74" s="80" t="s">
        <v>1296</v>
      </c>
      <c r="BN74" s="56" t="s">
        <v>270</v>
      </c>
      <c r="BO74" s="56" t="s">
        <v>274</v>
      </c>
      <c r="BP74" s="68" t="s">
        <v>511</v>
      </c>
      <c r="BQ74" s="56"/>
      <c r="BR74" s="56"/>
      <c r="BS74" s="56"/>
      <c r="BT74" s="56"/>
      <c r="BU74" s="56"/>
      <c r="BV74" s="56"/>
      <c r="BW74" s="56"/>
      <c r="BX74" s="56"/>
      <c r="BY74" s="56"/>
      <c r="BZ74" s="56"/>
      <c r="CA74" s="56"/>
      <c r="CB74" s="56"/>
      <c r="CC74" s="56"/>
      <c r="CD74" s="56"/>
      <c r="CE74" s="56"/>
      <c r="CF74" s="56"/>
      <c r="CG74" s="56"/>
      <c r="CH74" s="56"/>
      <c r="CI74" s="56"/>
      <c r="CJ74" s="56"/>
      <c r="CK74" s="56"/>
      <c r="CL74" s="56"/>
      <c r="CM74" s="56"/>
      <c r="CN74" s="56"/>
      <c r="CO74" s="80" t="s">
        <v>1297</v>
      </c>
      <c r="CP74" s="56" t="s">
        <v>277</v>
      </c>
      <c r="CQ74" s="56" t="s">
        <v>278</v>
      </c>
      <c r="CR74" s="68" t="s">
        <v>517</v>
      </c>
      <c r="CS74" s="56"/>
      <c r="CT74" s="56"/>
      <c r="CU74" s="56"/>
      <c r="CV74" s="56"/>
      <c r="CW74" s="56"/>
      <c r="CX74" s="56"/>
      <c r="CY74" s="56"/>
      <c r="CZ74" s="56"/>
      <c r="DA74" s="56"/>
      <c r="DB74" s="56"/>
      <c r="DC74" s="56"/>
      <c r="DD74" s="56"/>
      <c r="DE74" s="56"/>
      <c r="DF74" s="56"/>
      <c r="DG74" s="56"/>
      <c r="DH74" s="56"/>
      <c r="DI74" s="56"/>
      <c r="DJ74" s="56"/>
      <c r="DK74" s="56"/>
      <c r="DL74" s="56"/>
      <c r="DM74" s="56"/>
      <c r="DN74" s="56"/>
      <c r="DO74" s="56"/>
      <c r="DP74" s="56"/>
      <c r="DQ74" s="80" t="s">
        <v>1298</v>
      </c>
      <c r="DR74" s="56" t="s">
        <v>281</v>
      </c>
      <c r="DS74" s="56" t="s">
        <v>282</v>
      </c>
      <c r="DT74" s="68" t="s">
        <v>523</v>
      </c>
      <c r="DU74" s="56"/>
      <c r="DV74" s="56"/>
      <c r="DW74" s="56"/>
      <c r="DX74" s="56"/>
      <c r="DY74" s="56"/>
      <c r="DZ74" s="56"/>
      <c r="EA74" s="56"/>
      <c r="EB74" s="56"/>
      <c r="EC74" s="56"/>
      <c r="ED74" s="56"/>
      <c r="EE74" s="56"/>
      <c r="EF74" s="56"/>
      <c r="EG74" s="56"/>
      <c r="EH74" s="56"/>
      <c r="EI74" s="56"/>
      <c r="EJ74" s="56"/>
      <c r="EK74" s="56"/>
      <c r="EL74" s="56"/>
      <c r="EM74" s="56"/>
      <c r="EN74" s="56"/>
      <c r="EO74" s="56"/>
      <c r="EP74" s="56"/>
      <c r="EQ74" s="56"/>
      <c r="ER74" s="56"/>
      <c r="ES74" s="80" t="s">
        <v>1299</v>
      </c>
      <c r="ET74" s="56" t="s">
        <v>285</v>
      </c>
      <c r="EU74" s="56" t="s">
        <v>286</v>
      </c>
      <c r="EV74" s="68" t="s">
        <v>529</v>
      </c>
      <c r="EW74" s="56"/>
      <c r="EX74" s="56"/>
      <c r="EY74" s="56"/>
      <c r="EZ74" s="56"/>
      <c r="FA74" s="56"/>
      <c r="FB74" s="56"/>
      <c r="FC74" s="56"/>
      <c r="FD74" s="56"/>
      <c r="FE74" s="56"/>
      <c r="FF74" s="56"/>
      <c r="FG74" s="56"/>
      <c r="FH74" s="56"/>
      <c r="FI74" s="56"/>
      <c r="FJ74" s="56"/>
      <c r="FK74" s="56"/>
      <c r="FL74" s="56"/>
      <c r="FM74" s="56"/>
      <c r="FN74" s="56"/>
      <c r="FO74" s="56"/>
      <c r="FP74" s="56"/>
      <c r="FQ74" s="56"/>
      <c r="FR74" s="56"/>
      <c r="FS74" s="56"/>
      <c r="FT74" s="56"/>
      <c r="FU74" s="80" t="s">
        <v>1300</v>
      </c>
      <c r="FV74" s="56" t="s">
        <v>289</v>
      </c>
      <c r="FW74" s="56" t="s">
        <v>290</v>
      </c>
      <c r="FX74" s="68" t="s">
        <v>535</v>
      </c>
      <c r="FY74" s="56"/>
      <c r="FZ74" s="56"/>
      <c r="GA74" s="56"/>
      <c r="GB74" s="56"/>
      <c r="GC74" s="56"/>
      <c r="GD74" s="56"/>
      <c r="GE74" s="56"/>
      <c r="GF74" s="56"/>
      <c r="GG74" s="56"/>
      <c r="GH74" s="56"/>
      <c r="GI74" s="56"/>
      <c r="GJ74" s="56"/>
      <c r="GK74" s="56"/>
      <c r="GL74" s="56"/>
      <c r="GM74" s="56"/>
      <c r="GN74" s="56"/>
      <c r="GO74" s="56"/>
      <c r="GP74" s="56"/>
      <c r="GQ74" s="56"/>
      <c r="GR74" s="56"/>
      <c r="GS74" s="56"/>
      <c r="GT74" s="56"/>
      <c r="GU74" s="56"/>
      <c r="GV74" s="56"/>
      <c r="GW74" s="80" t="s">
        <v>1301</v>
      </c>
      <c r="GX74" s="56" t="s">
        <v>293</v>
      </c>
      <c r="GY74" s="56" t="s">
        <v>294</v>
      </c>
      <c r="GZ74" s="68" t="s">
        <v>541</v>
      </c>
      <c r="HA74" s="56"/>
      <c r="HB74" s="56"/>
      <c r="HC74" s="56"/>
      <c r="HD74" s="56"/>
      <c r="HE74" s="56"/>
      <c r="HF74" s="56"/>
      <c r="HG74" s="56"/>
      <c r="HH74" s="56"/>
      <c r="HI74" s="56"/>
      <c r="HJ74" s="56"/>
      <c r="HK74" s="56"/>
      <c r="HL74" s="56"/>
      <c r="HM74" s="56"/>
      <c r="HN74" s="56"/>
      <c r="HO74" s="56"/>
      <c r="HP74" s="56"/>
      <c r="HQ74" s="56"/>
      <c r="HR74" s="56"/>
      <c r="HS74" s="56"/>
      <c r="HT74" s="56"/>
      <c r="HU74" s="56"/>
      <c r="HV74" s="56"/>
      <c r="HW74" s="56"/>
      <c r="HX74" s="56"/>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42.75" x14ac:dyDescent="0.25">
      <c r="A75" s="56" t="s">
        <v>261</v>
      </c>
      <c r="B75" s="56" t="s">
        <v>262</v>
      </c>
      <c r="C75" s="56"/>
      <c r="D75" s="56"/>
      <c r="E75" s="56"/>
      <c r="F75" s="56" t="s">
        <v>263</v>
      </c>
      <c r="G75" s="56" t="s">
        <v>1302</v>
      </c>
      <c r="H75" s="56"/>
      <c r="I75" s="80" t="s">
        <v>1303</v>
      </c>
      <c r="J75" s="56" t="s">
        <v>266</v>
      </c>
      <c r="K75" s="56" t="s">
        <v>267</v>
      </c>
      <c r="L75" s="56" t="s">
        <v>499</v>
      </c>
      <c r="M75" s="56"/>
      <c r="N75" s="56"/>
      <c r="O75" s="56"/>
      <c r="P75" s="56"/>
      <c r="Q75" s="56"/>
      <c r="R75" s="56"/>
      <c r="S75" s="56"/>
      <c r="T75" s="56"/>
      <c r="U75" s="56"/>
      <c r="V75" s="56"/>
      <c r="W75" s="56"/>
      <c r="X75" s="56"/>
      <c r="Y75" s="56"/>
      <c r="Z75" s="56"/>
      <c r="AA75" s="56"/>
      <c r="AB75" s="56"/>
      <c r="AC75" s="56"/>
      <c r="AD75" s="56"/>
      <c r="AE75" s="56"/>
      <c r="AF75" s="56"/>
      <c r="AG75" s="56"/>
      <c r="AH75" s="56"/>
      <c r="AI75" s="56"/>
      <c r="AJ75" s="56"/>
      <c r="AK75" s="80" t="s">
        <v>1304</v>
      </c>
      <c r="AL75" s="56" t="s">
        <v>270</v>
      </c>
      <c r="AM75" s="56" t="s">
        <v>271</v>
      </c>
      <c r="AN75" s="68" t="s">
        <v>505</v>
      </c>
      <c r="AO75" s="56"/>
      <c r="AP75" s="56"/>
      <c r="AQ75" s="56"/>
      <c r="AR75" s="56"/>
      <c r="AS75" s="56"/>
      <c r="AT75" s="56"/>
      <c r="AU75" s="56"/>
      <c r="AV75" s="56"/>
      <c r="AW75" s="56"/>
      <c r="AX75" s="56"/>
      <c r="AY75" s="56"/>
      <c r="AZ75" s="56"/>
      <c r="BA75" s="56"/>
      <c r="BB75" s="56"/>
      <c r="BC75" s="56"/>
      <c r="BD75" s="56"/>
      <c r="BE75" s="56"/>
      <c r="BF75" s="56"/>
      <c r="BG75" s="56"/>
      <c r="BH75" s="56"/>
      <c r="BI75" s="56"/>
      <c r="BJ75" s="56"/>
      <c r="BK75" s="56"/>
      <c r="BL75" s="56"/>
      <c r="BM75" s="80" t="s">
        <v>1305</v>
      </c>
      <c r="BN75" s="56" t="s">
        <v>270</v>
      </c>
      <c r="BO75" s="56" t="s">
        <v>274</v>
      </c>
      <c r="BP75" s="68" t="s">
        <v>511</v>
      </c>
      <c r="BQ75" s="56"/>
      <c r="BR75" s="56"/>
      <c r="BS75" s="56"/>
      <c r="BT75" s="56"/>
      <c r="BU75" s="56"/>
      <c r="BV75" s="56"/>
      <c r="BW75" s="56"/>
      <c r="BX75" s="56"/>
      <c r="BY75" s="56"/>
      <c r="BZ75" s="56"/>
      <c r="CA75" s="56"/>
      <c r="CB75" s="56"/>
      <c r="CC75" s="56"/>
      <c r="CD75" s="56"/>
      <c r="CE75" s="56"/>
      <c r="CF75" s="56"/>
      <c r="CG75" s="56"/>
      <c r="CH75" s="56"/>
      <c r="CI75" s="56"/>
      <c r="CJ75" s="56"/>
      <c r="CK75" s="56"/>
      <c r="CL75" s="56"/>
      <c r="CM75" s="56"/>
      <c r="CN75" s="56"/>
      <c r="CO75" s="80" t="s">
        <v>1306</v>
      </c>
      <c r="CP75" s="56" t="s">
        <v>277</v>
      </c>
      <c r="CQ75" s="56" t="s">
        <v>278</v>
      </c>
      <c r="CR75" s="68" t="s">
        <v>517</v>
      </c>
      <c r="CS75" s="56"/>
      <c r="CT75" s="56"/>
      <c r="CU75" s="56"/>
      <c r="CV75" s="56"/>
      <c r="CW75" s="56"/>
      <c r="CX75" s="56"/>
      <c r="CY75" s="56"/>
      <c r="CZ75" s="56"/>
      <c r="DA75" s="56"/>
      <c r="DB75" s="56"/>
      <c r="DC75" s="56"/>
      <c r="DD75" s="56"/>
      <c r="DE75" s="56"/>
      <c r="DF75" s="56"/>
      <c r="DG75" s="56"/>
      <c r="DH75" s="56"/>
      <c r="DI75" s="56"/>
      <c r="DJ75" s="56"/>
      <c r="DK75" s="56"/>
      <c r="DL75" s="56"/>
      <c r="DM75" s="56"/>
      <c r="DN75" s="56"/>
      <c r="DO75" s="56"/>
      <c r="DP75" s="56"/>
      <c r="DQ75" s="80" t="s">
        <v>1307</v>
      </c>
      <c r="DR75" s="56" t="s">
        <v>281</v>
      </c>
      <c r="DS75" s="56" t="s">
        <v>282</v>
      </c>
      <c r="DT75" s="68" t="s">
        <v>523</v>
      </c>
      <c r="DU75" s="56"/>
      <c r="DV75" s="56"/>
      <c r="DW75" s="56"/>
      <c r="DX75" s="56"/>
      <c r="DY75" s="56"/>
      <c r="DZ75" s="56"/>
      <c r="EA75" s="56"/>
      <c r="EB75" s="56"/>
      <c r="EC75" s="56"/>
      <c r="ED75" s="56"/>
      <c r="EE75" s="56"/>
      <c r="EF75" s="56"/>
      <c r="EG75" s="56"/>
      <c r="EH75" s="56"/>
      <c r="EI75" s="56"/>
      <c r="EJ75" s="56"/>
      <c r="EK75" s="56"/>
      <c r="EL75" s="56"/>
      <c r="EM75" s="56"/>
      <c r="EN75" s="56"/>
      <c r="EO75" s="56"/>
      <c r="EP75" s="56"/>
      <c r="EQ75" s="56"/>
      <c r="ER75" s="56"/>
      <c r="ES75" s="80" t="s">
        <v>1308</v>
      </c>
      <c r="ET75" s="56" t="s">
        <v>285</v>
      </c>
      <c r="EU75" s="56" t="s">
        <v>286</v>
      </c>
      <c r="EV75" s="68" t="s">
        <v>529</v>
      </c>
      <c r="EW75" s="56"/>
      <c r="EX75" s="56"/>
      <c r="EY75" s="56"/>
      <c r="EZ75" s="56"/>
      <c r="FA75" s="56"/>
      <c r="FB75" s="56"/>
      <c r="FC75" s="56"/>
      <c r="FD75" s="56"/>
      <c r="FE75" s="56"/>
      <c r="FF75" s="56"/>
      <c r="FG75" s="56"/>
      <c r="FH75" s="56"/>
      <c r="FI75" s="56"/>
      <c r="FJ75" s="56"/>
      <c r="FK75" s="56"/>
      <c r="FL75" s="56"/>
      <c r="FM75" s="56"/>
      <c r="FN75" s="56"/>
      <c r="FO75" s="56"/>
      <c r="FP75" s="56"/>
      <c r="FQ75" s="56"/>
      <c r="FR75" s="56"/>
      <c r="FS75" s="56"/>
      <c r="FT75" s="56"/>
      <c r="FU75" s="80" t="s">
        <v>1309</v>
      </c>
      <c r="FV75" s="56" t="s">
        <v>289</v>
      </c>
      <c r="FW75" s="56" t="s">
        <v>290</v>
      </c>
      <c r="FX75" s="68" t="s">
        <v>535</v>
      </c>
      <c r="FY75" s="56"/>
      <c r="FZ75" s="56"/>
      <c r="GA75" s="56"/>
      <c r="GB75" s="56"/>
      <c r="GC75" s="56"/>
      <c r="GD75" s="56"/>
      <c r="GE75" s="56"/>
      <c r="GF75" s="56"/>
      <c r="GG75" s="56"/>
      <c r="GH75" s="56"/>
      <c r="GI75" s="56"/>
      <c r="GJ75" s="56"/>
      <c r="GK75" s="56"/>
      <c r="GL75" s="56"/>
      <c r="GM75" s="56"/>
      <c r="GN75" s="56"/>
      <c r="GO75" s="56"/>
      <c r="GP75" s="56"/>
      <c r="GQ75" s="56"/>
      <c r="GR75" s="56"/>
      <c r="GS75" s="56"/>
      <c r="GT75" s="56"/>
      <c r="GU75" s="56"/>
      <c r="GV75" s="56"/>
      <c r="GW75" s="80" t="s">
        <v>1310</v>
      </c>
      <c r="GX75" s="56" t="s">
        <v>293</v>
      </c>
      <c r="GY75" s="56" t="s">
        <v>294</v>
      </c>
      <c r="GZ75" s="68" t="s">
        <v>541</v>
      </c>
      <c r="HA75" s="56"/>
      <c r="HB75" s="56"/>
      <c r="HC75" s="56"/>
      <c r="HD75" s="56"/>
      <c r="HE75" s="56"/>
      <c r="HF75" s="56"/>
      <c r="HG75" s="56"/>
      <c r="HH75" s="56"/>
      <c r="HI75" s="56"/>
      <c r="HJ75" s="56"/>
      <c r="HK75" s="56"/>
      <c r="HL75" s="56"/>
      <c r="HM75" s="56"/>
      <c r="HN75" s="56"/>
      <c r="HO75" s="56"/>
      <c r="HP75" s="56"/>
      <c r="HQ75" s="56"/>
      <c r="HR75" s="56"/>
      <c r="HS75" s="56"/>
      <c r="HT75" s="56"/>
      <c r="HU75" s="56"/>
      <c r="HV75" s="56"/>
      <c r="HW75" s="56"/>
      <c r="HX75" s="56"/>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42.75" x14ac:dyDescent="0.25">
      <c r="A76" s="56" t="s">
        <v>261</v>
      </c>
      <c r="B76" s="56" t="s">
        <v>262</v>
      </c>
      <c r="C76" s="56"/>
      <c r="D76" s="56"/>
      <c r="E76" s="56"/>
      <c r="F76" s="56" t="s">
        <v>263</v>
      </c>
      <c r="G76" s="56" t="s">
        <v>1311</v>
      </c>
      <c r="H76" s="56"/>
      <c r="I76" s="80" t="s">
        <v>1312</v>
      </c>
      <c r="J76" s="56" t="s">
        <v>266</v>
      </c>
      <c r="K76" s="56" t="s">
        <v>267</v>
      </c>
      <c r="L76" s="56" t="s">
        <v>499</v>
      </c>
      <c r="M76" s="56"/>
      <c r="N76" s="56"/>
      <c r="O76" s="56"/>
      <c r="P76" s="56"/>
      <c r="Q76" s="56"/>
      <c r="R76" s="56"/>
      <c r="S76" s="56"/>
      <c r="T76" s="56"/>
      <c r="U76" s="56"/>
      <c r="V76" s="56"/>
      <c r="W76" s="56"/>
      <c r="X76" s="56"/>
      <c r="Y76" s="56"/>
      <c r="Z76" s="56"/>
      <c r="AA76" s="56"/>
      <c r="AB76" s="56"/>
      <c r="AC76" s="56"/>
      <c r="AD76" s="56"/>
      <c r="AE76" s="56"/>
      <c r="AF76" s="56"/>
      <c r="AG76" s="56"/>
      <c r="AH76" s="56"/>
      <c r="AI76" s="56"/>
      <c r="AJ76" s="56"/>
      <c r="AK76" s="80" t="s">
        <v>1313</v>
      </c>
      <c r="AL76" s="56" t="s">
        <v>270</v>
      </c>
      <c r="AM76" s="56" t="s">
        <v>271</v>
      </c>
      <c r="AN76" s="68" t="s">
        <v>505</v>
      </c>
      <c r="AO76" s="56"/>
      <c r="AP76" s="56"/>
      <c r="AQ76" s="56"/>
      <c r="AR76" s="56"/>
      <c r="AS76" s="56"/>
      <c r="AT76" s="56"/>
      <c r="AU76" s="56"/>
      <c r="AV76" s="56"/>
      <c r="AW76" s="56"/>
      <c r="AX76" s="56"/>
      <c r="AY76" s="56"/>
      <c r="AZ76" s="56"/>
      <c r="BA76" s="56"/>
      <c r="BB76" s="56"/>
      <c r="BC76" s="56"/>
      <c r="BD76" s="56"/>
      <c r="BE76" s="56"/>
      <c r="BF76" s="56"/>
      <c r="BG76" s="56"/>
      <c r="BH76" s="56"/>
      <c r="BI76" s="56"/>
      <c r="BJ76" s="56"/>
      <c r="BK76" s="56"/>
      <c r="BL76" s="56"/>
      <c r="BM76" s="80" t="s">
        <v>1314</v>
      </c>
      <c r="BN76" s="56" t="s">
        <v>270</v>
      </c>
      <c r="BO76" s="56" t="s">
        <v>274</v>
      </c>
      <c r="BP76" s="68" t="s">
        <v>511</v>
      </c>
      <c r="BQ76" s="56"/>
      <c r="BR76" s="56"/>
      <c r="BS76" s="56"/>
      <c r="BT76" s="56"/>
      <c r="BU76" s="56"/>
      <c r="BV76" s="56"/>
      <c r="BW76" s="56"/>
      <c r="BX76" s="56"/>
      <c r="BY76" s="56"/>
      <c r="BZ76" s="56"/>
      <c r="CA76" s="56"/>
      <c r="CB76" s="56"/>
      <c r="CC76" s="56"/>
      <c r="CD76" s="56"/>
      <c r="CE76" s="56"/>
      <c r="CF76" s="56"/>
      <c r="CG76" s="56"/>
      <c r="CH76" s="56"/>
      <c r="CI76" s="56"/>
      <c r="CJ76" s="56"/>
      <c r="CK76" s="56"/>
      <c r="CL76" s="56"/>
      <c r="CM76" s="56"/>
      <c r="CN76" s="56"/>
      <c r="CO76" s="80" t="s">
        <v>1315</v>
      </c>
      <c r="CP76" s="56" t="s">
        <v>277</v>
      </c>
      <c r="CQ76" s="56" t="s">
        <v>278</v>
      </c>
      <c r="CR76" s="68" t="s">
        <v>517</v>
      </c>
      <c r="CS76" s="56"/>
      <c r="CT76" s="56"/>
      <c r="CU76" s="56"/>
      <c r="CV76" s="56"/>
      <c r="CW76" s="56"/>
      <c r="CX76" s="56"/>
      <c r="CY76" s="56"/>
      <c r="CZ76" s="56"/>
      <c r="DA76" s="56"/>
      <c r="DB76" s="56"/>
      <c r="DC76" s="56"/>
      <c r="DD76" s="56"/>
      <c r="DE76" s="56"/>
      <c r="DF76" s="56"/>
      <c r="DG76" s="56"/>
      <c r="DH76" s="56"/>
      <c r="DI76" s="56"/>
      <c r="DJ76" s="56"/>
      <c r="DK76" s="56"/>
      <c r="DL76" s="56"/>
      <c r="DM76" s="56"/>
      <c r="DN76" s="56"/>
      <c r="DO76" s="56"/>
      <c r="DP76" s="56"/>
      <c r="DQ76" s="80" t="s">
        <v>1316</v>
      </c>
      <c r="DR76" s="56" t="s">
        <v>281</v>
      </c>
      <c r="DS76" s="56" t="s">
        <v>282</v>
      </c>
      <c r="DT76" s="68" t="s">
        <v>523</v>
      </c>
      <c r="DU76" s="56"/>
      <c r="DV76" s="56"/>
      <c r="DW76" s="56"/>
      <c r="DX76" s="56"/>
      <c r="DY76" s="56"/>
      <c r="DZ76" s="56"/>
      <c r="EA76" s="56"/>
      <c r="EB76" s="56"/>
      <c r="EC76" s="56"/>
      <c r="ED76" s="56"/>
      <c r="EE76" s="56"/>
      <c r="EF76" s="56"/>
      <c r="EG76" s="56"/>
      <c r="EH76" s="56"/>
      <c r="EI76" s="56"/>
      <c r="EJ76" s="56"/>
      <c r="EK76" s="56"/>
      <c r="EL76" s="56"/>
      <c r="EM76" s="56"/>
      <c r="EN76" s="56"/>
      <c r="EO76" s="56"/>
      <c r="EP76" s="56"/>
      <c r="EQ76" s="56"/>
      <c r="ER76" s="56"/>
      <c r="ES76" s="80" t="s">
        <v>1317</v>
      </c>
      <c r="ET76" s="56" t="s">
        <v>285</v>
      </c>
      <c r="EU76" s="56" t="s">
        <v>286</v>
      </c>
      <c r="EV76" s="68" t="s">
        <v>529</v>
      </c>
      <c r="EW76" s="56"/>
      <c r="EX76" s="56"/>
      <c r="EY76" s="56"/>
      <c r="EZ76" s="56"/>
      <c r="FA76" s="56"/>
      <c r="FB76" s="56"/>
      <c r="FC76" s="56"/>
      <c r="FD76" s="56"/>
      <c r="FE76" s="56"/>
      <c r="FF76" s="56"/>
      <c r="FG76" s="56"/>
      <c r="FH76" s="56"/>
      <c r="FI76" s="56"/>
      <c r="FJ76" s="56"/>
      <c r="FK76" s="56"/>
      <c r="FL76" s="56"/>
      <c r="FM76" s="56"/>
      <c r="FN76" s="56"/>
      <c r="FO76" s="56"/>
      <c r="FP76" s="56"/>
      <c r="FQ76" s="56"/>
      <c r="FR76" s="56"/>
      <c r="FS76" s="56"/>
      <c r="FT76" s="56"/>
      <c r="FU76" s="80" t="s">
        <v>1318</v>
      </c>
      <c r="FV76" s="56" t="s">
        <v>289</v>
      </c>
      <c r="FW76" s="56" t="s">
        <v>290</v>
      </c>
      <c r="FX76" s="68" t="s">
        <v>535</v>
      </c>
      <c r="FY76" s="56"/>
      <c r="FZ76" s="56"/>
      <c r="GA76" s="56"/>
      <c r="GB76" s="56"/>
      <c r="GC76" s="56"/>
      <c r="GD76" s="56"/>
      <c r="GE76" s="56"/>
      <c r="GF76" s="56"/>
      <c r="GG76" s="56"/>
      <c r="GH76" s="56"/>
      <c r="GI76" s="56"/>
      <c r="GJ76" s="56"/>
      <c r="GK76" s="56"/>
      <c r="GL76" s="56"/>
      <c r="GM76" s="56"/>
      <c r="GN76" s="56"/>
      <c r="GO76" s="56"/>
      <c r="GP76" s="56"/>
      <c r="GQ76" s="56"/>
      <c r="GR76" s="56"/>
      <c r="GS76" s="56"/>
      <c r="GT76" s="56"/>
      <c r="GU76" s="56"/>
      <c r="GV76" s="56"/>
      <c r="GW76" s="80" t="s">
        <v>1319</v>
      </c>
      <c r="GX76" s="56" t="s">
        <v>293</v>
      </c>
      <c r="GY76" s="56" t="s">
        <v>294</v>
      </c>
      <c r="GZ76" s="68" t="s">
        <v>541</v>
      </c>
      <c r="HA76" s="56"/>
      <c r="HB76" s="56"/>
      <c r="HC76" s="56"/>
      <c r="HD76" s="56"/>
      <c r="HE76" s="56"/>
      <c r="HF76" s="56"/>
      <c r="HG76" s="56"/>
      <c r="HH76" s="56"/>
      <c r="HI76" s="56"/>
      <c r="HJ76" s="56"/>
      <c r="HK76" s="56"/>
      <c r="HL76" s="56"/>
      <c r="HM76" s="56"/>
      <c r="HN76" s="56"/>
      <c r="HO76" s="56"/>
      <c r="HP76" s="56"/>
      <c r="HQ76" s="56"/>
      <c r="HR76" s="56"/>
      <c r="HS76" s="56"/>
      <c r="HT76" s="56"/>
      <c r="HU76" s="56"/>
      <c r="HV76" s="56"/>
      <c r="HW76" s="56"/>
      <c r="HX76" s="5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42.75" x14ac:dyDescent="0.25">
      <c r="A77" s="56" t="s">
        <v>261</v>
      </c>
      <c r="B77" s="56" t="s">
        <v>262</v>
      </c>
      <c r="C77" s="56"/>
      <c r="D77" s="56"/>
      <c r="E77" s="56"/>
      <c r="F77" s="56" t="s">
        <v>263</v>
      </c>
      <c r="G77" s="56" t="s">
        <v>1320</v>
      </c>
      <c r="H77" s="56"/>
      <c r="I77" s="80" t="s">
        <v>1321</v>
      </c>
      <c r="J77" s="56" t="s">
        <v>1064</v>
      </c>
      <c r="K77" s="56" t="s">
        <v>1255</v>
      </c>
      <c r="L77" s="56" t="s">
        <v>1256</v>
      </c>
      <c r="M77" s="56" t="s">
        <v>268</v>
      </c>
      <c r="N77" s="56" t="s">
        <v>499</v>
      </c>
      <c r="O77" s="56"/>
      <c r="P77" s="56"/>
      <c r="Q77" s="56"/>
      <c r="R77" s="56"/>
      <c r="S77" s="56"/>
      <c r="T77" s="56"/>
      <c r="U77" s="56"/>
      <c r="V77" s="56"/>
      <c r="W77" s="56"/>
      <c r="X77" s="56"/>
      <c r="Y77" s="56"/>
      <c r="Z77" s="56"/>
      <c r="AA77" s="56"/>
      <c r="AB77" s="56"/>
      <c r="AC77" s="56"/>
      <c r="AD77" s="56"/>
      <c r="AE77" s="56"/>
      <c r="AF77" s="56"/>
      <c r="AG77" s="56"/>
      <c r="AH77" s="56"/>
      <c r="AI77" s="56"/>
      <c r="AJ77" s="56"/>
      <c r="AK77" s="81" t="s">
        <v>1322</v>
      </c>
      <c r="AL77" s="59" t="s">
        <v>1068</v>
      </c>
      <c r="AM77" s="59" t="s">
        <v>1182</v>
      </c>
      <c r="AN77" s="59" t="s">
        <v>1183</v>
      </c>
      <c r="AO77" s="2" t="s">
        <v>272</v>
      </c>
      <c r="AP77" s="56" t="s">
        <v>505</v>
      </c>
      <c r="AQ77" s="56"/>
      <c r="AR77" s="56"/>
      <c r="AS77" s="56"/>
      <c r="AT77" s="56"/>
      <c r="AU77" s="56"/>
      <c r="AV77" s="56"/>
      <c r="AW77" s="56"/>
      <c r="AX77" s="56"/>
      <c r="AY77" s="56"/>
      <c r="AZ77" s="56"/>
      <c r="BA77" s="56"/>
      <c r="BB77" s="56"/>
      <c r="BC77" s="56"/>
      <c r="BD77" s="56"/>
      <c r="BE77" s="56"/>
      <c r="BF77" s="56"/>
      <c r="BG77" s="56"/>
      <c r="BH77" s="56"/>
      <c r="BI77" s="56"/>
      <c r="BJ77" s="56"/>
      <c r="BK77" s="56"/>
      <c r="BL77" s="56"/>
      <c r="BM77" s="81" t="s">
        <v>1323</v>
      </c>
      <c r="BN77" s="59" t="s">
        <v>1072</v>
      </c>
      <c r="BO77" s="59" t="s">
        <v>1259</v>
      </c>
      <c r="BP77" s="59" t="s">
        <v>1187</v>
      </c>
      <c r="BQ77" s="2" t="s">
        <v>275</v>
      </c>
      <c r="BR77" s="56" t="s">
        <v>511</v>
      </c>
      <c r="BS77" s="56"/>
      <c r="BT77" s="56"/>
      <c r="BU77" s="56"/>
      <c r="BV77" s="56"/>
      <c r="BW77" s="56"/>
      <c r="BX77" s="56"/>
      <c r="BY77" s="56"/>
      <c r="BZ77" s="56"/>
      <c r="CA77" s="56"/>
      <c r="CB77" s="56"/>
      <c r="CC77" s="56"/>
      <c r="CD77" s="56"/>
      <c r="CE77" s="56"/>
      <c r="CF77" s="56"/>
      <c r="CG77" s="56"/>
      <c r="CH77" s="56"/>
      <c r="CI77" s="56"/>
      <c r="CJ77" s="56"/>
      <c r="CK77" s="56"/>
      <c r="CL77" s="56"/>
      <c r="CM77" s="56"/>
      <c r="CN77" s="56"/>
      <c r="CO77" s="81" t="s">
        <v>1324</v>
      </c>
      <c r="CP77" s="59" t="s">
        <v>1076</v>
      </c>
      <c r="CQ77" s="59" t="s">
        <v>1262</v>
      </c>
      <c r="CR77" s="59" t="s">
        <v>1263</v>
      </c>
      <c r="CS77" s="2" t="s">
        <v>279</v>
      </c>
      <c r="CT77" s="56" t="s">
        <v>517</v>
      </c>
      <c r="CU77" s="56"/>
      <c r="CV77" s="56"/>
      <c r="CW77" s="56"/>
      <c r="CX77" s="56"/>
      <c r="CY77" s="56"/>
      <c r="CZ77" s="56"/>
      <c r="DA77" s="56"/>
      <c r="DB77" s="56"/>
      <c r="DC77" s="56"/>
      <c r="DD77" s="56"/>
      <c r="DE77" s="56"/>
      <c r="DF77" s="56"/>
      <c r="DG77" s="56"/>
      <c r="DH77" s="56"/>
      <c r="DI77" s="56"/>
      <c r="DJ77" s="56"/>
      <c r="DK77" s="56"/>
      <c r="DL77" s="56"/>
      <c r="DM77" s="56"/>
      <c r="DN77" s="56"/>
      <c r="DO77" s="56"/>
      <c r="DP77" s="56"/>
      <c r="DQ77" s="81" t="s">
        <v>1325</v>
      </c>
      <c r="DR77" s="59" t="s">
        <v>1194</v>
      </c>
      <c r="DS77" s="59" t="s">
        <v>1265</v>
      </c>
      <c r="DT77" s="59" t="s">
        <v>1266</v>
      </c>
      <c r="DU77" s="2" t="s">
        <v>283</v>
      </c>
      <c r="DV77" s="56" t="s">
        <v>523</v>
      </c>
      <c r="DW77" s="56"/>
      <c r="DX77" s="56"/>
      <c r="DY77" s="56"/>
      <c r="DZ77" s="56"/>
      <c r="EA77" s="56"/>
      <c r="EB77" s="56"/>
      <c r="EC77" s="56"/>
      <c r="ED77" s="56"/>
      <c r="EE77" s="56"/>
      <c r="EF77" s="56"/>
      <c r="EG77" s="56"/>
      <c r="EH77" s="56"/>
      <c r="EI77" s="56"/>
      <c r="EJ77" s="56"/>
      <c r="EK77" s="56"/>
      <c r="EL77" s="56"/>
      <c r="EM77" s="56"/>
      <c r="EN77" s="56"/>
      <c r="EO77" s="56"/>
      <c r="EP77" s="56"/>
      <c r="EQ77" s="56"/>
      <c r="ER77" s="56"/>
      <c r="ES77" s="81" t="s">
        <v>1326</v>
      </c>
      <c r="ET77" s="59" t="s">
        <v>1268</v>
      </c>
      <c r="EU77" s="59" t="s">
        <v>1269</v>
      </c>
      <c r="EV77" s="59" t="s">
        <v>1270</v>
      </c>
      <c r="EW77" s="2" t="s">
        <v>287</v>
      </c>
      <c r="EX77" s="56" t="s">
        <v>529</v>
      </c>
      <c r="EY77" s="56"/>
      <c r="EZ77" s="56"/>
      <c r="FA77" s="56"/>
      <c r="FB77" s="56"/>
      <c r="FC77" s="56"/>
      <c r="FD77" s="56"/>
      <c r="FE77" s="56"/>
      <c r="FF77" s="56"/>
      <c r="FG77" s="56"/>
      <c r="FH77" s="56"/>
      <c r="FI77" s="56"/>
      <c r="FJ77" s="56"/>
      <c r="FK77" s="56"/>
      <c r="FL77" s="56"/>
      <c r="FM77" s="56"/>
      <c r="FN77" s="56"/>
      <c r="FO77" s="56"/>
      <c r="FP77" s="56"/>
      <c r="FQ77" s="56"/>
      <c r="FR77" s="56"/>
      <c r="FS77" s="56"/>
      <c r="FT77" s="56"/>
      <c r="FU77" s="81" t="s">
        <v>1327</v>
      </c>
      <c r="FV77" s="59" t="s">
        <v>1088</v>
      </c>
      <c r="FW77" s="59" t="s">
        <v>1273</v>
      </c>
      <c r="FX77" s="59" t="s">
        <v>1203</v>
      </c>
      <c r="FY77" s="2" t="s">
        <v>291</v>
      </c>
      <c r="FZ77" s="56" t="s">
        <v>535</v>
      </c>
      <c r="GA77" s="56"/>
      <c r="GB77" s="56"/>
      <c r="GC77" s="56"/>
      <c r="GD77" s="56"/>
      <c r="GE77" s="56"/>
      <c r="GF77" s="56"/>
      <c r="GG77" s="56"/>
      <c r="GH77" s="56"/>
      <c r="GI77" s="56"/>
      <c r="GJ77" s="56"/>
      <c r="GK77" s="56"/>
      <c r="GL77" s="56"/>
      <c r="GM77" s="56"/>
      <c r="GN77" s="56"/>
      <c r="GO77" s="56"/>
      <c r="GP77" s="56"/>
      <c r="GQ77" s="56"/>
      <c r="GR77" s="56"/>
      <c r="GS77" s="56"/>
      <c r="GT77" s="56"/>
      <c r="GU77" s="56"/>
      <c r="GV77" s="56"/>
      <c r="GW77" s="81" t="s">
        <v>1328</v>
      </c>
      <c r="GX77" s="59" t="s">
        <v>1275</v>
      </c>
      <c r="GY77" s="59" t="s">
        <v>1276</v>
      </c>
      <c r="GZ77" s="59" t="s">
        <v>1277</v>
      </c>
      <c r="HA77" s="2" t="s">
        <v>295</v>
      </c>
      <c r="HB77" s="56" t="s">
        <v>541</v>
      </c>
      <c r="HC77" s="56"/>
      <c r="HD77" s="56"/>
      <c r="HE77" s="56"/>
      <c r="HF77" s="56"/>
      <c r="HG77" s="56"/>
      <c r="HH77" s="56"/>
      <c r="HI77" s="56"/>
      <c r="HJ77" s="56"/>
      <c r="HK77" s="56"/>
      <c r="HL77" s="56"/>
      <c r="HM77" s="56"/>
      <c r="HN77" s="56"/>
      <c r="HO77" s="56"/>
      <c r="HP77" s="56"/>
      <c r="HQ77" s="56"/>
      <c r="HR77" s="56"/>
      <c r="HS77" s="56"/>
      <c r="HT77" s="56"/>
      <c r="HU77" s="56"/>
      <c r="HV77" s="56"/>
      <c r="HW77" s="56"/>
      <c r="HX77" s="56"/>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s="70" customFormat="1" ht="14.25" x14ac:dyDescent="0.25">
      <c r="A78" s="49" t="s">
        <v>251</v>
      </c>
      <c r="B78" s="50"/>
      <c r="C78" s="50"/>
      <c r="D78" s="50"/>
      <c r="E78" s="50"/>
      <c r="F78" s="50"/>
      <c r="G78" s="51"/>
      <c r="H78" s="50"/>
      <c r="I78" s="50"/>
      <c r="N78" s="50"/>
      <c r="O78" s="50"/>
      <c r="P78" s="50"/>
      <c r="Q78" s="50"/>
      <c r="R78" s="50"/>
      <c r="S78" s="50"/>
      <c r="T78" s="50"/>
      <c r="U78" s="50"/>
      <c r="V78" s="50"/>
      <c r="W78" s="50"/>
      <c r="X78" s="50"/>
      <c r="Y78" s="50"/>
      <c r="Z78" s="50"/>
      <c r="AA78" s="50"/>
      <c r="AB78" s="50"/>
      <c r="AC78" s="50"/>
      <c r="AD78" s="50"/>
      <c r="AE78" s="50"/>
      <c r="AF78" s="50"/>
      <c r="AG78" s="50"/>
      <c r="AH78" s="50"/>
      <c r="AI78" s="50"/>
      <c r="AJ78" s="62"/>
      <c r="AK78" s="50"/>
      <c r="AP78" s="50"/>
      <c r="AQ78" s="50"/>
      <c r="AR78" s="50"/>
      <c r="AS78" s="50"/>
      <c r="AT78" s="50"/>
      <c r="AU78" s="50"/>
      <c r="AV78" s="50"/>
      <c r="AW78" s="50"/>
      <c r="AX78" s="50"/>
      <c r="AY78" s="50"/>
      <c r="AZ78" s="50"/>
      <c r="BA78" s="50"/>
      <c r="BB78" s="50"/>
      <c r="BC78" s="50"/>
      <c r="BD78" s="50"/>
      <c r="BE78" s="50"/>
      <c r="BF78" s="50"/>
      <c r="BG78" s="50"/>
      <c r="BH78" s="50"/>
      <c r="BI78" s="50"/>
      <c r="BJ78" s="50"/>
      <c r="BK78" s="50"/>
      <c r="BL78" s="62"/>
      <c r="BM78" s="50"/>
      <c r="BR78" s="50"/>
      <c r="BS78" s="50"/>
      <c r="BT78" s="50"/>
      <c r="BU78" s="50"/>
      <c r="BV78" s="50"/>
      <c r="BW78" s="50"/>
      <c r="BX78" s="50"/>
      <c r="BY78" s="50"/>
      <c r="BZ78" s="50"/>
      <c r="CA78" s="50"/>
      <c r="CB78" s="50"/>
      <c r="CC78" s="50"/>
      <c r="CD78" s="50"/>
      <c r="CE78" s="50"/>
      <c r="CF78" s="50"/>
      <c r="CG78" s="50"/>
      <c r="CH78" s="50"/>
      <c r="CI78" s="50"/>
      <c r="CJ78" s="50"/>
      <c r="CK78" s="50"/>
      <c r="CL78" s="50"/>
      <c r="CM78" s="50"/>
      <c r="CN78" s="62"/>
      <c r="CO78" s="50"/>
      <c r="CT78" s="50"/>
      <c r="CU78" s="50"/>
      <c r="CV78" s="50"/>
      <c r="CW78" s="50"/>
      <c r="CX78" s="50"/>
      <c r="CY78" s="50"/>
      <c r="CZ78" s="50"/>
      <c r="DA78" s="50"/>
      <c r="DB78" s="50"/>
      <c r="DC78" s="50"/>
      <c r="DD78" s="50"/>
      <c r="DE78" s="50"/>
      <c r="DF78" s="50"/>
      <c r="DG78" s="50"/>
      <c r="DH78" s="50"/>
      <c r="DI78" s="50"/>
      <c r="DJ78" s="50"/>
      <c r="DK78" s="50"/>
      <c r="DL78" s="50"/>
      <c r="DM78" s="50"/>
      <c r="DN78" s="50"/>
      <c r="DO78" s="50"/>
      <c r="DP78" s="62"/>
      <c r="DQ78" s="50"/>
      <c r="DV78" s="50"/>
      <c r="DW78" s="50"/>
      <c r="DX78" s="50"/>
      <c r="DY78" s="50"/>
      <c r="DZ78" s="50"/>
      <c r="EA78" s="50"/>
      <c r="EB78" s="50"/>
      <c r="EC78" s="50"/>
      <c r="ED78" s="50"/>
      <c r="EE78" s="50"/>
      <c r="EF78" s="50"/>
      <c r="EG78" s="50"/>
      <c r="EH78" s="50"/>
      <c r="EI78" s="50"/>
      <c r="EJ78" s="50"/>
      <c r="EK78" s="50"/>
      <c r="EL78" s="50"/>
      <c r="EM78" s="50"/>
      <c r="EN78" s="50"/>
      <c r="EO78" s="50"/>
      <c r="EP78" s="50"/>
      <c r="EQ78" s="50"/>
      <c r="ER78" s="62"/>
      <c r="ES78" s="50"/>
      <c r="EX78" s="50"/>
      <c r="EY78" s="50"/>
      <c r="EZ78" s="50"/>
      <c r="FA78" s="50"/>
      <c r="FB78" s="50"/>
      <c r="FC78" s="50"/>
      <c r="FD78" s="50"/>
      <c r="FE78" s="50"/>
      <c r="FF78" s="50"/>
      <c r="FG78" s="50"/>
      <c r="FH78" s="50"/>
      <c r="FI78" s="50"/>
      <c r="FJ78" s="50"/>
      <c r="FK78" s="50"/>
      <c r="FL78" s="50"/>
      <c r="FM78" s="50"/>
      <c r="FN78" s="50"/>
      <c r="FO78" s="50"/>
      <c r="FP78" s="50"/>
      <c r="FQ78" s="50"/>
      <c r="FR78" s="50"/>
      <c r="FS78" s="50"/>
      <c r="FT78" s="62"/>
      <c r="FU78" s="50"/>
      <c r="FZ78" s="50"/>
      <c r="GA78" s="50"/>
      <c r="GB78" s="50"/>
      <c r="GC78" s="50"/>
      <c r="GD78" s="50"/>
      <c r="GE78" s="50"/>
      <c r="GF78" s="50"/>
      <c r="GG78" s="50"/>
      <c r="GH78" s="50"/>
      <c r="GI78" s="50"/>
      <c r="GJ78" s="50"/>
      <c r="GK78" s="50"/>
      <c r="GL78" s="50"/>
      <c r="GM78" s="50"/>
      <c r="GN78" s="50"/>
      <c r="GO78" s="50"/>
      <c r="GP78" s="50"/>
      <c r="GQ78" s="50"/>
      <c r="GR78" s="50"/>
      <c r="GS78" s="50"/>
      <c r="GT78" s="50"/>
      <c r="GU78" s="50"/>
      <c r="GV78" s="62"/>
      <c r="GW78" s="50"/>
      <c r="HB78" s="50"/>
      <c r="HC78" s="50"/>
      <c r="HD78" s="50"/>
      <c r="HE78" s="50"/>
      <c r="HF78" s="50"/>
      <c r="HG78" s="50"/>
      <c r="HH78" s="50"/>
      <c r="HI78" s="50"/>
      <c r="HJ78" s="50"/>
      <c r="HK78" s="50"/>
      <c r="HL78" s="50"/>
      <c r="HM78" s="50"/>
      <c r="HN78" s="50"/>
      <c r="HO78" s="50"/>
      <c r="HP78" s="50"/>
      <c r="HQ78" s="50"/>
      <c r="HR78" s="50"/>
      <c r="HS78" s="50"/>
      <c r="HT78" s="50"/>
      <c r="HU78" s="50"/>
      <c r="HV78" s="50"/>
      <c r="HW78" s="50"/>
      <c r="HX78" s="62"/>
    </row>
    <row r="79" spans="1:1024" s="71" customFormat="1" ht="15" x14ac:dyDescent="0.25">
      <c r="A79" s="76" t="s">
        <v>240</v>
      </c>
      <c r="B79" s="64"/>
      <c r="C79" s="64"/>
      <c r="D79" s="64"/>
      <c r="E79" s="64"/>
      <c r="F79" s="64"/>
      <c r="G79" s="65"/>
      <c r="H79" s="64"/>
      <c r="I79" s="77" t="s">
        <v>1329</v>
      </c>
      <c r="J79" s="64"/>
      <c r="K79" s="64"/>
      <c r="L79" s="64"/>
      <c r="M79" s="64"/>
      <c r="N79" s="64"/>
      <c r="O79" s="64"/>
      <c r="P79" s="64"/>
      <c r="Q79" s="64"/>
      <c r="R79" s="64"/>
      <c r="S79" s="64"/>
      <c r="T79" s="64"/>
      <c r="U79" s="64"/>
      <c r="V79" s="64"/>
      <c r="W79" s="64"/>
      <c r="X79" s="64"/>
      <c r="Y79" s="64"/>
      <c r="Z79" s="64"/>
      <c r="AA79" s="64"/>
      <c r="AB79" s="64"/>
      <c r="AC79" s="64"/>
      <c r="AD79" s="64"/>
      <c r="AE79" s="64"/>
      <c r="AF79" s="64"/>
      <c r="AG79" s="64"/>
      <c r="AH79" s="64"/>
      <c r="AI79" s="64"/>
      <c r="AJ79" s="78"/>
      <c r="AK79" s="77" t="s">
        <v>1330</v>
      </c>
      <c r="AL79" s="64"/>
      <c r="AM79" s="64"/>
      <c r="AN79" s="64"/>
      <c r="AO79" s="64"/>
      <c r="AP79" s="64"/>
      <c r="AQ79" s="64"/>
      <c r="AR79" s="64"/>
      <c r="AS79" s="64"/>
      <c r="AT79" s="64"/>
      <c r="AU79" s="64"/>
      <c r="AV79" s="64"/>
      <c r="AW79" s="64"/>
      <c r="AX79" s="64"/>
      <c r="AY79" s="64"/>
      <c r="AZ79" s="64"/>
      <c r="BA79" s="64"/>
      <c r="BB79" s="64"/>
      <c r="BC79" s="64"/>
      <c r="BD79" s="64"/>
      <c r="BE79" s="64"/>
      <c r="BF79" s="64"/>
      <c r="BG79" s="64"/>
      <c r="BH79" s="64"/>
      <c r="BI79" s="64"/>
      <c r="BJ79" s="64"/>
      <c r="BK79" s="64"/>
      <c r="BL79" s="78"/>
      <c r="BM79" s="77" t="s">
        <v>1331</v>
      </c>
      <c r="BN79" s="64"/>
      <c r="BO79" s="64"/>
      <c r="BP79" s="64"/>
      <c r="BQ79" s="64"/>
      <c r="BR79" s="64"/>
      <c r="BS79" s="64"/>
      <c r="BT79" s="64"/>
      <c r="BU79" s="64"/>
      <c r="BV79" s="64"/>
      <c r="BW79" s="64"/>
      <c r="BX79" s="64"/>
      <c r="BY79" s="64"/>
      <c r="BZ79" s="64"/>
      <c r="CA79" s="64"/>
      <c r="CB79" s="64"/>
      <c r="CC79" s="64"/>
      <c r="CD79" s="64"/>
      <c r="CE79" s="64"/>
      <c r="CF79" s="64"/>
      <c r="CG79" s="64"/>
      <c r="CH79" s="64"/>
      <c r="CI79" s="64"/>
      <c r="CJ79" s="64"/>
      <c r="CK79" s="64"/>
      <c r="CL79" s="64"/>
      <c r="CM79" s="64"/>
      <c r="CN79" s="78"/>
      <c r="CO79" s="77" t="s">
        <v>1332</v>
      </c>
      <c r="CP79" s="64"/>
      <c r="CQ79" s="64"/>
      <c r="CR79" s="64"/>
      <c r="CS79" s="64"/>
      <c r="CT79" s="64"/>
      <c r="CU79" s="64"/>
      <c r="CV79" s="64"/>
      <c r="CW79" s="64"/>
      <c r="CX79" s="64"/>
      <c r="CY79" s="64"/>
      <c r="CZ79" s="64"/>
      <c r="DA79" s="64"/>
      <c r="DB79" s="64"/>
      <c r="DC79" s="64"/>
      <c r="DD79" s="64"/>
      <c r="DE79" s="64"/>
      <c r="DF79" s="64"/>
      <c r="DG79" s="64"/>
      <c r="DH79" s="64"/>
      <c r="DI79" s="64"/>
      <c r="DJ79" s="64"/>
      <c r="DK79" s="64"/>
      <c r="DL79" s="64"/>
      <c r="DM79" s="64"/>
      <c r="DN79" s="64"/>
      <c r="DO79" s="64"/>
      <c r="DP79" s="78"/>
      <c r="DQ79" s="77" t="s">
        <v>1333</v>
      </c>
      <c r="DR79" s="64"/>
      <c r="DS79" s="64"/>
      <c r="DT79" s="64"/>
      <c r="DU79" s="64"/>
      <c r="DV79" s="64"/>
      <c r="DW79" s="64"/>
      <c r="DX79" s="64"/>
      <c r="DY79" s="64"/>
      <c r="DZ79" s="64"/>
      <c r="EA79" s="64"/>
      <c r="EB79" s="64"/>
      <c r="EC79" s="64"/>
      <c r="ED79" s="64"/>
      <c r="EE79" s="64"/>
      <c r="EF79" s="64"/>
      <c r="EG79" s="64"/>
      <c r="EH79" s="64"/>
      <c r="EI79" s="64"/>
      <c r="EJ79" s="64"/>
      <c r="EK79" s="64"/>
      <c r="EL79" s="64"/>
      <c r="EM79" s="64"/>
      <c r="EN79" s="64"/>
      <c r="EO79" s="64"/>
      <c r="EP79" s="64"/>
      <c r="EQ79" s="64"/>
      <c r="ER79" s="78"/>
      <c r="ES79" s="77" t="s">
        <v>1334</v>
      </c>
      <c r="ET79" s="64"/>
      <c r="EU79" s="64"/>
      <c r="EV79" s="64"/>
      <c r="EW79" s="64"/>
      <c r="EX79" s="64"/>
      <c r="EY79" s="64"/>
      <c r="EZ79" s="64"/>
      <c r="FA79" s="64"/>
      <c r="FB79" s="64"/>
      <c r="FC79" s="64"/>
      <c r="FD79" s="64"/>
      <c r="FE79" s="64"/>
      <c r="FF79" s="64"/>
      <c r="FG79" s="64"/>
      <c r="FH79" s="64"/>
      <c r="FI79" s="64"/>
      <c r="FJ79" s="64"/>
      <c r="FK79" s="64"/>
      <c r="FL79" s="64"/>
      <c r="FM79" s="64"/>
      <c r="FN79" s="64"/>
      <c r="FO79" s="64"/>
      <c r="FP79" s="64"/>
      <c r="FQ79" s="64"/>
      <c r="FR79" s="64"/>
      <c r="FS79" s="64"/>
      <c r="FT79" s="78"/>
      <c r="FU79" s="77" t="s">
        <v>1335</v>
      </c>
      <c r="FV79" s="64"/>
      <c r="FW79" s="64"/>
      <c r="FX79" s="64"/>
      <c r="FY79" s="64"/>
      <c r="FZ79" s="64"/>
      <c r="GA79" s="64"/>
      <c r="GB79" s="64"/>
      <c r="GC79" s="64"/>
      <c r="GD79" s="64"/>
      <c r="GE79" s="64"/>
      <c r="GF79" s="64"/>
      <c r="GG79" s="64"/>
      <c r="GH79" s="64"/>
      <c r="GI79" s="64"/>
      <c r="GJ79" s="64"/>
      <c r="GK79" s="64"/>
      <c r="GL79" s="64"/>
      <c r="GM79" s="64"/>
      <c r="GN79" s="64"/>
      <c r="GO79" s="64"/>
      <c r="GP79" s="64"/>
      <c r="GQ79" s="64"/>
      <c r="GR79" s="64"/>
      <c r="GS79" s="64"/>
      <c r="GT79" s="64"/>
      <c r="GU79" s="64"/>
      <c r="GV79" s="78"/>
      <c r="GW79" s="77" t="s">
        <v>1336</v>
      </c>
      <c r="GX79" s="64"/>
      <c r="GY79" s="64"/>
      <c r="GZ79" s="64"/>
      <c r="HA79" s="64"/>
      <c r="HB79" s="64"/>
      <c r="HC79" s="64"/>
      <c r="HD79" s="64"/>
      <c r="HE79" s="64"/>
      <c r="HF79" s="64"/>
      <c r="HG79" s="64"/>
      <c r="HH79" s="64"/>
      <c r="HI79" s="64"/>
      <c r="HJ79" s="64"/>
      <c r="HK79" s="64"/>
      <c r="HL79" s="64"/>
      <c r="HM79" s="64"/>
      <c r="HN79" s="64"/>
      <c r="HO79" s="64"/>
      <c r="HP79" s="64"/>
      <c r="HQ79" s="64"/>
      <c r="HR79" s="64"/>
      <c r="HS79" s="64"/>
      <c r="HT79" s="64"/>
      <c r="HU79" s="64"/>
      <c r="HV79" s="64"/>
      <c r="HW79" s="64"/>
      <c r="HX79" s="78"/>
    </row>
    <row r="80" spans="1:1024" ht="42.75" x14ac:dyDescent="0.25">
      <c r="A80" s="56" t="s">
        <v>261</v>
      </c>
      <c r="B80" s="56" t="s">
        <v>262</v>
      </c>
      <c r="C80" s="56"/>
      <c r="D80" s="56"/>
      <c r="E80" s="56"/>
      <c r="F80" s="56" t="s">
        <v>263</v>
      </c>
      <c r="G80" s="56" t="s">
        <v>1337</v>
      </c>
      <c r="H80" s="56"/>
      <c r="I80" s="80" t="s">
        <v>1338</v>
      </c>
      <c r="J80" s="56" t="s">
        <v>266</v>
      </c>
      <c r="K80" s="56" t="s">
        <v>267</v>
      </c>
      <c r="L80" s="56" t="s">
        <v>499</v>
      </c>
      <c r="M80" s="56"/>
      <c r="N80" s="56"/>
      <c r="O80" s="56"/>
      <c r="P80" s="56"/>
      <c r="Q80" s="56"/>
      <c r="R80" s="56"/>
      <c r="S80" s="56"/>
      <c r="T80" s="56"/>
      <c r="U80" s="56"/>
      <c r="V80" s="56"/>
      <c r="W80" s="56"/>
      <c r="X80" s="56"/>
      <c r="Y80" s="56"/>
      <c r="Z80" s="56"/>
      <c r="AA80" s="56"/>
      <c r="AB80" s="56"/>
      <c r="AC80" s="56"/>
      <c r="AD80" s="56"/>
      <c r="AE80" s="56"/>
      <c r="AF80" s="56"/>
      <c r="AG80" s="56"/>
      <c r="AH80" s="56"/>
      <c r="AI80" s="56"/>
      <c r="AJ80" s="56"/>
      <c r="AK80" s="56" t="s">
        <v>1339</v>
      </c>
      <c r="AL80" s="56" t="s">
        <v>270</v>
      </c>
      <c r="AM80" s="56" t="s">
        <v>271</v>
      </c>
      <c r="AN80" s="68" t="s">
        <v>505</v>
      </c>
      <c r="AO80" s="56"/>
      <c r="AP80" s="56"/>
      <c r="AQ80" s="56"/>
      <c r="AR80" s="56"/>
      <c r="AS80" s="56"/>
      <c r="AT80" s="56"/>
      <c r="AU80" s="56"/>
      <c r="AV80" s="56"/>
      <c r="AW80" s="56"/>
      <c r="AX80" s="56"/>
      <c r="AY80" s="56"/>
      <c r="AZ80" s="56"/>
      <c r="BA80" s="56"/>
      <c r="BB80" s="56"/>
      <c r="BC80" s="56"/>
      <c r="BD80" s="56"/>
      <c r="BE80" s="56"/>
      <c r="BF80" s="56"/>
      <c r="BG80" s="56"/>
      <c r="BH80" s="56"/>
      <c r="BI80" s="56"/>
      <c r="BJ80" s="56"/>
      <c r="BK80" s="56"/>
      <c r="BL80" s="56"/>
      <c r="BM80" s="56" t="s">
        <v>1340</v>
      </c>
      <c r="BN80" s="56" t="s">
        <v>270</v>
      </c>
      <c r="BO80" s="56" t="s">
        <v>274</v>
      </c>
      <c r="BP80" s="68" t="s">
        <v>511</v>
      </c>
      <c r="BQ80" s="56"/>
      <c r="BR80" s="56"/>
      <c r="BS80" s="56"/>
      <c r="BT80" s="56"/>
      <c r="BU80" s="56"/>
      <c r="BV80" s="56"/>
      <c r="BW80" s="56"/>
      <c r="BX80" s="56"/>
      <c r="BY80" s="56"/>
      <c r="BZ80" s="56"/>
      <c r="CA80" s="56"/>
      <c r="CB80" s="56"/>
      <c r="CC80" s="56"/>
      <c r="CD80" s="56"/>
      <c r="CE80" s="56"/>
      <c r="CF80" s="56"/>
      <c r="CG80" s="56"/>
      <c r="CH80" s="56"/>
      <c r="CI80" s="56"/>
      <c r="CJ80" s="56"/>
      <c r="CK80" s="56"/>
      <c r="CL80" s="56"/>
      <c r="CM80" s="56"/>
      <c r="CN80" s="56"/>
      <c r="CO80" s="56" t="s">
        <v>1341</v>
      </c>
      <c r="CP80" s="56" t="s">
        <v>277</v>
      </c>
      <c r="CQ80" s="56" t="s">
        <v>278</v>
      </c>
      <c r="CR80" s="68" t="s">
        <v>517</v>
      </c>
      <c r="CS80" s="56"/>
      <c r="CT80" s="56"/>
      <c r="CU80" s="56"/>
      <c r="CV80" s="56"/>
      <c r="CW80" s="56"/>
      <c r="CX80" s="56"/>
      <c r="CY80" s="56"/>
      <c r="CZ80" s="56"/>
      <c r="DA80" s="56"/>
      <c r="DB80" s="56"/>
      <c r="DC80" s="56"/>
      <c r="DD80" s="56"/>
      <c r="DE80" s="56"/>
      <c r="DF80" s="56"/>
      <c r="DG80" s="56"/>
      <c r="DH80" s="56"/>
      <c r="DI80" s="56"/>
      <c r="DJ80" s="56"/>
      <c r="DK80" s="56"/>
      <c r="DL80" s="56"/>
      <c r="DM80" s="56"/>
      <c r="DN80" s="56"/>
      <c r="DO80" s="56"/>
      <c r="DP80" s="56"/>
      <c r="DQ80" s="56" t="s">
        <v>1342</v>
      </c>
      <c r="DR80" s="56" t="s">
        <v>281</v>
      </c>
      <c r="DS80" s="56" t="s">
        <v>282</v>
      </c>
      <c r="DT80" s="68" t="s">
        <v>523</v>
      </c>
      <c r="DU80" s="56"/>
      <c r="DV80" s="56"/>
      <c r="DW80" s="56"/>
      <c r="DX80" s="56"/>
      <c r="DY80" s="56"/>
      <c r="DZ80" s="56"/>
      <c r="EA80" s="56"/>
      <c r="EB80" s="56"/>
      <c r="EC80" s="56"/>
      <c r="ED80" s="56"/>
      <c r="EE80" s="56"/>
      <c r="EF80" s="56"/>
      <c r="EG80" s="56"/>
      <c r="EH80" s="56"/>
      <c r="EI80" s="56"/>
      <c r="EJ80" s="56"/>
      <c r="EK80" s="56"/>
      <c r="EL80" s="56"/>
      <c r="EM80" s="56"/>
      <c r="EN80" s="56"/>
      <c r="EO80" s="56"/>
      <c r="EP80" s="56"/>
      <c r="EQ80" s="56"/>
      <c r="ER80" s="56"/>
      <c r="ES80" s="56" t="s">
        <v>1343</v>
      </c>
      <c r="ET80" s="56" t="s">
        <v>285</v>
      </c>
      <c r="EU80" s="56" t="s">
        <v>286</v>
      </c>
      <c r="EV80" s="68" t="s">
        <v>529</v>
      </c>
      <c r="EW80" s="56"/>
      <c r="EX80" s="56"/>
      <c r="EY80" s="56"/>
      <c r="EZ80" s="56"/>
      <c r="FA80" s="56"/>
      <c r="FB80" s="56"/>
      <c r="FC80" s="56"/>
      <c r="FD80" s="56"/>
      <c r="FE80" s="56"/>
      <c r="FF80" s="56"/>
      <c r="FG80" s="56"/>
      <c r="FH80" s="56"/>
      <c r="FI80" s="56"/>
      <c r="FJ80" s="56"/>
      <c r="FK80" s="56"/>
      <c r="FL80" s="56"/>
      <c r="FM80" s="56"/>
      <c r="FN80" s="56"/>
      <c r="FO80" s="56"/>
      <c r="FP80" s="56"/>
      <c r="FQ80" s="56"/>
      <c r="FR80" s="56"/>
      <c r="FS80" s="56"/>
      <c r="FT80" s="56"/>
      <c r="FU80" s="56" t="s">
        <v>1344</v>
      </c>
      <c r="FV80" s="56" t="s">
        <v>289</v>
      </c>
      <c r="FW80" s="56" t="s">
        <v>290</v>
      </c>
      <c r="FX80" s="68" t="s">
        <v>535</v>
      </c>
      <c r="FY80" s="56"/>
      <c r="FZ80" s="56"/>
      <c r="GA80" s="56"/>
      <c r="GB80" s="56"/>
      <c r="GC80" s="56"/>
      <c r="GD80" s="56"/>
      <c r="GE80" s="56"/>
      <c r="GF80" s="56"/>
      <c r="GG80" s="56"/>
      <c r="GH80" s="56"/>
      <c r="GI80" s="56"/>
      <c r="GJ80" s="56"/>
      <c r="GK80" s="56"/>
      <c r="GL80" s="56"/>
      <c r="GM80" s="56"/>
      <c r="GN80" s="56"/>
      <c r="GO80" s="56"/>
      <c r="GP80" s="56"/>
      <c r="GQ80" s="56"/>
      <c r="GR80" s="56"/>
      <c r="GS80" s="56"/>
      <c r="GT80" s="56"/>
      <c r="GU80" s="56"/>
      <c r="GV80" s="56"/>
      <c r="GW80" s="56" t="s">
        <v>1345</v>
      </c>
      <c r="GX80" s="56" t="s">
        <v>293</v>
      </c>
      <c r="GY80" s="56" t="s">
        <v>294</v>
      </c>
      <c r="GZ80" s="68" t="s">
        <v>541</v>
      </c>
      <c r="HA80" s="56"/>
      <c r="HB80" s="56"/>
      <c r="HC80" s="56"/>
      <c r="HD80" s="56"/>
      <c r="HE80" s="56"/>
      <c r="HF80" s="56"/>
      <c r="HG80" s="56"/>
      <c r="HH80" s="56"/>
      <c r="HI80" s="56"/>
      <c r="HJ80" s="56"/>
      <c r="HK80" s="56"/>
      <c r="HL80" s="56"/>
      <c r="HM80" s="56"/>
      <c r="HN80" s="56"/>
      <c r="HO80" s="56"/>
      <c r="HP80" s="56"/>
      <c r="HQ80" s="56"/>
      <c r="HR80" s="56"/>
      <c r="HS80" s="56"/>
      <c r="HT80" s="56"/>
      <c r="HU80" s="56"/>
      <c r="HV80" s="56"/>
      <c r="HW80" s="56"/>
      <c r="HX80" s="56"/>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42.75" x14ac:dyDescent="0.25">
      <c r="A81" s="56" t="s">
        <v>261</v>
      </c>
      <c r="B81" s="56" t="s">
        <v>262</v>
      </c>
      <c r="C81" s="56"/>
      <c r="D81" s="56"/>
      <c r="E81" s="56"/>
      <c r="F81" s="56" t="s">
        <v>263</v>
      </c>
      <c r="G81" s="56" t="s">
        <v>1346</v>
      </c>
      <c r="H81" s="56"/>
      <c r="I81" s="80" t="s">
        <v>1347</v>
      </c>
      <c r="J81" s="56" t="s">
        <v>266</v>
      </c>
      <c r="K81" s="56" t="s">
        <v>267</v>
      </c>
      <c r="L81" s="56" t="s">
        <v>499</v>
      </c>
      <c r="M81" s="56"/>
      <c r="N81" s="56"/>
      <c r="O81" s="56"/>
      <c r="P81" s="56"/>
      <c r="Q81" s="56"/>
      <c r="R81" s="56"/>
      <c r="S81" s="56"/>
      <c r="T81" s="56"/>
      <c r="U81" s="56"/>
      <c r="V81" s="56"/>
      <c r="W81" s="56"/>
      <c r="X81" s="56"/>
      <c r="Y81" s="56"/>
      <c r="Z81" s="56"/>
      <c r="AA81" s="56"/>
      <c r="AB81" s="56"/>
      <c r="AC81" s="56"/>
      <c r="AD81" s="56"/>
      <c r="AE81" s="56"/>
      <c r="AF81" s="56"/>
      <c r="AG81" s="56"/>
      <c r="AH81" s="56"/>
      <c r="AI81" s="56"/>
      <c r="AJ81" s="56"/>
      <c r="AK81" s="56" t="s">
        <v>1348</v>
      </c>
      <c r="AL81" s="56" t="s">
        <v>270</v>
      </c>
      <c r="AM81" s="56" t="s">
        <v>271</v>
      </c>
      <c r="AN81" s="68" t="s">
        <v>505</v>
      </c>
      <c r="AO81" s="56"/>
      <c r="AP81" s="56"/>
      <c r="AQ81" s="56"/>
      <c r="AR81" s="56"/>
      <c r="AS81" s="56"/>
      <c r="AT81" s="56"/>
      <c r="AU81" s="56"/>
      <c r="AV81" s="56"/>
      <c r="AW81" s="56"/>
      <c r="AX81" s="56"/>
      <c r="AY81" s="56"/>
      <c r="AZ81" s="56"/>
      <c r="BA81" s="56"/>
      <c r="BB81" s="56"/>
      <c r="BC81" s="56"/>
      <c r="BD81" s="56"/>
      <c r="BE81" s="56"/>
      <c r="BF81" s="56"/>
      <c r="BG81" s="56"/>
      <c r="BH81" s="56"/>
      <c r="BI81" s="56"/>
      <c r="BJ81" s="56"/>
      <c r="BK81" s="56"/>
      <c r="BL81" s="56"/>
      <c r="BM81" s="56" t="s">
        <v>1349</v>
      </c>
      <c r="BN81" s="56" t="s">
        <v>270</v>
      </c>
      <c r="BO81" s="56" t="s">
        <v>274</v>
      </c>
      <c r="BP81" s="68" t="s">
        <v>511</v>
      </c>
      <c r="BQ81" s="56"/>
      <c r="BR81" s="56"/>
      <c r="BS81" s="56"/>
      <c r="BT81" s="56"/>
      <c r="BU81" s="56"/>
      <c r="BV81" s="56"/>
      <c r="BW81" s="56"/>
      <c r="BX81" s="56"/>
      <c r="BY81" s="56"/>
      <c r="BZ81" s="56"/>
      <c r="CA81" s="56"/>
      <c r="CB81" s="56"/>
      <c r="CC81" s="56"/>
      <c r="CD81" s="56"/>
      <c r="CE81" s="56"/>
      <c r="CF81" s="56"/>
      <c r="CG81" s="56"/>
      <c r="CH81" s="56"/>
      <c r="CI81" s="56"/>
      <c r="CJ81" s="56"/>
      <c r="CK81" s="56"/>
      <c r="CL81" s="56"/>
      <c r="CM81" s="56"/>
      <c r="CN81" s="56"/>
      <c r="CO81" s="56" t="s">
        <v>1350</v>
      </c>
      <c r="CP81" s="56" t="s">
        <v>277</v>
      </c>
      <c r="CQ81" s="56" t="s">
        <v>278</v>
      </c>
      <c r="CR81" s="68" t="s">
        <v>517</v>
      </c>
      <c r="CS81" s="56"/>
      <c r="CT81" s="56"/>
      <c r="CU81" s="56"/>
      <c r="CV81" s="56"/>
      <c r="CW81" s="56"/>
      <c r="CX81" s="56"/>
      <c r="CY81" s="56"/>
      <c r="CZ81" s="56"/>
      <c r="DA81" s="56"/>
      <c r="DB81" s="56"/>
      <c r="DC81" s="56"/>
      <c r="DD81" s="56"/>
      <c r="DE81" s="56"/>
      <c r="DF81" s="56"/>
      <c r="DG81" s="56"/>
      <c r="DH81" s="56"/>
      <c r="DI81" s="56"/>
      <c r="DJ81" s="56"/>
      <c r="DK81" s="56"/>
      <c r="DL81" s="56"/>
      <c r="DM81" s="56"/>
      <c r="DN81" s="56"/>
      <c r="DO81" s="56"/>
      <c r="DP81" s="56"/>
      <c r="DQ81" s="56" t="s">
        <v>1351</v>
      </c>
      <c r="DR81" s="56" t="s">
        <v>281</v>
      </c>
      <c r="DS81" s="56" t="s">
        <v>282</v>
      </c>
      <c r="DT81" s="68" t="s">
        <v>523</v>
      </c>
      <c r="DU81" s="56"/>
      <c r="DV81" s="56"/>
      <c r="DW81" s="56"/>
      <c r="DX81" s="56"/>
      <c r="DY81" s="56"/>
      <c r="DZ81" s="56"/>
      <c r="EA81" s="56"/>
      <c r="EB81" s="56"/>
      <c r="EC81" s="56"/>
      <c r="ED81" s="56"/>
      <c r="EE81" s="56"/>
      <c r="EF81" s="56"/>
      <c r="EG81" s="56"/>
      <c r="EH81" s="56"/>
      <c r="EI81" s="56"/>
      <c r="EJ81" s="56"/>
      <c r="EK81" s="56"/>
      <c r="EL81" s="56"/>
      <c r="EM81" s="56"/>
      <c r="EN81" s="56"/>
      <c r="EO81" s="56"/>
      <c r="EP81" s="56"/>
      <c r="EQ81" s="56"/>
      <c r="ER81" s="56"/>
      <c r="ES81" s="56" t="s">
        <v>1352</v>
      </c>
      <c r="ET81" s="56" t="s">
        <v>285</v>
      </c>
      <c r="EU81" s="56" t="s">
        <v>286</v>
      </c>
      <c r="EV81" s="68" t="s">
        <v>529</v>
      </c>
      <c r="EW81" s="56"/>
      <c r="EX81" s="56"/>
      <c r="EY81" s="56"/>
      <c r="EZ81" s="56"/>
      <c r="FA81" s="56"/>
      <c r="FB81" s="56"/>
      <c r="FC81" s="56"/>
      <c r="FD81" s="56"/>
      <c r="FE81" s="56"/>
      <c r="FF81" s="56"/>
      <c r="FG81" s="56"/>
      <c r="FH81" s="56"/>
      <c r="FI81" s="56"/>
      <c r="FJ81" s="56"/>
      <c r="FK81" s="56"/>
      <c r="FL81" s="56"/>
      <c r="FM81" s="56"/>
      <c r="FN81" s="56"/>
      <c r="FO81" s="56"/>
      <c r="FP81" s="56"/>
      <c r="FQ81" s="56"/>
      <c r="FR81" s="56"/>
      <c r="FS81" s="56"/>
      <c r="FT81" s="56"/>
      <c r="FU81" s="56" t="s">
        <v>1353</v>
      </c>
      <c r="FV81" s="56" t="s">
        <v>289</v>
      </c>
      <c r="FW81" s="56" t="s">
        <v>290</v>
      </c>
      <c r="FX81" s="68" t="s">
        <v>535</v>
      </c>
      <c r="FY81" s="56"/>
      <c r="FZ81" s="56"/>
      <c r="GA81" s="56"/>
      <c r="GB81" s="56"/>
      <c r="GC81" s="56"/>
      <c r="GD81" s="56"/>
      <c r="GE81" s="56"/>
      <c r="GF81" s="56"/>
      <c r="GG81" s="56"/>
      <c r="GH81" s="56"/>
      <c r="GI81" s="56"/>
      <c r="GJ81" s="56"/>
      <c r="GK81" s="56"/>
      <c r="GL81" s="56"/>
      <c r="GM81" s="56"/>
      <c r="GN81" s="56"/>
      <c r="GO81" s="56"/>
      <c r="GP81" s="56"/>
      <c r="GQ81" s="56"/>
      <c r="GR81" s="56"/>
      <c r="GS81" s="56"/>
      <c r="GT81" s="56"/>
      <c r="GU81" s="56"/>
      <c r="GV81" s="56"/>
      <c r="GW81" s="56" t="s">
        <v>1354</v>
      </c>
      <c r="GX81" s="56" t="s">
        <v>293</v>
      </c>
      <c r="GY81" s="56" t="s">
        <v>294</v>
      </c>
      <c r="GZ81" s="68" t="s">
        <v>541</v>
      </c>
      <c r="HA81" s="56"/>
      <c r="HB81" s="56"/>
      <c r="HC81" s="56"/>
      <c r="HD81" s="56"/>
      <c r="HE81" s="56"/>
      <c r="HF81" s="56"/>
      <c r="HG81" s="56"/>
      <c r="HH81" s="56"/>
      <c r="HI81" s="56"/>
      <c r="HJ81" s="56"/>
      <c r="HK81" s="56"/>
      <c r="HL81" s="56"/>
      <c r="HM81" s="56"/>
      <c r="HN81" s="56"/>
      <c r="HO81" s="56"/>
      <c r="HP81" s="56"/>
      <c r="HQ81" s="56"/>
      <c r="HR81" s="56"/>
      <c r="HS81" s="56"/>
      <c r="HT81" s="56"/>
      <c r="HU81" s="56"/>
      <c r="HV81" s="56"/>
      <c r="HW81" s="56"/>
      <c r="HX81" s="56"/>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42.75" x14ac:dyDescent="0.25">
      <c r="A82" s="56" t="s">
        <v>261</v>
      </c>
      <c r="B82" s="56" t="s">
        <v>262</v>
      </c>
      <c r="C82" s="56"/>
      <c r="D82" s="56"/>
      <c r="E82" s="56"/>
      <c r="F82" s="56" t="s">
        <v>263</v>
      </c>
      <c r="G82" s="56" t="s">
        <v>1355</v>
      </c>
      <c r="H82" s="56"/>
      <c r="I82" s="80" t="s">
        <v>1356</v>
      </c>
      <c r="J82" s="56" t="s">
        <v>1064</v>
      </c>
      <c r="K82" s="56" t="s">
        <v>1255</v>
      </c>
      <c r="L82" s="56" t="s">
        <v>1256</v>
      </c>
      <c r="M82" s="56" t="s">
        <v>268</v>
      </c>
      <c r="N82" s="56" t="s">
        <v>499</v>
      </c>
      <c r="O82" s="56"/>
      <c r="P82" s="56"/>
      <c r="Q82" s="56"/>
      <c r="R82" s="56"/>
      <c r="S82" s="56"/>
      <c r="T82" s="56"/>
      <c r="U82" s="56"/>
      <c r="V82" s="56"/>
      <c r="W82" s="56"/>
      <c r="X82" s="56"/>
      <c r="Y82" s="56"/>
      <c r="Z82" s="56"/>
      <c r="AA82" s="56"/>
      <c r="AB82" s="56"/>
      <c r="AC82" s="56"/>
      <c r="AD82" s="56"/>
      <c r="AE82" s="56"/>
      <c r="AF82" s="56"/>
      <c r="AG82" s="56"/>
      <c r="AH82" s="56"/>
      <c r="AI82" s="56"/>
      <c r="AJ82" s="56"/>
      <c r="AK82" s="46" t="s">
        <v>1357</v>
      </c>
      <c r="AL82" s="59" t="s">
        <v>1068</v>
      </c>
      <c r="AM82" s="59" t="s">
        <v>1182</v>
      </c>
      <c r="AN82" s="59" t="s">
        <v>1183</v>
      </c>
      <c r="AO82" s="2" t="s">
        <v>272</v>
      </c>
      <c r="AP82" s="56" t="s">
        <v>505</v>
      </c>
      <c r="AQ82" s="56"/>
      <c r="AR82" s="56"/>
      <c r="AS82" s="56"/>
      <c r="AT82" s="56"/>
      <c r="AU82" s="56"/>
      <c r="AV82" s="56"/>
      <c r="AW82" s="56"/>
      <c r="AX82" s="56"/>
      <c r="AY82" s="56"/>
      <c r="AZ82" s="56"/>
      <c r="BA82" s="56"/>
      <c r="BB82" s="56"/>
      <c r="BC82" s="56"/>
      <c r="BD82" s="56"/>
      <c r="BE82" s="56"/>
      <c r="BF82" s="56"/>
      <c r="BG82" s="56"/>
      <c r="BH82" s="56"/>
      <c r="BI82" s="56"/>
      <c r="BJ82" s="56"/>
      <c r="BK82" s="56"/>
      <c r="BL82" s="56"/>
      <c r="BM82" s="46" t="s">
        <v>1358</v>
      </c>
      <c r="BN82" s="59" t="s">
        <v>1072</v>
      </c>
      <c r="BO82" s="59" t="s">
        <v>1259</v>
      </c>
      <c r="BP82" s="59" t="s">
        <v>1187</v>
      </c>
      <c r="BQ82" s="2" t="s">
        <v>275</v>
      </c>
      <c r="BR82" s="56" t="s">
        <v>511</v>
      </c>
      <c r="BS82" s="56"/>
      <c r="BT82" s="56"/>
      <c r="BU82" s="56"/>
      <c r="BV82" s="56"/>
      <c r="BW82" s="56"/>
      <c r="BX82" s="56"/>
      <c r="BY82" s="56"/>
      <c r="BZ82" s="56"/>
      <c r="CA82" s="56"/>
      <c r="CB82" s="56"/>
      <c r="CC82" s="56"/>
      <c r="CD82" s="56"/>
      <c r="CE82" s="56"/>
      <c r="CF82" s="56"/>
      <c r="CG82" s="56"/>
      <c r="CH82" s="56"/>
      <c r="CI82" s="56"/>
      <c r="CJ82" s="56"/>
      <c r="CK82" s="56"/>
      <c r="CL82" s="56"/>
      <c r="CM82" s="56"/>
      <c r="CN82" s="56"/>
      <c r="CO82" s="46" t="s">
        <v>1359</v>
      </c>
      <c r="CP82" s="59" t="s">
        <v>1076</v>
      </c>
      <c r="CQ82" s="59" t="s">
        <v>1262</v>
      </c>
      <c r="CR82" s="59" t="s">
        <v>1263</v>
      </c>
      <c r="CS82" s="2" t="s">
        <v>279</v>
      </c>
      <c r="CT82" s="56" t="s">
        <v>517</v>
      </c>
      <c r="CU82" s="56"/>
      <c r="CV82" s="56"/>
      <c r="CW82" s="56"/>
      <c r="CX82" s="56"/>
      <c r="CY82" s="56"/>
      <c r="CZ82" s="56"/>
      <c r="DA82" s="56"/>
      <c r="DB82" s="56"/>
      <c r="DC82" s="56"/>
      <c r="DD82" s="56"/>
      <c r="DE82" s="56"/>
      <c r="DF82" s="56"/>
      <c r="DG82" s="56"/>
      <c r="DH82" s="56"/>
      <c r="DI82" s="56"/>
      <c r="DJ82" s="56"/>
      <c r="DK82" s="56"/>
      <c r="DL82" s="56"/>
      <c r="DM82" s="56"/>
      <c r="DN82" s="56"/>
      <c r="DO82" s="56"/>
      <c r="DP82" s="56"/>
      <c r="DQ82" s="46" t="s">
        <v>1360</v>
      </c>
      <c r="DR82" s="59" t="s">
        <v>1194</v>
      </c>
      <c r="DS82" s="59" t="s">
        <v>1265</v>
      </c>
      <c r="DT82" s="59" t="s">
        <v>1266</v>
      </c>
      <c r="DU82" s="2" t="s">
        <v>283</v>
      </c>
      <c r="DV82" s="56" t="s">
        <v>523</v>
      </c>
      <c r="DW82" s="56"/>
      <c r="DX82" s="56"/>
      <c r="DY82" s="56"/>
      <c r="DZ82" s="56"/>
      <c r="EA82" s="56"/>
      <c r="EB82" s="56"/>
      <c r="EC82" s="56"/>
      <c r="ED82" s="56"/>
      <c r="EE82" s="56"/>
      <c r="EF82" s="56"/>
      <c r="EG82" s="56"/>
      <c r="EH82" s="56"/>
      <c r="EI82" s="56"/>
      <c r="EJ82" s="56"/>
      <c r="EK82" s="56"/>
      <c r="EL82" s="56"/>
      <c r="EM82" s="56"/>
      <c r="EN82" s="56"/>
      <c r="EO82" s="56"/>
      <c r="EP82" s="56"/>
      <c r="EQ82" s="56"/>
      <c r="ER82" s="56"/>
      <c r="ES82" s="46" t="s">
        <v>1361</v>
      </c>
      <c r="ET82" s="59" t="s">
        <v>1268</v>
      </c>
      <c r="EU82" s="59" t="s">
        <v>1269</v>
      </c>
      <c r="EV82" s="59" t="s">
        <v>1270</v>
      </c>
      <c r="EW82" s="2" t="s">
        <v>287</v>
      </c>
      <c r="EX82" s="56" t="s">
        <v>529</v>
      </c>
      <c r="EY82" s="56"/>
      <c r="EZ82" s="56"/>
      <c r="FA82" s="56"/>
      <c r="FB82" s="56"/>
      <c r="FC82" s="56"/>
      <c r="FD82" s="56"/>
      <c r="FE82" s="56"/>
      <c r="FF82" s="56"/>
      <c r="FG82" s="56"/>
      <c r="FH82" s="56"/>
      <c r="FI82" s="56"/>
      <c r="FJ82" s="56"/>
      <c r="FK82" s="56"/>
      <c r="FL82" s="56"/>
      <c r="FM82" s="56"/>
      <c r="FN82" s="56"/>
      <c r="FO82" s="56"/>
      <c r="FP82" s="56"/>
      <c r="FQ82" s="56"/>
      <c r="FR82" s="56"/>
      <c r="FS82" s="56"/>
      <c r="FT82" s="56"/>
      <c r="FU82" s="46" t="s">
        <v>1362</v>
      </c>
      <c r="FV82" s="59" t="s">
        <v>1088</v>
      </c>
      <c r="FW82" s="59" t="s">
        <v>1273</v>
      </c>
      <c r="FX82" s="59" t="s">
        <v>1203</v>
      </c>
      <c r="FY82" s="2" t="s">
        <v>291</v>
      </c>
      <c r="FZ82" s="56" t="s">
        <v>535</v>
      </c>
      <c r="GA82" s="56"/>
      <c r="GB82" s="56"/>
      <c r="GC82" s="56"/>
      <c r="GD82" s="56"/>
      <c r="GE82" s="56"/>
      <c r="GF82" s="56"/>
      <c r="GG82" s="56"/>
      <c r="GH82" s="56"/>
      <c r="GI82" s="56"/>
      <c r="GJ82" s="56"/>
      <c r="GK82" s="56"/>
      <c r="GL82" s="56"/>
      <c r="GM82" s="56"/>
      <c r="GN82" s="56"/>
      <c r="GO82" s="56"/>
      <c r="GP82" s="56"/>
      <c r="GQ82" s="56"/>
      <c r="GR82" s="56"/>
      <c r="GS82" s="56"/>
      <c r="GT82" s="56"/>
      <c r="GU82" s="56"/>
      <c r="GV82" s="56"/>
      <c r="GW82" s="46" t="s">
        <v>1363</v>
      </c>
      <c r="GX82" s="59" t="s">
        <v>1364</v>
      </c>
      <c r="GY82" s="59" t="s">
        <v>1365</v>
      </c>
      <c r="GZ82" s="59" t="s">
        <v>1366</v>
      </c>
      <c r="HA82" s="2" t="s">
        <v>295</v>
      </c>
      <c r="HB82" s="56" t="s">
        <v>541</v>
      </c>
      <c r="HC82" s="56"/>
      <c r="HD82" s="56"/>
      <c r="HE82" s="56"/>
      <c r="HF82" s="56"/>
      <c r="HG82" s="56"/>
      <c r="HH82" s="56"/>
      <c r="HI82" s="56"/>
      <c r="HJ82" s="56"/>
      <c r="HK82" s="56"/>
      <c r="HL82" s="56"/>
      <c r="HM82" s="56"/>
      <c r="HN82" s="56"/>
      <c r="HO82" s="56"/>
      <c r="HP82" s="56"/>
      <c r="HQ82" s="56"/>
      <c r="HR82" s="56"/>
      <c r="HS82" s="56"/>
      <c r="HT82" s="56"/>
      <c r="HU82" s="56"/>
      <c r="HV82" s="56"/>
      <c r="HW82" s="56"/>
      <c r="HX82" s="56"/>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s="70" customFormat="1" ht="14.25" x14ac:dyDescent="0.25">
      <c r="A83" s="49" t="s">
        <v>251</v>
      </c>
      <c r="B83" s="50"/>
      <c r="C83" s="50"/>
      <c r="D83" s="50"/>
      <c r="E83" s="50"/>
      <c r="F83" s="50"/>
      <c r="G83" s="51"/>
      <c r="H83" s="50"/>
      <c r="I83" s="50"/>
      <c r="N83" s="50"/>
      <c r="O83" s="50"/>
      <c r="P83" s="50"/>
      <c r="Q83" s="50"/>
      <c r="R83" s="50"/>
      <c r="S83" s="50"/>
      <c r="T83" s="50"/>
      <c r="U83" s="50"/>
      <c r="V83" s="50"/>
      <c r="W83" s="50"/>
      <c r="X83" s="50"/>
      <c r="Y83" s="50"/>
      <c r="Z83" s="50"/>
      <c r="AA83" s="50"/>
      <c r="AB83" s="50"/>
      <c r="AC83" s="50"/>
      <c r="AD83" s="50"/>
      <c r="AE83" s="50"/>
      <c r="AF83" s="50"/>
      <c r="AG83" s="50"/>
      <c r="AH83" s="50"/>
      <c r="AI83" s="50"/>
      <c r="AJ83" s="62"/>
      <c r="AK83" s="50"/>
      <c r="AP83" s="50"/>
      <c r="AQ83" s="50"/>
      <c r="AR83" s="50"/>
      <c r="AS83" s="50"/>
      <c r="AT83" s="50"/>
      <c r="AU83" s="50"/>
      <c r="AV83" s="50"/>
      <c r="AW83" s="50"/>
      <c r="AX83" s="50"/>
      <c r="AY83" s="50"/>
      <c r="AZ83" s="50"/>
      <c r="BA83" s="50"/>
      <c r="BB83" s="50"/>
      <c r="BC83" s="50"/>
      <c r="BD83" s="50"/>
      <c r="BE83" s="50"/>
      <c r="BF83" s="50"/>
      <c r="BG83" s="50"/>
      <c r="BH83" s="50"/>
      <c r="BI83" s="50"/>
      <c r="BJ83" s="50"/>
      <c r="BK83" s="50"/>
      <c r="BL83" s="62"/>
      <c r="BM83" s="50"/>
      <c r="BR83" s="50"/>
      <c r="BS83" s="50"/>
      <c r="BT83" s="50"/>
      <c r="BU83" s="50"/>
      <c r="BV83" s="50"/>
      <c r="BW83" s="50"/>
      <c r="BX83" s="50"/>
      <c r="BY83" s="50"/>
      <c r="BZ83" s="50"/>
      <c r="CA83" s="50"/>
      <c r="CB83" s="50"/>
      <c r="CC83" s="50"/>
      <c r="CD83" s="50"/>
      <c r="CE83" s="50"/>
      <c r="CF83" s="50"/>
      <c r="CG83" s="50"/>
      <c r="CH83" s="50"/>
      <c r="CI83" s="50"/>
      <c r="CJ83" s="50"/>
      <c r="CK83" s="50"/>
      <c r="CL83" s="50"/>
      <c r="CM83" s="50"/>
      <c r="CN83" s="62"/>
      <c r="CO83" s="50"/>
      <c r="CT83" s="50"/>
      <c r="CU83" s="50"/>
      <c r="CV83" s="50"/>
      <c r="CW83" s="50"/>
      <c r="CX83" s="50"/>
      <c r="CY83" s="50"/>
      <c r="CZ83" s="50"/>
      <c r="DA83" s="50"/>
      <c r="DB83" s="50"/>
      <c r="DC83" s="50"/>
      <c r="DD83" s="50"/>
      <c r="DE83" s="50"/>
      <c r="DF83" s="50"/>
      <c r="DG83" s="50"/>
      <c r="DH83" s="50"/>
      <c r="DI83" s="50"/>
      <c r="DJ83" s="50"/>
      <c r="DK83" s="50"/>
      <c r="DL83" s="50"/>
      <c r="DM83" s="50"/>
      <c r="DN83" s="50"/>
      <c r="DO83" s="50"/>
      <c r="DP83" s="62"/>
      <c r="DQ83" s="50"/>
      <c r="DV83" s="50"/>
      <c r="DW83" s="50"/>
      <c r="DX83" s="50"/>
      <c r="DY83" s="50"/>
      <c r="DZ83" s="50"/>
      <c r="EA83" s="50"/>
      <c r="EB83" s="50"/>
      <c r="EC83" s="50"/>
      <c r="ED83" s="50"/>
      <c r="EE83" s="50"/>
      <c r="EF83" s="50"/>
      <c r="EG83" s="50"/>
      <c r="EH83" s="50"/>
      <c r="EI83" s="50"/>
      <c r="EJ83" s="50"/>
      <c r="EK83" s="50"/>
      <c r="EL83" s="50"/>
      <c r="EM83" s="50"/>
      <c r="EN83" s="50"/>
      <c r="EO83" s="50"/>
      <c r="EP83" s="50"/>
      <c r="EQ83" s="50"/>
      <c r="ER83" s="62"/>
      <c r="ES83" s="50"/>
      <c r="EX83" s="50"/>
      <c r="EY83" s="50"/>
      <c r="EZ83" s="50"/>
      <c r="FA83" s="50"/>
      <c r="FB83" s="50"/>
      <c r="FC83" s="50"/>
      <c r="FD83" s="50"/>
      <c r="FE83" s="50"/>
      <c r="FF83" s="50"/>
      <c r="FG83" s="50"/>
      <c r="FH83" s="50"/>
      <c r="FI83" s="50"/>
      <c r="FJ83" s="50"/>
      <c r="FK83" s="50"/>
      <c r="FL83" s="50"/>
      <c r="FM83" s="50"/>
      <c r="FN83" s="50"/>
      <c r="FO83" s="50"/>
      <c r="FP83" s="50"/>
      <c r="FQ83" s="50"/>
      <c r="FR83" s="50"/>
      <c r="FS83" s="50"/>
      <c r="FT83" s="62"/>
      <c r="FU83" s="50"/>
      <c r="FZ83" s="50"/>
      <c r="GA83" s="50"/>
      <c r="GB83" s="50"/>
      <c r="GC83" s="50"/>
      <c r="GD83" s="50"/>
      <c r="GE83" s="50"/>
      <c r="GF83" s="50"/>
      <c r="GG83" s="50"/>
      <c r="GH83" s="50"/>
      <c r="GI83" s="50"/>
      <c r="GJ83" s="50"/>
      <c r="GK83" s="50"/>
      <c r="GL83" s="50"/>
      <c r="GM83" s="50"/>
      <c r="GN83" s="50"/>
      <c r="GO83" s="50"/>
      <c r="GP83" s="50"/>
      <c r="GQ83" s="50"/>
      <c r="GR83" s="50"/>
      <c r="GS83" s="50"/>
      <c r="GT83" s="50"/>
      <c r="GU83" s="50"/>
      <c r="GV83" s="62"/>
      <c r="GW83" s="50"/>
      <c r="HB83" s="50"/>
      <c r="HC83" s="50"/>
      <c r="HD83" s="50"/>
      <c r="HE83" s="50"/>
      <c r="HF83" s="50"/>
      <c r="HG83" s="50"/>
      <c r="HH83" s="50"/>
      <c r="HI83" s="50"/>
      <c r="HJ83" s="50"/>
      <c r="HK83" s="50"/>
      <c r="HL83" s="50"/>
      <c r="HM83" s="50"/>
      <c r="HN83" s="50"/>
      <c r="HO83" s="50"/>
      <c r="HP83" s="50"/>
      <c r="HQ83" s="50"/>
      <c r="HR83" s="50"/>
      <c r="HS83" s="50"/>
      <c r="HT83" s="50"/>
      <c r="HU83" s="50"/>
      <c r="HV83" s="50"/>
      <c r="HW83" s="50"/>
      <c r="HX83" s="62"/>
    </row>
    <row r="84" spans="1:1024" s="71" customFormat="1" ht="15" x14ac:dyDescent="0.25">
      <c r="A84" s="76" t="s">
        <v>240</v>
      </c>
      <c r="B84" s="64"/>
      <c r="C84" s="64"/>
      <c r="D84" s="64"/>
      <c r="E84" s="64"/>
      <c r="F84" s="64"/>
      <c r="G84" s="65"/>
      <c r="H84" s="64"/>
      <c r="I84" s="77" t="s">
        <v>1367</v>
      </c>
      <c r="J84" s="64"/>
      <c r="K84" s="64"/>
      <c r="L84" s="64"/>
      <c r="M84" s="64"/>
      <c r="N84" s="64"/>
      <c r="O84" s="64"/>
      <c r="P84" s="64"/>
      <c r="Q84" s="64"/>
      <c r="R84" s="64"/>
      <c r="S84" s="64"/>
      <c r="T84" s="64"/>
      <c r="U84" s="64"/>
      <c r="V84" s="64"/>
      <c r="W84" s="64"/>
      <c r="X84" s="64"/>
      <c r="Y84" s="64"/>
      <c r="Z84" s="64"/>
      <c r="AA84" s="64"/>
      <c r="AB84" s="64"/>
      <c r="AC84" s="64"/>
      <c r="AD84" s="64"/>
      <c r="AE84" s="64"/>
      <c r="AF84" s="64"/>
      <c r="AG84" s="64"/>
      <c r="AH84" s="64"/>
      <c r="AI84" s="64"/>
      <c r="AJ84" s="78"/>
      <c r="AK84" s="77" t="s">
        <v>1368</v>
      </c>
      <c r="AL84" s="64"/>
      <c r="AM84" s="64"/>
      <c r="AN84" s="64"/>
      <c r="AO84" s="64"/>
      <c r="AP84" s="64"/>
      <c r="AQ84" s="64"/>
      <c r="AR84" s="64"/>
      <c r="AS84" s="64"/>
      <c r="AT84" s="64"/>
      <c r="AU84" s="64"/>
      <c r="AV84" s="64"/>
      <c r="AW84" s="64"/>
      <c r="AX84" s="64"/>
      <c r="AY84" s="64"/>
      <c r="AZ84" s="64"/>
      <c r="BA84" s="64"/>
      <c r="BB84" s="64"/>
      <c r="BC84" s="64"/>
      <c r="BD84" s="64"/>
      <c r="BE84" s="64"/>
      <c r="BF84" s="64"/>
      <c r="BG84" s="64"/>
      <c r="BH84" s="64"/>
      <c r="BI84" s="64"/>
      <c r="BJ84" s="64"/>
      <c r="BK84" s="64"/>
      <c r="BL84" s="78"/>
      <c r="BM84" s="77" t="s">
        <v>1369</v>
      </c>
      <c r="BN84" s="64"/>
      <c r="BO84" s="64"/>
      <c r="BP84" s="64"/>
      <c r="BQ84" s="64"/>
      <c r="BR84" s="64"/>
      <c r="BS84" s="64"/>
      <c r="BT84" s="64"/>
      <c r="BU84" s="64"/>
      <c r="BV84" s="64"/>
      <c r="BW84" s="64"/>
      <c r="BX84" s="64"/>
      <c r="BY84" s="64"/>
      <c r="BZ84" s="64"/>
      <c r="CA84" s="64"/>
      <c r="CB84" s="64"/>
      <c r="CC84" s="64"/>
      <c r="CD84" s="64"/>
      <c r="CE84" s="64"/>
      <c r="CF84" s="64"/>
      <c r="CG84" s="64"/>
      <c r="CH84" s="64"/>
      <c r="CI84" s="64"/>
      <c r="CJ84" s="64"/>
      <c r="CK84" s="64"/>
      <c r="CL84" s="64"/>
      <c r="CM84" s="64"/>
      <c r="CN84" s="78"/>
      <c r="CO84" s="77" t="s">
        <v>1370</v>
      </c>
      <c r="CP84" s="64"/>
      <c r="CQ84" s="64"/>
      <c r="CR84" s="64"/>
      <c r="CS84" s="64"/>
      <c r="CT84" s="64"/>
      <c r="CU84" s="64"/>
      <c r="CV84" s="64"/>
      <c r="CW84" s="64"/>
      <c r="CX84" s="64"/>
      <c r="CY84" s="64"/>
      <c r="CZ84" s="64"/>
      <c r="DA84" s="64"/>
      <c r="DB84" s="64"/>
      <c r="DC84" s="64"/>
      <c r="DD84" s="64"/>
      <c r="DE84" s="64"/>
      <c r="DF84" s="64"/>
      <c r="DG84" s="64"/>
      <c r="DH84" s="64"/>
      <c r="DI84" s="64"/>
      <c r="DJ84" s="64"/>
      <c r="DK84" s="64"/>
      <c r="DL84" s="64"/>
      <c r="DM84" s="64"/>
      <c r="DN84" s="64"/>
      <c r="DO84" s="64"/>
      <c r="DP84" s="78"/>
      <c r="DQ84" s="77" t="s">
        <v>1371</v>
      </c>
      <c r="DR84" s="64"/>
      <c r="DS84" s="64"/>
      <c r="DT84" s="64"/>
      <c r="DU84" s="64"/>
      <c r="DV84" s="64"/>
      <c r="DW84" s="64"/>
      <c r="DX84" s="64"/>
      <c r="DY84" s="64"/>
      <c r="DZ84" s="64"/>
      <c r="EA84" s="64"/>
      <c r="EB84" s="64"/>
      <c r="EC84" s="64"/>
      <c r="ED84" s="64"/>
      <c r="EE84" s="64"/>
      <c r="EF84" s="64"/>
      <c r="EG84" s="64"/>
      <c r="EH84" s="64"/>
      <c r="EI84" s="64"/>
      <c r="EJ84" s="64"/>
      <c r="EK84" s="64"/>
      <c r="EL84" s="64"/>
      <c r="EM84" s="64"/>
      <c r="EN84" s="64"/>
      <c r="EO84" s="64"/>
      <c r="EP84" s="64"/>
      <c r="EQ84" s="64"/>
      <c r="ER84" s="78"/>
      <c r="ES84" s="77" t="s">
        <v>1372</v>
      </c>
      <c r="ET84" s="64"/>
      <c r="EU84" s="64"/>
      <c r="EV84" s="64"/>
      <c r="EW84" s="64"/>
      <c r="EX84" s="64"/>
      <c r="EY84" s="64"/>
      <c r="EZ84" s="64"/>
      <c r="FA84" s="64"/>
      <c r="FB84" s="64"/>
      <c r="FC84" s="64"/>
      <c r="FD84" s="64"/>
      <c r="FE84" s="64"/>
      <c r="FF84" s="64"/>
      <c r="FG84" s="64"/>
      <c r="FH84" s="64"/>
      <c r="FI84" s="64"/>
      <c r="FJ84" s="64"/>
      <c r="FK84" s="64"/>
      <c r="FL84" s="64"/>
      <c r="FM84" s="64"/>
      <c r="FN84" s="64"/>
      <c r="FO84" s="64"/>
      <c r="FP84" s="64"/>
      <c r="FQ84" s="64"/>
      <c r="FR84" s="64"/>
      <c r="FS84" s="64"/>
      <c r="FT84" s="78"/>
      <c r="FU84" s="77" t="s">
        <v>1373</v>
      </c>
      <c r="FV84" s="64"/>
      <c r="FW84" s="64"/>
      <c r="FX84" s="64"/>
      <c r="FY84" s="64"/>
      <c r="FZ84" s="64"/>
      <c r="GA84" s="64"/>
      <c r="GB84" s="64"/>
      <c r="GC84" s="64"/>
      <c r="GD84" s="64"/>
      <c r="GE84" s="64"/>
      <c r="GF84" s="64"/>
      <c r="GG84" s="64"/>
      <c r="GH84" s="64"/>
      <c r="GI84" s="64"/>
      <c r="GJ84" s="64"/>
      <c r="GK84" s="64"/>
      <c r="GL84" s="64"/>
      <c r="GM84" s="64"/>
      <c r="GN84" s="64"/>
      <c r="GO84" s="64"/>
      <c r="GP84" s="64"/>
      <c r="GQ84" s="64"/>
      <c r="GR84" s="64"/>
      <c r="GS84" s="64"/>
      <c r="GT84" s="64"/>
      <c r="GU84" s="64"/>
      <c r="GV84" s="78"/>
      <c r="GW84" s="77" t="s">
        <v>1374</v>
      </c>
      <c r="GX84" s="64"/>
      <c r="GY84" s="64"/>
      <c r="GZ84" s="64"/>
      <c r="HA84" s="64"/>
      <c r="HB84" s="64"/>
      <c r="HC84" s="64"/>
      <c r="HD84" s="64"/>
      <c r="HE84" s="64"/>
      <c r="HF84" s="64"/>
      <c r="HG84" s="64"/>
      <c r="HH84" s="64"/>
      <c r="HI84" s="64"/>
      <c r="HJ84" s="64"/>
      <c r="HK84" s="64"/>
      <c r="HL84" s="64"/>
      <c r="HM84" s="64"/>
      <c r="HN84" s="64"/>
      <c r="HO84" s="64"/>
      <c r="HP84" s="64"/>
      <c r="HQ84" s="64"/>
      <c r="HR84" s="64"/>
      <c r="HS84" s="64"/>
      <c r="HT84" s="64"/>
      <c r="HU84" s="64"/>
      <c r="HV84" s="64"/>
      <c r="HW84" s="64"/>
      <c r="HX84" s="78"/>
    </row>
    <row r="85" spans="1:1024" ht="85.5" x14ac:dyDescent="0.25">
      <c r="A85" s="56" t="s">
        <v>261</v>
      </c>
      <c r="B85" s="56" t="s">
        <v>262</v>
      </c>
      <c r="C85" s="56"/>
      <c r="D85" s="56"/>
      <c r="E85" s="56"/>
      <c r="F85" s="56" t="s">
        <v>263</v>
      </c>
      <c r="G85" s="56" t="s">
        <v>1375</v>
      </c>
      <c r="H85" s="56"/>
      <c r="I85" s="56" t="s">
        <v>1376</v>
      </c>
      <c r="J85" s="56" t="s">
        <v>266</v>
      </c>
      <c r="K85" s="56" t="s">
        <v>267</v>
      </c>
      <c r="L85" s="56" t="s">
        <v>1377</v>
      </c>
      <c r="M85" s="56" t="s">
        <v>268</v>
      </c>
      <c r="N85" s="56"/>
      <c r="O85" s="56"/>
      <c r="P85" s="56"/>
      <c r="Q85" s="56"/>
      <c r="R85" s="56"/>
      <c r="S85" s="56"/>
      <c r="T85" s="56"/>
      <c r="U85" s="56"/>
      <c r="V85" s="56"/>
      <c r="W85" s="56"/>
      <c r="X85" s="56"/>
      <c r="Y85" s="56"/>
      <c r="Z85" s="56"/>
      <c r="AA85" s="56"/>
      <c r="AB85" s="56"/>
      <c r="AC85" s="56"/>
      <c r="AD85" s="56"/>
      <c r="AE85" s="56"/>
      <c r="AF85" s="56"/>
      <c r="AG85" s="56"/>
      <c r="AH85" s="56"/>
      <c r="AI85" s="56"/>
      <c r="AJ85" s="56"/>
      <c r="AK85" s="56" t="s">
        <v>1378</v>
      </c>
      <c r="AL85" s="56" t="s">
        <v>270</v>
      </c>
      <c r="AM85" s="56" t="s">
        <v>271</v>
      </c>
      <c r="AN85" s="56" t="s">
        <v>1379</v>
      </c>
      <c r="AO85" s="56" t="s">
        <v>272</v>
      </c>
      <c r="AP85" s="56"/>
      <c r="AQ85" s="56"/>
      <c r="AR85" s="56"/>
      <c r="AS85" s="56"/>
      <c r="AT85" s="56"/>
      <c r="AU85" s="56"/>
      <c r="AV85" s="56"/>
      <c r="AW85" s="56"/>
      <c r="AX85" s="56"/>
      <c r="AY85" s="56"/>
      <c r="AZ85" s="56"/>
      <c r="BA85" s="56"/>
      <c r="BB85" s="56"/>
      <c r="BC85" s="56"/>
      <c r="BD85" s="56"/>
      <c r="BE85" s="56"/>
      <c r="BF85" s="56"/>
      <c r="BG85" s="56"/>
      <c r="BH85" s="56"/>
      <c r="BI85" s="56"/>
      <c r="BJ85" s="56"/>
      <c r="BK85" s="56"/>
      <c r="BL85" s="56"/>
      <c r="BM85" s="56" t="s">
        <v>1380</v>
      </c>
      <c r="BN85" s="56" t="s">
        <v>270</v>
      </c>
      <c r="BO85" s="56" t="s">
        <v>274</v>
      </c>
      <c r="BP85" s="56" t="s">
        <v>1381</v>
      </c>
      <c r="BQ85" s="56" t="s">
        <v>275</v>
      </c>
      <c r="BR85" s="56"/>
      <c r="BS85" s="56"/>
      <c r="BT85" s="56"/>
      <c r="BU85" s="56"/>
      <c r="BV85" s="56"/>
      <c r="BW85" s="56"/>
      <c r="BX85" s="56"/>
      <c r="BY85" s="56"/>
      <c r="BZ85" s="56"/>
      <c r="CA85" s="56"/>
      <c r="CB85" s="56"/>
      <c r="CC85" s="56"/>
      <c r="CD85" s="56"/>
      <c r="CE85" s="56"/>
      <c r="CF85" s="56"/>
      <c r="CG85" s="56"/>
      <c r="CH85" s="56"/>
      <c r="CI85" s="56"/>
      <c r="CJ85" s="56"/>
      <c r="CK85" s="56"/>
      <c r="CL85" s="56"/>
      <c r="CM85" s="56"/>
      <c r="CN85" s="56"/>
      <c r="CO85" s="56" t="s">
        <v>1382</v>
      </c>
      <c r="CP85" s="56" t="s">
        <v>277</v>
      </c>
      <c r="CQ85" s="56" t="s">
        <v>278</v>
      </c>
      <c r="CR85" s="56" t="s">
        <v>1383</v>
      </c>
      <c r="CS85" s="56" t="s">
        <v>279</v>
      </c>
      <c r="CT85" s="56"/>
      <c r="CU85" s="56"/>
      <c r="CV85" s="56"/>
      <c r="CW85" s="56"/>
      <c r="CX85" s="56"/>
      <c r="CY85" s="56"/>
      <c r="CZ85" s="56"/>
      <c r="DA85" s="56"/>
      <c r="DB85" s="56"/>
      <c r="DC85" s="56"/>
      <c r="DD85" s="56"/>
      <c r="DE85" s="56"/>
      <c r="DF85" s="56"/>
      <c r="DG85" s="56"/>
      <c r="DH85" s="56"/>
      <c r="DI85" s="56"/>
      <c r="DJ85" s="56"/>
      <c r="DK85" s="56"/>
      <c r="DL85" s="56"/>
      <c r="DM85" s="56"/>
      <c r="DN85" s="56"/>
      <c r="DO85" s="56"/>
      <c r="DP85" s="56"/>
      <c r="DQ85" s="56" t="s">
        <v>1384</v>
      </c>
      <c r="DR85" s="56" t="s">
        <v>281</v>
      </c>
      <c r="DS85" s="56" t="s">
        <v>282</v>
      </c>
      <c r="DT85" s="56" t="s">
        <v>1385</v>
      </c>
      <c r="DU85" s="56" t="s">
        <v>283</v>
      </c>
      <c r="DV85" s="56"/>
      <c r="DW85" s="56"/>
      <c r="DX85" s="56"/>
      <c r="DY85" s="56"/>
      <c r="DZ85" s="56"/>
      <c r="EA85" s="56"/>
      <c r="EB85" s="56"/>
      <c r="EC85" s="56"/>
      <c r="ED85" s="56"/>
      <c r="EE85" s="56"/>
      <c r="EF85" s="56"/>
      <c r="EG85" s="56"/>
      <c r="EH85" s="56"/>
      <c r="EI85" s="56"/>
      <c r="EJ85" s="56"/>
      <c r="EK85" s="56"/>
      <c r="EL85" s="56"/>
      <c r="EM85" s="56"/>
      <c r="EN85" s="56"/>
      <c r="EO85" s="56"/>
      <c r="EP85" s="56"/>
      <c r="EQ85" s="56"/>
      <c r="ER85" s="56"/>
      <c r="ES85" s="56" t="s">
        <v>1386</v>
      </c>
      <c r="ET85" s="56" t="s">
        <v>285</v>
      </c>
      <c r="EU85" s="56" t="s">
        <v>286</v>
      </c>
      <c r="EV85" s="56" t="s">
        <v>1387</v>
      </c>
      <c r="EW85" s="56" t="s">
        <v>287</v>
      </c>
      <c r="EX85" s="56"/>
      <c r="EY85" s="56"/>
      <c r="EZ85" s="56"/>
      <c r="FA85" s="56"/>
      <c r="FB85" s="56"/>
      <c r="FC85" s="56"/>
      <c r="FD85" s="56"/>
      <c r="FE85" s="56"/>
      <c r="FF85" s="56"/>
      <c r="FG85" s="56"/>
      <c r="FH85" s="56"/>
      <c r="FI85" s="56"/>
      <c r="FJ85" s="56"/>
      <c r="FK85" s="56"/>
      <c r="FL85" s="56"/>
      <c r="FM85" s="56"/>
      <c r="FN85" s="56"/>
      <c r="FO85" s="56"/>
      <c r="FP85" s="56"/>
      <c r="FQ85" s="56"/>
      <c r="FR85" s="56"/>
      <c r="FS85" s="56"/>
      <c r="FT85" s="56"/>
      <c r="FU85" s="56" t="s">
        <v>1388</v>
      </c>
      <c r="FV85" s="56" t="s">
        <v>289</v>
      </c>
      <c r="FW85" s="56" t="s">
        <v>290</v>
      </c>
      <c r="FX85" s="56" t="s">
        <v>1389</v>
      </c>
      <c r="FY85" s="56" t="s">
        <v>291</v>
      </c>
      <c r="FZ85" s="56"/>
      <c r="GA85" s="56"/>
      <c r="GB85" s="56"/>
      <c r="GC85" s="56"/>
      <c r="GD85" s="56"/>
      <c r="GE85" s="56"/>
      <c r="GF85" s="56"/>
      <c r="GG85" s="56"/>
      <c r="GH85" s="56"/>
      <c r="GI85" s="56"/>
      <c r="GJ85" s="56"/>
      <c r="GK85" s="56"/>
      <c r="GL85" s="56"/>
      <c r="GM85" s="56"/>
      <c r="GN85" s="56"/>
      <c r="GO85" s="56"/>
      <c r="GP85" s="56"/>
      <c r="GQ85" s="56"/>
      <c r="GR85" s="56"/>
      <c r="GS85" s="56"/>
      <c r="GT85" s="56"/>
      <c r="GU85" s="56"/>
      <c r="GV85" s="56"/>
      <c r="GW85" s="56" t="s">
        <v>1390</v>
      </c>
      <c r="GX85" s="56" t="s">
        <v>293</v>
      </c>
      <c r="GY85" s="56" t="s">
        <v>294</v>
      </c>
      <c r="GZ85" s="56" t="s">
        <v>1391</v>
      </c>
      <c r="HA85" s="56" t="s">
        <v>295</v>
      </c>
      <c r="HB85" s="56"/>
      <c r="HC85" s="56"/>
      <c r="HD85" s="56"/>
      <c r="HE85" s="56"/>
      <c r="HF85" s="56"/>
      <c r="HG85" s="56"/>
      <c r="HH85" s="56"/>
      <c r="HI85" s="56"/>
      <c r="HJ85" s="56"/>
      <c r="HK85" s="56"/>
      <c r="HL85" s="56"/>
      <c r="HM85" s="56"/>
      <c r="HN85" s="56"/>
      <c r="HO85" s="56"/>
      <c r="HP85" s="56"/>
      <c r="HQ85" s="56"/>
      <c r="HR85" s="56"/>
      <c r="HS85" s="56"/>
      <c r="HT85" s="56"/>
      <c r="HU85" s="56"/>
      <c r="HV85" s="56"/>
      <c r="HW85" s="56"/>
      <c r="HX85" s="56"/>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14" x14ac:dyDescent="0.25">
      <c r="A86" s="56" t="s">
        <v>261</v>
      </c>
      <c r="B86" s="56" t="s">
        <v>262</v>
      </c>
      <c r="C86" s="56"/>
      <c r="D86" s="56"/>
      <c r="E86" s="56"/>
      <c r="F86" s="56" t="s">
        <v>1159</v>
      </c>
      <c r="G86" s="56" t="s">
        <v>1392</v>
      </c>
      <c r="H86" s="56"/>
      <c r="I86" s="56" t="s">
        <v>1393</v>
      </c>
      <c r="J86" s="56" t="s">
        <v>1394</v>
      </c>
      <c r="K86" s="56" t="s">
        <v>1395</v>
      </c>
      <c r="L86" s="56" t="s">
        <v>1396</v>
      </c>
      <c r="M86" s="56" t="s">
        <v>499</v>
      </c>
      <c r="N86" s="79"/>
      <c r="O86" s="56"/>
      <c r="P86" s="56"/>
      <c r="Q86" s="56"/>
      <c r="R86" s="56"/>
      <c r="S86" s="56"/>
      <c r="T86" s="56"/>
      <c r="U86" s="56"/>
      <c r="V86" s="56"/>
      <c r="W86" s="56"/>
      <c r="X86" s="56"/>
      <c r="Y86" s="56"/>
      <c r="Z86" s="56"/>
      <c r="AA86" s="56"/>
      <c r="AB86" s="56"/>
      <c r="AC86" s="56"/>
      <c r="AD86" s="56"/>
      <c r="AE86" s="56"/>
      <c r="AF86" s="56"/>
      <c r="AG86" s="56"/>
      <c r="AH86" s="56"/>
      <c r="AI86" s="56"/>
      <c r="AJ86" s="56"/>
      <c r="AK86" s="56" t="s">
        <v>1397</v>
      </c>
      <c r="AL86" s="56" t="s">
        <v>1398</v>
      </c>
      <c r="AM86" s="56" t="s">
        <v>1399</v>
      </c>
      <c r="AN86" s="56" t="s">
        <v>1400</v>
      </c>
      <c r="AO86" s="68" t="s">
        <v>505</v>
      </c>
      <c r="AP86" s="56"/>
      <c r="AQ86" s="56"/>
      <c r="AR86" s="56"/>
      <c r="AS86" s="56"/>
      <c r="AT86" s="56"/>
      <c r="AU86" s="56"/>
      <c r="AV86" s="56"/>
      <c r="AW86" s="56"/>
      <c r="AX86" s="56"/>
      <c r="AY86" s="56"/>
      <c r="AZ86" s="56"/>
      <c r="BA86" s="56"/>
      <c r="BB86" s="56"/>
      <c r="BC86" s="56"/>
      <c r="BD86" s="56"/>
      <c r="BE86" s="56"/>
      <c r="BF86" s="56"/>
      <c r="BG86" s="56"/>
      <c r="BH86" s="56"/>
      <c r="BI86" s="56"/>
      <c r="BJ86" s="56"/>
      <c r="BK86" s="56"/>
      <c r="BL86" s="56"/>
      <c r="BM86" s="56" t="s">
        <v>1401</v>
      </c>
      <c r="BN86" s="56" t="s">
        <v>1402</v>
      </c>
      <c r="BO86" s="56" t="s">
        <v>1403</v>
      </c>
      <c r="BP86" s="56" t="s">
        <v>1404</v>
      </c>
      <c r="BQ86" s="68" t="s">
        <v>511</v>
      </c>
      <c r="BR86" s="56"/>
      <c r="BS86" s="56"/>
      <c r="BT86" s="56"/>
      <c r="BU86" s="56"/>
      <c r="BV86" s="56"/>
      <c r="BW86" s="56"/>
      <c r="BX86" s="56"/>
      <c r="BY86" s="56"/>
      <c r="BZ86" s="56"/>
      <c r="CA86" s="56"/>
      <c r="CB86" s="56"/>
      <c r="CC86" s="56"/>
      <c r="CD86" s="56"/>
      <c r="CE86" s="56"/>
      <c r="CF86" s="56"/>
      <c r="CG86" s="56"/>
      <c r="CH86" s="56"/>
      <c r="CI86" s="56"/>
      <c r="CJ86" s="56"/>
      <c r="CK86" s="56"/>
      <c r="CL86" s="56"/>
      <c r="CM86" s="56"/>
      <c r="CN86" s="56"/>
      <c r="CO86" s="56" t="s">
        <v>1762</v>
      </c>
      <c r="CP86" s="56" t="s">
        <v>1405</v>
      </c>
      <c r="CQ86" s="56" t="s">
        <v>1406</v>
      </c>
      <c r="CR86" s="56" t="s">
        <v>1407</v>
      </c>
      <c r="CS86" s="68" t="s">
        <v>517</v>
      </c>
      <c r="CT86" s="56"/>
      <c r="CU86" s="56"/>
      <c r="CV86" s="56"/>
      <c r="CW86" s="56"/>
      <c r="CX86" s="56"/>
      <c r="CY86" s="56"/>
      <c r="CZ86" s="56"/>
      <c r="DA86" s="56"/>
      <c r="DB86" s="56"/>
      <c r="DC86" s="56"/>
      <c r="DD86" s="56"/>
      <c r="DE86" s="56"/>
      <c r="DF86" s="56"/>
      <c r="DG86" s="56"/>
      <c r="DH86" s="56"/>
      <c r="DI86" s="56"/>
      <c r="DJ86" s="56"/>
      <c r="DK86" s="56"/>
      <c r="DL86" s="56"/>
      <c r="DM86" s="56"/>
      <c r="DN86" s="56"/>
      <c r="DO86" s="56"/>
      <c r="DP86" s="56"/>
      <c r="DQ86" s="56" t="s">
        <v>1408</v>
      </c>
      <c r="DR86" s="56" t="s">
        <v>1409</v>
      </c>
      <c r="DS86" s="56" t="s">
        <v>1410</v>
      </c>
      <c r="DT86" s="56" t="s">
        <v>1411</v>
      </c>
      <c r="DU86" s="68" t="s">
        <v>523</v>
      </c>
      <c r="DV86" s="56"/>
      <c r="DW86" s="56"/>
      <c r="DX86" s="56"/>
      <c r="DY86" s="56"/>
      <c r="DZ86" s="56"/>
      <c r="EA86" s="56"/>
      <c r="EB86" s="56"/>
      <c r="EC86" s="56"/>
      <c r="ED86" s="56"/>
      <c r="EE86" s="56"/>
      <c r="EF86" s="56"/>
      <c r="EG86" s="56"/>
      <c r="EH86" s="56"/>
      <c r="EI86" s="56"/>
      <c r="EJ86" s="56"/>
      <c r="EK86" s="56"/>
      <c r="EL86" s="56"/>
      <c r="EM86" s="56"/>
      <c r="EN86" s="56"/>
      <c r="EO86" s="56"/>
      <c r="EP86" s="56"/>
      <c r="EQ86" s="56"/>
      <c r="ER86" s="56"/>
      <c r="ES86" s="56" t="s">
        <v>1412</v>
      </c>
      <c r="ET86" s="56" t="s">
        <v>1413</v>
      </c>
      <c r="EU86" s="56" t="s">
        <v>1414</v>
      </c>
      <c r="EV86" s="56" t="s">
        <v>1415</v>
      </c>
      <c r="EW86" s="68" t="s">
        <v>529</v>
      </c>
      <c r="EX86" s="56"/>
      <c r="EY86" s="56"/>
      <c r="EZ86" s="56"/>
      <c r="FA86" s="56"/>
      <c r="FB86" s="56"/>
      <c r="FC86" s="56"/>
      <c r="FD86" s="56"/>
      <c r="FE86" s="56"/>
      <c r="FF86" s="56"/>
      <c r="FG86" s="56"/>
      <c r="FH86" s="56"/>
      <c r="FI86" s="56"/>
      <c r="FJ86" s="56"/>
      <c r="FK86" s="56"/>
      <c r="FL86" s="56"/>
      <c r="FM86" s="56"/>
      <c r="FN86" s="56"/>
      <c r="FO86" s="56"/>
      <c r="FP86" s="56"/>
      <c r="FQ86" s="56"/>
      <c r="FR86" s="56"/>
      <c r="FS86" s="56"/>
      <c r="FT86" s="56"/>
      <c r="FU86" s="56" t="s">
        <v>1416</v>
      </c>
      <c r="FV86" s="56" t="s">
        <v>1417</v>
      </c>
      <c r="FW86" s="56" t="s">
        <v>1418</v>
      </c>
      <c r="FX86" s="56" t="s">
        <v>1419</v>
      </c>
      <c r="FY86" s="68" t="s">
        <v>535</v>
      </c>
      <c r="FZ86" s="56"/>
      <c r="GA86" s="56"/>
      <c r="GB86" s="56"/>
      <c r="GC86" s="56"/>
      <c r="GD86" s="56"/>
      <c r="GE86" s="56"/>
      <c r="GF86" s="56"/>
      <c r="GG86" s="56"/>
      <c r="GH86" s="56"/>
      <c r="GI86" s="56"/>
      <c r="GJ86" s="56"/>
      <c r="GK86" s="56"/>
      <c r="GL86" s="56"/>
      <c r="GM86" s="56"/>
      <c r="GN86" s="56"/>
      <c r="GO86" s="56"/>
      <c r="GP86" s="56"/>
      <c r="GQ86" s="56"/>
      <c r="GR86" s="56"/>
      <c r="GS86" s="56"/>
      <c r="GT86" s="56"/>
      <c r="GU86" s="56"/>
      <c r="GV86" s="56"/>
      <c r="GW86" s="56" t="s">
        <v>1420</v>
      </c>
      <c r="GX86" s="56" t="s">
        <v>1421</v>
      </c>
      <c r="GY86" s="56" t="s">
        <v>1422</v>
      </c>
      <c r="GZ86" s="56" t="s">
        <v>1423</v>
      </c>
      <c r="HA86" s="68" t="s">
        <v>541</v>
      </c>
      <c r="HB86" s="56"/>
      <c r="HC86" s="56"/>
      <c r="HD86" s="56"/>
      <c r="HE86" s="56"/>
      <c r="HF86" s="56"/>
      <c r="HG86" s="56"/>
      <c r="HH86" s="56"/>
      <c r="HI86" s="56"/>
      <c r="HJ86" s="56"/>
      <c r="HK86" s="56"/>
      <c r="HL86" s="56"/>
      <c r="HM86" s="56"/>
      <c r="HN86" s="56"/>
      <c r="HO86" s="56"/>
      <c r="HP86" s="56"/>
      <c r="HQ86" s="56"/>
      <c r="HR86" s="56"/>
      <c r="HS86" s="56"/>
      <c r="HT86" s="56"/>
      <c r="HU86" s="56"/>
      <c r="HV86" s="56"/>
      <c r="HW86" s="56"/>
      <c r="HX86" s="5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85.5" x14ac:dyDescent="0.25">
      <c r="A87" s="56" t="s">
        <v>261</v>
      </c>
      <c r="B87" s="56" t="s">
        <v>262</v>
      </c>
      <c r="C87" s="56"/>
      <c r="D87" s="56"/>
      <c r="E87" s="56"/>
      <c r="F87" s="56" t="s">
        <v>263</v>
      </c>
      <c r="G87" s="56" t="s">
        <v>1424</v>
      </c>
      <c r="H87" s="56"/>
      <c r="I87" s="56" t="s">
        <v>1425</v>
      </c>
      <c r="J87" s="56" t="s">
        <v>266</v>
      </c>
      <c r="K87" s="56" t="s">
        <v>267</v>
      </c>
      <c r="L87" s="56" t="s">
        <v>1426</v>
      </c>
      <c r="M87" s="56" t="s">
        <v>268</v>
      </c>
      <c r="N87" s="79"/>
      <c r="O87" s="56"/>
      <c r="P87" s="56"/>
      <c r="Q87" s="56"/>
      <c r="R87" s="56"/>
      <c r="S87" s="56"/>
      <c r="T87" s="56"/>
      <c r="U87" s="56"/>
      <c r="V87" s="56"/>
      <c r="W87" s="56"/>
      <c r="X87" s="56"/>
      <c r="Y87" s="56"/>
      <c r="Z87" s="56"/>
      <c r="AA87" s="56"/>
      <c r="AB87" s="56"/>
      <c r="AC87" s="56"/>
      <c r="AD87" s="56"/>
      <c r="AE87" s="56"/>
      <c r="AF87" s="56"/>
      <c r="AG87" s="56"/>
      <c r="AH87" s="56"/>
      <c r="AI87" s="56"/>
      <c r="AJ87" s="56"/>
      <c r="AK87" s="56" t="s">
        <v>1427</v>
      </c>
      <c r="AL87" s="56" t="s">
        <v>270</v>
      </c>
      <c r="AM87" s="56" t="s">
        <v>271</v>
      </c>
      <c r="AN87" s="56" t="s">
        <v>1428</v>
      </c>
      <c r="AO87" s="56" t="s">
        <v>272</v>
      </c>
      <c r="AP87" s="56"/>
      <c r="AQ87" s="56"/>
      <c r="AR87" s="56"/>
      <c r="AS87" s="56"/>
      <c r="AT87" s="56"/>
      <c r="AU87" s="56"/>
      <c r="AV87" s="56"/>
      <c r="AW87" s="56"/>
      <c r="AX87" s="56"/>
      <c r="AY87" s="56"/>
      <c r="AZ87" s="56"/>
      <c r="BA87" s="56"/>
      <c r="BB87" s="56"/>
      <c r="BC87" s="56"/>
      <c r="BD87" s="56"/>
      <c r="BE87" s="56"/>
      <c r="BF87" s="56"/>
      <c r="BG87" s="56"/>
      <c r="BH87" s="56"/>
      <c r="BI87" s="56"/>
      <c r="BJ87" s="56"/>
      <c r="BK87" s="56"/>
      <c r="BL87" s="56"/>
      <c r="BM87" s="56" t="s">
        <v>1429</v>
      </c>
      <c r="BN87" s="56" t="s">
        <v>270</v>
      </c>
      <c r="BO87" s="56" t="s">
        <v>274</v>
      </c>
      <c r="BP87" s="56" t="s">
        <v>1430</v>
      </c>
      <c r="BQ87" s="56" t="s">
        <v>275</v>
      </c>
      <c r="BR87" s="56"/>
      <c r="BS87" s="56"/>
      <c r="BT87" s="56"/>
      <c r="BU87" s="56"/>
      <c r="BV87" s="56"/>
      <c r="BW87" s="56"/>
      <c r="BX87" s="56"/>
      <c r="BY87" s="56"/>
      <c r="BZ87" s="56"/>
      <c r="CA87" s="56"/>
      <c r="CB87" s="56"/>
      <c r="CC87" s="56"/>
      <c r="CD87" s="56"/>
      <c r="CE87" s="56"/>
      <c r="CF87" s="56"/>
      <c r="CG87" s="56"/>
      <c r="CH87" s="56"/>
      <c r="CI87" s="56"/>
      <c r="CJ87" s="56"/>
      <c r="CK87" s="56"/>
      <c r="CL87" s="56"/>
      <c r="CM87" s="56"/>
      <c r="CN87" s="56"/>
      <c r="CO87" s="56" t="s">
        <v>1431</v>
      </c>
      <c r="CP87" s="56" t="s">
        <v>277</v>
      </c>
      <c r="CQ87" s="56" t="s">
        <v>278</v>
      </c>
      <c r="CR87" s="56" t="s">
        <v>1432</v>
      </c>
      <c r="CS87" s="56" t="s">
        <v>279</v>
      </c>
      <c r="CT87" s="56"/>
      <c r="CU87" s="56"/>
      <c r="CV87" s="56"/>
      <c r="CW87" s="56"/>
      <c r="CX87" s="56"/>
      <c r="CY87" s="56"/>
      <c r="CZ87" s="56"/>
      <c r="DA87" s="56"/>
      <c r="DB87" s="56"/>
      <c r="DC87" s="56"/>
      <c r="DD87" s="56"/>
      <c r="DE87" s="56"/>
      <c r="DF87" s="56"/>
      <c r="DG87" s="56"/>
      <c r="DH87" s="56"/>
      <c r="DI87" s="56"/>
      <c r="DJ87" s="56"/>
      <c r="DK87" s="56"/>
      <c r="DL87" s="56"/>
      <c r="DM87" s="56"/>
      <c r="DN87" s="56"/>
      <c r="DO87" s="56"/>
      <c r="DP87" s="56"/>
      <c r="DQ87" s="56" t="s">
        <v>1433</v>
      </c>
      <c r="DR87" s="56" t="s">
        <v>281</v>
      </c>
      <c r="DS87" s="56" t="s">
        <v>282</v>
      </c>
      <c r="DT87" s="56" t="s">
        <v>1434</v>
      </c>
      <c r="DU87" s="56" t="s">
        <v>283</v>
      </c>
      <c r="DV87" s="56"/>
      <c r="DW87" s="56"/>
      <c r="DX87" s="56"/>
      <c r="DY87" s="56"/>
      <c r="DZ87" s="56"/>
      <c r="EA87" s="56"/>
      <c r="EB87" s="56"/>
      <c r="EC87" s="56"/>
      <c r="ED87" s="56"/>
      <c r="EE87" s="56"/>
      <c r="EF87" s="56"/>
      <c r="EG87" s="56"/>
      <c r="EH87" s="56"/>
      <c r="EI87" s="56"/>
      <c r="EJ87" s="56"/>
      <c r="EK87" s="56"/>
      <c r="EL87" s="56"/>
      <c r="EM87" s="56"/>
      <c r="EN87" s="56"/>
      <c r="EO87" s="56"/>
      <c r="EP87" s="56"/>
      <c r="EQ87" s="56"/>
      <c r="ER87" s="56"/>
      <c r="ES87" s="56" t="s">
        <v>1435</v>
      </c>
      <c r="ET87" s="56" t="s">
        <v>285</v>
      </c>
      <c r="EU87" s="56" t="s">
        <v>286</v>
      </c>
      <c r="EV87" s="56" t="s">
        <v>1436</v>
      </c>
      <c r="EW87" s="56" t="s">
        <v>287</v>
      </c>
      <c r="EX87" s="56"/>
      <c r="EY87" s="56"/>
      <c r="EZ87" s="56"/>
      <c r="FA87" s="56"/>
      <c r="FB87" s="56"/>
      <c r="FC87" s="56"/>
      <c r="FD87" s="56"/>
      <c r="FE87" s="56"/>
      <c r="FF87" s="56"/>
      <c r="FG87" s="56"/>
      <c r="FH87" s="56"/>
      <c r="FI87" s="56"/>
      <c r="FJ87" s="56"/>
      <c r="FK87" s="56"/>
      <c r="FL87" s="56"/>
      <c r="FM87" s="56"/>
      <c r="FN87" s="56"/>
      <c r="FO87" s="56"/>
      <c r="FP87" s="56"/>
      <c r="FQ87" s="56"/>
      <c r="FR87" s="56"/>
      <c r="FS87" s="56"/>
      <c r="FT87" s="56"/>
      <c r="FU87" s="56" t="s">
        <v>1437</v>
      </c>
      <c r="FV87" s="56" t="s">
        <v>289</v>
      </c>
      <c r="FW87" s="56" t="s">
        <v>290</v>
      </c>
      <c r="FX87" s="56" t="s">
        <v>1438</v>
      </c>
      <c r="FY87" s="56" t="s">
        <v>291</v>
      </c>
      <c r="FZ87" s="56"/>
      <c r="GA87" s="56"/>
      <c r="GB87" s="56"/>
      <c r="GC87" s="56"/>
      <c r="GD87" s="56"/>
      <c r="GE87" s="56"/>
      <c r="GF87" s="56"/>
      <c r="GG87" s="56"/>
      <c r="GH87" s="56"/>
      <c r="GI87" s="56"/>
      <c r="GJ87" s="56"/>
      <c r="GK87" s="56"/>
      <c r="GL87" s="56"/>
      <c r="GM87" s="56"/>
      <c r="GN87" s="56"/>
      <c r="GO87" s="56"/>
      <c r="GP87" s="56"/>
      <c r="GQ87" s="56"/>
      <c r="GR87" s="56"/>
      <c r="GS87" s="56"/>
      <c r="GT87" s="56"/>
      <c r="GU87" s="56"/>
      <c r="GV87" s="56"/>
      <c r="GW87" s="56" t="s">
        <v>1439</v>
      </c>
      <c r="GX87" s="56" t="s">
        <v>293</v>
      </c>
      <c r="GY87" s="56" t="s">
        <v>294</v>
      </c>
      <c r="GZ87" s="56" t="s">
        <v>1440</v>
      </c>
      <c r="HA87" s="56" t="s">
        <v>295</v>
      </c>
      <c r="HB87" s="56"/>
      <c r="HC87" s="56"/>
      <c r="HD87" s="56"/>
      <c r="HE87" s="56"/>
      <c r="HF87" s="56"/>
      <c r="HG87" s="56"/>
      <c r="HH87" s="56"/>
      <c r="HI87" s="56"/>
      <c r="HJ87" s="56"/>
      <c r="HK87" s="56"/>
      <c r="HL87" s="56"/>
      <c r="HM87" s="56"/>
      <c r="HN87" s="56"/>
      <c r="HO87" s="56"/>
      <c r="HP87" s="56"/>
      <c r="HQ87" s="56"/>
      <c r="HR87" s="56"/>
      <c r="HS87" s="56"/>
      <c r="HT87" s="56"/>
      <c r="HU87" s="56"/>
      <c r="HV87" s="56"/>
      <c r="HW87" s="56"/>
      <c r="HX87" s="56"/>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14" x14ac:dyDescent="0.25">
      <c r="A88" s="56" t="s">
        <v>261</v>
      </c>
      <c r="B88" s="56" t="s">
        <v>262</v>
      </c>
      <c r="C88" s="56"/>
      <c r="D88" s="56"/>
      <c r="E88" s="56"/>
      <c r="F88" s="56" t="s">
        <v>1159</v>
      </c>
      <c r="G88" s="56" t="s">
        <v>1441</v>
      </c>
      <c r="H88" s="56"/>
      <c r="I88" s="56" t="s">
        <v>1393</v>
      </c>
      <c r="J88" s="56" t="s">
        <v>1394</v>
      </c>
      <c r="K88" s="56" t="s">
        <v>1395</v>
      </c>
      <c r="L88" s="56" t="s">
        <v>1396</v>
      </c>
      <c r="M88" s="56" t="s">
        <v>499</v>
      </c>
      <c r="N88" s="56"/>
      <c r="O88" s="56"/>
      <c r="P88" s="56"/>
      <c r="Q88" s="56"/>
      <c r="R88" s="56"/>
      <c r="S88" s="56"/>
      <c r="T88" s="56"/>
      <c r="U88" s="56"/>
      <c r="V88" s="56"/>
      <c r="W88" s="56"/>
      <c r="X88" s="56"/>
      <c r="Y88" s="56"/>
      <c r="Z88" s="56"/>
      <c r="AA88" s="56"/>
      <c r="AB88" s="56"/>
      <c r="AC88" s="56"/>
      <c r="AD88" s="56"/>
      <c r="AE88" s="56"/>
      <c r="AF88" s="56"/>
      <c r="AG88" s="56"/>
      <c r="AH88" s="56"/>
      <c r="AI88" s="56"/>
      <c r="AJ88" s="56"/>
      <c r="AK88" s="56" t="s">
        <v>1397</v>
      </c>
      <c r="AL88" s="56" t="s">
        <v>1398</v>
      </c>
      <c r="AM88" s="56" t="s">
        <v>1399</v>
      </c>
      <c r="AN88" s="56" t="s">
        <v>1400</v>
      </c>
      <c r="AO88" s="68" t="s">
        <v>505</v>
      </c>
      <c r="AP88" s="56"/>
      <c r="AQ88" s="56"/>
      <c r="AR88" s="56"/>
      <c r="AS88" s="56"/>
      <c r="AT88" s="56"/>
      <c r="AU88" s="56"/>
      <c r="AV88" s="56"/>
      <c r="AW88" s="56"/>
      <c r="AX88" s="56"/>
      <c r="AY88" s="56"/>
      <c r="AZ88" s="56"/>
      <c r="BA88" s="56"/>
      <c r="BB88" s="56"/>
      <c r="BC88" s="56"/>
      <c r="BD88" s="56"/>
      <c r="BE88" s="56"/>
      <c r="BF88" s="56"/>
      <c r="BG88" s="56"/>
      <c r="BH88" s="56"/>
      <c r="BI88" s="56"/>
      <c r="BJ88" s="56"/>
      <c r="BK88" s="56"/>
      <c r="BL88" s="56"/>
      <c r="BM88" s="56" t="s">
        <v>1442</v>
      </c>
      <c r="BN88" s="56" t="s">
        <v>1402</v>
      </c>
      <c r="BO88" s="56" t="s">
        <v>1403</v>
      </c>
      <c r="BP88" s="56" t="s">
        <v>1404</v>
      </c>
      <c r="BQ88" s="68" t="s">
        <v>511</v>
      </c>
      <c r="BR88" s="56"/>
      <c r="BS88" s="56"/>
      <c r="BT88" s="56"/>
      <c r="BU88" s="56"/>
      <c r="BV88" s="56"/>
      <c r="BW88" s="56"/>
      <c r="BX88" s="56"/>
      <c r="BY88" s="56"/>
      <c r="BZ88" s="56"/>
      <c r="CA88" s="56"/>
      <c r="CB88" s="56"/>
      <c r="CC88" s="56"/>
      <c r="CD88" s="56"/>
      <c r="CE88" s="56"/>
      <c r="CF88" s="56"/>
      <c r="CG88" s="56"/>
      <c r="CH88" s="56"/>
      <c r="CI88" s="56"/>
      <c r="CJ88" s="56"/>
      <c r="CK88" s="56"/>
      <c r="CL88" s="56"/>
      <c r="CM88" s="56"/>
      <c r="CN88" s="56"/>
      <c r="CO88" s="56" t="s">
        <v>1761</v>
      </c>
      <c r="CP88" s="56" t="s">
        <v>1405</v>
      </c>
      <c r="CQ88" s="56" t="s">
        <v>1406</v>
      </c>
      <c r="CR88" s="56" t="s">
        <v>1407</v>
      </c>
      <c r="CS88" s="68" t="s">
        <v>517</v>
      </c>
      <c r="CT88" s="56"/>
      <c r="CU88" s="56"/>
      <c r="CV88" s="56"/>
      <c r="CW88" s="56"/>
      <c r="CX88" s="56"/>
      <c r="CY88" s="56"/>
      <c r="CZ88" s="56"/>
      <c r="DA88" s="56"/>
      <c r="DB88" s="56"/>
      <c r="DC88" s="56"/>
      <c r="DD88" s="56"/>
      <c r="DE88" s="56"/>
      <c r="DF88" s="56"/>
      <c r="DG88" s="56"/>
      <c r="DH88" s="56"/>
      <c r="DI88" s="56"/>
      <c r="DJ88" s="56"/>
      <c r="DK88" s="56"/>
      <c r="DL88" s="56"/>
      <c r="DM88" s="56"/>
      <c r="DN88" s="56"/>
      <c r="DO88" s="56"/>
      <c r="DP88" s="56"/>
      <c r="DQ88" s="56" t="s">
        <v>1778</v>
      </c>
      <c r="DR88" s="56" t="s">
        <v>1409</v>
      </c>
      <c r="DS88" s="56" t="s">
        <v>1410</v>
      </c>
      <c r="DT88" s="56" t="s">
        <v>1411</v>
      </c>
      <c r="DU88" s="68" t="s">
        <v>523</v>
      </c>
      <c r="DV88" s="56"/>
      <c r="DW88" s="56"/>
      <c r="DX88" s="56"/>
      <c r="DY88" s="56"/>
      <c r="DZ88" s="56"/>
      <c r="EA88" s="56"/>
      <c r="EB88" s="56"/>
      <c r="EC88" s="56"/>
      <c r="ED88" s="56"/>
      <c r="EE88" s="56"/>
      <c r="EF88" s="56"/>
      <c r="EG88" s="56"/>
      <c r="EH88" s="56"/>
      <c r="EI88" s="56"/>
      <c r="EJ88" s="56"/>
      <c r="EK88" s="56"/>
      <c r="EL88" s="56"/>
      <c r="EM88" s="56"/>
      <c r="EN88" s="56"/>
      <c r="EO88" s="56"/>
      <c r="EP88" s="56"/>
      <c r="EQ88" s="56"/>
      <c r="ER88" s="56"/>
      <c r="ES88" s="56" t="s">
        <v>1443</v>
      </c>
      <c r="ET88" s="56" t="s">
        <v>1413</v>
      </c>
      <c r="EU88" s="56" t="s">
        <v>1414</v>
      </c>
      <c r="EV88" s="56" t="s">
        <v>1415</v>
      </c>
      <c r="EW88" s="68" t="s">
        <v>529</v>
      </c>
      <c r="EX88" s="56"/>
      <c r="EY88" s="56"/>
      <c r="EZ88" s="56"/>
      <c r="FA88" s="56"/>
      <c r="FB88" s="56"/>
      <c r="FC88" s="56"/>
      <c r="FD88" s="56"/>
      <c r="FE88" s="56"/>
      <c r="FF88" s="56"/>
      <c r="FG88" s="56"/>
      <c r="FH88" s="56"/>
      <c r="FI88" s="56"/>
      <c r="FJ88" s="56"/>
      <c r="FK88" s="56"/>
      <c r="FL88" s="56"/>
      <c r="FM88" s="56"/>
      <c r="FN88" s="56"/>
      <c r="FO88" s="56"/>
      <c r="FP88" s="56"/>
      <c r="FQ88" s="56"/>
      <c r="FR88" s="56"/>
      <c r="FS88" s="56"/>
      <c r="FT88" s="56"/>
      <c r="FU88" s="56" t="s">
        <v>1444</v>
      </c>
      <c r="FV88" s="56" t="s">
        <v>1417</v>
      </c>
      <c r="FW88" s="56" t="s">
        <v>1418</v>
      </c>
      <c r="FX88" s="56" t="s">
        <v>1419</v>
      </c>
      <c r="FY88" s="68" t="s">
        <v>535</v>
      </c>
      <c r="FZ88" s="56"/>
      <c r="GA88" s="56"/>
      <c r="GB88" s="56"/>
      <c r="GC88" s="56"/>
      <c r="GD88" s="56"/>
      <c r="GE88" s="56"/>
      <c r="GF88" s="56"/>
      <c r="GG88" s="56"/>
      <c r="GH88" s="56"/>
      <c r="GI88" s="56"/>
      <c r="GJ88" s="56"/>
      <c r="GK88" s="56"/>
      <c r="GL88" s="56"/>
      <c r="GM88" s="56"/>
      <c r="GN88" s="56"/>
      <c r="GO88" s="56"/>
      <c r="GP88" s="56"/>
      <c r="GQ88" s="56"/>
      <c r="GR88" s="56"/>
      <c r="GS88" s="56"/>
      <c r="GT88" s="56"/>
      <c r="GU88" s="56"/>
      <c r="GV88" s="56"/>
      <c r="GW88" s="56" t="s">
        <v>1445</v>
      </c>
      <c r="GX88" s="56" t="s">
        <v>1421</v>
      </c>
      <c r="GY88" s="56" t="s">
        <v>1422</v>
      </c>
      <c r="GZ88" s="56" t="s">
        <v>1423</v>
      </c>
      <c r="HA88" s="68" t="s">
        <v>541</v>
      </c>
      <c r="HB88" s="56"/>
      <c r="HC88" s="56"/>
      <c r="HD88" s="56"/>
      <c r="HE88" s="56"/>
      <c r="HF88" s="56"/>
      <c r="HG88" s="56"/>
      <c r="HH88" s="56"/>
      <c r="HI88" s="56"/>
      <c r="HJ88" s="56"/>
      <c r="HK88" s="56"/>
      <c r="HL88" s="56"/>
      <c r="HM88" s="56"/>
      <c r="HN88" s="56"/>
      <c r="HO88" s="56"/>
      <c r="HP88" s="56"/>
      <c r="HQ88" s="56"/>
      <c r="HR88" s="56"/>
      <c r="HS88" s="56"/>
      <c r="HT88" s="56"/>
      <c r="HU88" s="56"/>
      <c r="HV88" s="56"/>
      <c r="HW88" s="56"/>
      <c r="HX88" s="56"/>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14" x14ac:dyDescent="0.25">
      <c r="A89" s="56" t="s">
        <v>261</v>
      </c>
      <c r="B89" s="56" t="s">
        <v>262</v>
      </c>
      <c r="C89" s="56"/>
      <c r="D89" s="56"/>
      <c r="E89" s="56"/>
      <c r="F89" s="56" t="s">
        <v>263</v>
      </c>
      <c r="G89" s="56" t="s">
        <v>1446</v>
      </c>
      <c r="H89" s="56"/>
      <c r="I89" s="56" t="s">
        <v>1447</v>
      </c>
      <c r="J89" s="56" t="s">
        <v>266</v>
      </c>
      <c r="K89" s="56" t="s">
        <v>267</v>
      </c>
      <c r="L89" s="56" t="s">
        <v>1448</v>
      </c>
      <c r="M89" s="56" t="s">
        <v>268</v>
      </c>
      <c r="N89" s="79"/>
      <c r="O89" s="56"/>
      <c r="P89" s="56"/>
      <c r="Q89" s="56"/>
      <c r="R89" s="56"/>
      <c r="S89" s="56"/>
      <c r="T89" s="56"/>
      <c r="U89" s="56"/>
      <c r="V89" s="56"/>
      <c r="W89" s="56"/>
      <c r="X89" s="56"/>
      <c r="Y89" s="56"/>
      <c r="Z89" s="56"/>
      <c r="AA89" s="56"/>
      <c r="AB89" s="56"/>
      <c r="AC89" s="56"/>
      <c r="AD89" s="56"/>
      <c r="AE89" s="56"/>
      <c r="AF89" s="56"/>
      <c r="AG89" s="56"/>
      <c r="AH89" s="56"/>
      <c r="AI89" s="56"/>
      <c r="AJ89" s="56"/>
      <c r="AK89" s="56" t="s">
        <v>1449</v>
      </c>
      <c r="AL89" s="56" t="s">
        <v>270</v>
      </c>
      <c r="AM89" s="56" t="s">
        <v>271</v>
      </c>
      <c r="AN89" s="56" t="s">
        <v>1450</v>
      </c>
      <c r="AO89" s="56" t="s">
        <v>272</v>
      </c>
      <c r="AP89" s="56"/>
      <c r="AQ89" s="56"/>
      <c r="AR89" s="56"/>
      <c r="AS89" s="56"/>
      <c r="AT89" s="56"/>
      <c r="AU89" s="56"/>
      <c r="AV89" s="56"/>
      <c r="AW89" s="56"/>
      <c r="AX89" s="56"/>
      <c r="AY89" s="56"/>
      <c r="AZ89" s="56"/>
      <c r="BA89" s="56"/>
      <c r="BB89" s="56"/>
      <c r="BC89" s="56"/>
      <c r="BD89" s="56"/>
      <c r="BE89" s="56"/>
      <c r="BF89" s="56"/>
      <c r="BG89" s="56"/>
      <c r="BH89" s="56"/>
      <c r="BI89" s="56"/>
      <c r="BJ89" s="56"/>
      <c r="BK89" s="56"/>
      <c r="BL89" s="56"/>
      <c r="BM89" s="56" t="s">
        <v>1451</v>
      </c>
      <c r="BN89" s="56" t="s">
        <v>270</v>
      </c>
      <c r="BO89" s="56" t="s">
        <v>274</v>
      </c>
      <c r="BP89" s="56" t="s">
        <v>1452</v>
      </c>
      <c r="BQ89" s="56" t="s">
        <v>275</v>
      </c>
      <c r="BR89" s="56"/>
      <c r="BS89" s="56"/>
      <c r="BT89" s="56"/>
      <c r="BU89" s="56"/>
      <c r="BV89" s="56"/>
      <c r="BW89" s="56"/>
      <c r="BX89" s="56"/>
      <c r="BY89" s="56"/>
      <c r="BZ89" s="56"/>
      <c r="CA89" s="56"/>
      <c r="CB89" s="56"/>
      <c r="CC89" s="56"/>
      <c r="CD89" s="56"/>
      <c r="CE89" s="56"/>
      <c r="CF89" s="56"/>
      <c r="CG89" s="56"/>
      <c r="CH89" s="56"/>
      <c r="CI89" s="56"/>
      <c r="CJ89" s="56"/>
      <c r="CK89" s="56"/>
      <c r="CL89" s="56"/>
      <c r="CM89" s="56"/>
      <c r="CN89" s="56"/>
      <c r="CO89" s="56" t="s">
        <v>1453</v>
      </c>
      <c r="CP89" s="56" t="s">
        <v>277</v>
      </c>
      <c r="CQ89" s="56" t="s">
        <v>278</v>
      </c>
      <c r="CR89" s="56" t="s">
        <v>1454</v>
      </c>
      <c r="CS89" s="56" t="s">
        <v>279</v>
      </c>
      <c r="CT89" s="56"/>
      <c r="CU89" s="56"/>
      <c r="CV89" s="56"/>
      <c r="CW89" s="56"/>
      <c r="CX89" s="56"/>
      <c r="CY89" s="56"/>
      <c r="CZ89" s="56"/>
      <c r="DA89" s="56"/>
      <c r="DB89" s="56"/>
      <c r="DC89" s="56"/>
      <c r="DD89" s="56"/>
      <c r="DE89" s="56"/>
      <c r="DF89" s="56"/>
      <c r="DG89" s="56"/>
      <c r="DH89" s="56"/>
      <c r="DI89" s="56"/>
      <c r="DJ89" s="56"/>
      <c r="DK89" s="56"/>
      <c r="DL89" s="56"/>
      <c r="DM89" s="56"/>
      <c r="DN89" s="56"/>
      <c r="DO89" s="56"/>
      <c r="DP89" s="56"/>
      <c r="DQ89" s="56" t="s">
        <v>1455</v>
      </c>
      <c r="DR89" s="56" t="s">
        <v>281</v>
      </c>
      <c r="DS89" s="56" t="s">
        <v>282</v>
      </c>
      <c r="DT89" s="56" t="s">
        <v>1456</v>
      </c>
      <c r="DU89" s="56" t="s">
        <v>283</v>
      </c>
      <c r="DV89" s="56"/>
      <c r="DW89" s="56"/>
      <c r="DX89" s="56"/>
      <c r="DY89" s="56"/>
      <c r="DZ89" s="56"/>
      <c r="EA89" s="56"/>
      <c r="EB89" s="56"/>
      <c r="EC89" s="56"/>
      <c r="ED89" s="56"/>
      <c r="EE89" s="56"/>
      <c r="EF89" s="56"/>
      <c r="EG89" s="56"/>
      <c r="EH89" s="56"/>
      <c r="EI89" s="56"/>
      <c r="EJ89" s="56"/>
      <c r="EK89" s="56"/>
      <c r="EL89" s="56"/>
      <c r="EM89" s="56"/>
      <c r="EN89" s="56"/>
      <c r="EO89" s="56"/>
      <c r="EP89" s="56"/>
      <c r="EQ89" s="56"/>
      <c r="ER89" s="56"/>
      <c r="ES89" s="56" t="s">
        <v>1457</v>
      </c>
      <c r="ET89" s="56" t="s">
        <v>285</v>
      </c>
      <c r="EU89" s="56" t="s">
        <v>286</v>
      </c>
      <c r="EV89" s="56" t="s">
        <v>1458</v>
      </c>
      <c r="EW89" s="56" t="s">
        <v>287</v>
      </c>
      <c r="EX89" s="56"/>
      <c r="EY89" s="56"/>
      <c r="EZ89" s="56"/>
      <c r="FA89" s="56"/>
      <c r="FB89" s="56"/>
      <c r="FC89" s="56"/>
      <c r="FD89" s="56"/>
      <c r="FE89" s="56"/>
      <c r="FF89" s="56"/>
      <c r="FG89" s="56"/>
      <c r="FH89" s="56"/>
      <c r="FI89" s="56"/>
      <c r="FJ89" s="56"/>
      <c r="FK89" s="56"/>
      <c r="FL89" s="56"/>
      <c r="FM89" s="56"/>
      <c r="FN89" s="56"/>
      <c r="FO89" s="56"/>
      <c r="FP89" s="56"/>
      <c r="FQ89" s="56"/>
      <c r="FR89" s="56"/>
      <c r="FS89" s="56"/>
      <c r="FT89" s="56"/>
      <c r="FU89" s="56" t="s">
        <v>1459</v>
      </c>
      <c r="FV89" s="56" t="s">
        <v>289</v>
      </c>
      <c r="FW89" s="56" t="s">
        <v>290</v>
      </c>
      <c r="FX89" s="56" t="s">
        <v>1460</v>
      </c>
      <c r="FY89" s="56" t="s">
        <v>291</v>
      </c>
      <c r="FZ89" s="56"/>
      <c r="GA89" s="56"/>
      <c r="GB89" s="56"/>
      <c r="GC89" s="56"/>
      <c r="GD89" s="56"/>
      <c r="GE89" s="56"/>
      <c r="GF89" s="56"/>
      <c r="GG89" s="56"/>
      <c r="GH89" s="56"/>
      <c r="GI89" s="56"/>
      <c r="GJ89" s="56"/>
      <c r="GK89" s="56"/>
      <c r="GL89" s="56"/>
      <c r="GM89" s="56"/>
      <c r="GN89" s="56"/>
      <c r="GO89" s="56"/>
      <c r="GP89" s="56"/>
      <c r="GQ89" s="56"/>
      <c r="GR89" s="56"/>
      <c r="GS89" s="56"/>
      <c r="GT89" s="56"/>
      <c r="GU89" s="56"/>
      <c r="GV89" s="56"/>
      <c r="GW89" s="56" t="s">
        <v>1461</v>
      </c>
      <c r="GX89" s="56" t="s">
        <v>293</v>
      </c>
      <c r="GY89" s="56" t="s">
        <v>294</v>
      </c>
      <c r="GZ89" s="56" t="s">
        <v>1462</v>
      </c>
      <c r="HA89" s="56" t="s">
        <v>295</v>
      </c>
      <c r="HB89" s="56"/>
      <c r="HC89" s="56"/>
      <c r="HD89" s="56"/>
      <c r="HE89" s="56"/>
      <c r="HF89" s="56"/>
      <c r="HG89" s="56"/>
      <c r="HH89" s="56"/>
      <c r="HI89" s="56"/>
      <c r="HJ89" s="56"/>
      <c r="HK89" s="56"/>
      <c r="HL89" s="56"/>
      <c r="HM89" s="56"/>
      <c r="HN89" s="56"/>
      <c r="HO89" s="56"/>
      <c r="HP89" s="56"/>
      <c r="HQ89" s="56"/>
      <c r="HR89" s="56"/>
      <c r="HS89" s="56"/>
      <c r="HT89" s="56"/>
      <c r="HU89" s="56"/>
      <c r="HV89" s="56"/>
      <c r="HW89" s="56"/>
      <c r="HX89" s="56"/>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14" x14ac:dyDescent="0.25">
      <c r="A90" s="56" t="s">
        <v>261</v>
      </c>
      <c r="B90" s="56" t="s">
        <v>262</v>
      </c>
      <c r="C90" s="56"/>
      <c r="D90" s="56"/>
      <c r="E90" s="56"/>
      <c r="F90" s="56" t="s">
        <v>1159</v>
      </c>
      <c r="G90" s="56" t="s">
        <v>1463</v>
      </c>
      <c r="H90" s="56"/>
      <c r="I90" s="56" t="s">
        <v>1393</v>
      </c>
      <c r="J90" s="56" t="s">
        <v>1394</v>
      </c>
      <c r="K90" s="56" t="s">
        <v>1395</v>
      </c>
      <c r="L90" s="56" t="s">
        <v>1396</v>
      </c>
      <c r="M90" s="56" t="s">
        <v>499</v>
      </c>
      <c r="N90" s="56"/>
      <c r="O90" s="56"/>
      <c r="P90" s="56"/>
      <c r="Q90" s="56"/>
      <c r="R90" s="56"/>
      <c r="S90" s="56"/>
      <c r="T90" s="56"/>
      <c r="U90" s="56"/>
      <c r="V90" s="56"/>
      <c r="W90" s="56"/>
      <c r="X90" s="56"/>
      <c r="Y90" s="56"/>
      <c r="Z90" s="56"/>
      <c r="AA90" s="56"/>
      <c r="AB90" s="56"/>
      <c r="AC90" s="56"/>
      <c r="AD90" s="56"/>
      <c r="AE90" s="56"/>
      <c r="AF90" s="56"/>
      <c r="AG90" s="56"/>
      <c r="AH90" s="56"/>
      <c r="AI90" s="56"/>
      <c r="AJ90" s="56"/>
      <c r="AK90" s="56" t="s">
        <v>1397</v>
      </c>
      <c r="AL90" s="56" t="s">
        <v>1398</v>
      </c>
      <c r="AM90" s="56" t="s">
        <v>1399</v>
      </c>
      <c r="AN90" s="56" t="s">
        <v>1400</v>
      </c>
      <c r="AO90" s="68" t="s">
        <v>505</v>
      </c>
      <c r="AP90" s="56"/>
      <c r="AQ90" s="56"/>
      <c r="AR90" s="56"/>
      <c r="AS90" s="56"/>
      <c r="AT90" s="56"/>
      <c r="AU90" s="56"/>
      <c r="AV90" s="56"/>
      <c r="AW90" s="56"/>
      <c r="AX90" s="56"/>
      <c r="AY90" s="56"/>
      <c r="AZ90" s="56"/>
      <c r="BA90" s="56"/>
      <c r="BB90" s="56"/>
      <c r="BC90" s="56"/>
      <c r="BD90" s="56"/>
      <c r="BE90" s="56"/>
      <c r="BF90" s="56"/>
      <c r="BG90" s="56"/>
      <c r="BH90" s="56"/>
      <c r="BI90" s="56"/>
      <c r="BJ90" s="56"/>
      <c r="BK90" s="56"/>
      <c r="BL90" s="56"/>
      <c r="BM90" s="56" t="s">
        <v>1464</v>
      </c>
      <c r="BN90" s="56" t="s">
        <v>1402</v>
      </c>
      <c r="BO90" s="56" t="s">
        <v>1403</v>
      </c>
      <c r="BP90" s="56" t="s">
        <v>1404</v>
      </c>
      <c r="BQ90" s="68" t="s">
        <v>511</v>
      </c>
      <c r="BR90" s="56"/>
      <c r="BS90" s="56"/>
      <c r="BT90" s="56"/>
      <c r="BU90" s="56"/>
      <c r="BV90" s="56"/>
      <c r="BW90" s="56"/>
      <c r="BX90" s="56"/>
      <c r="BY90" s="56"/>
      <c r="BZ90" s="56"/>
      <c r="CA90" s="56"/>
      <c r="CB90" s="56"/>
      <c r="CC90" s="56"/>
      <c r="CD90" s="56"/>
      <c r="CE90" s="56"/>
      <c r="CF90" s="56"/>
      <c r="CG90" s="56"/>
      <c r="CH90" s="56"/>
      <c r="CI90" s="56"/>
      <c r="CJ90" s="56"/>
      <c r="CK90" s="56"/>
      <c r="CL90" s="56"/>
      <c r="CM90" s="56"/>
      <c r="CN90" s="56"/>
      <c r="CO90" s="56" t="s">
        <v>1763</v>
      </c>
      <c r="CP90" s="56" t="s">
        <v>1405</v>
      </c>
      <c r="CQ90" s="56" t="s">
        <v>1406</v>
      </c>
      <c r="CR90" s="56" t="s">
        <v>1407</v>
      </c>
      <c r="CS90" s="68" t="s">
        <v>517</v>
      </c>
      <c r="CT90" s="56"/>
      <c r="CU90" s="56"/>
      <c r="CV90" s="56"/>
      <c r="CW90" s="56"/>
      <c r="CX90" s="56"/>
      <c r="CY90" s="56"/>
      <c r="CZ90" s="56"/>
      <c r="DA90" s="56"/>
      <c r="DB90" s="56"/>
      <c r="DC90" s="56"/>
      <c r="DD90" s="56"/>
      <c r="DE90" s="56"/>
      <c r="DF90" s="56"/>
      <c r="DG90" s="56"/>
      <c r="DH90" s="56"/>
      <c r="DI90" s="56"/>
      <c r="DJ90" s="56"/>
      <c r="DK90" s="56"/>
      <c r="DL90" s="56"/>
      <c r="DM90" s="56"/>
      <c r="DN90" s="56"/>
      <c r="DO90" s="56"/>
      <c r="DP90" s="56"/>
      <c r="DQ90" s="56" t="s">
        <v>1465</v>
      </c>
      <c r="DR90" s="56" t="s">
        <v>1409</v>
      </c>
      <c r="DS90" s="56" t="s">
        <v>1410</v>
      </c>
      <c r="DT90" s="56" t="s">
        <v>1411</v>
      </c>
      <c r="DU90" s="68" t="s">
        <v>523</v>
      </c>
      <c r="DV90" s="56"/>
      <c r="DW90" s="56"/>
      <c r="DX90" s="56"/>
      <c r="DY90" s="56"/>
      <c r="DZ90" s="56"/>
      <c r="EA90" s="56"/>
      <c r="EB90" s="56"/>
      <c r="EC90" s="56"/>
      <c r="ED90" s="56"/>
      <c r="EE90" s="56"/>
      <c r="EF90" s="56"/>
      <c r="EG90" s="56"/>
      <c r="EH90" s="56"/>
      <c r="EI90" s="56"/>
      <c r="EJ90" s="56"/>
      <c r="EK90" s="56"/>
      <c r="EL90" s="56"/>
      <c r="EM90" s="56"/>
      <c r="EN90" s="56"/>
      <c r="EO90" s="56"/>
      <c r="EP90" s="56"/>
      <c r="EQ90" s="56"/>
      <c r="ER90" s="56"/>
      <c r="ES90" s="56" t="s">
        <v>1466</v>
      </c>
      <c r="ET90" s="56" t="s">
        <v>1413</v>
      </c>
      <c r="EU90" s="56" t="s">
        <v>1414</v>
      </c>
      <c r="EV90" s="56" t="s">
        <v>1415</v>
      </c>
      <c r="EW90" s="68" t="s">
        <v>529</v>
      </c>
      <c r="EX90" s="56"/>
      <c r="EY90" s="56"/>
      <c r="EZ90" s="56"/>
      <c r="FA90" s="56"/>
      <c r="FB90" s="56"/>
      <c r="FC90" s="56"/>
      <c r="FD90" s="56"/>
      <c r="FE90" s="56"/>
      <c r="FF90" s="56"/>
      <c r="FG90" s="56"/>
      <c r="FH90" s="56"/>
      <c r="FI90" s="56"/>
      <c r="FJ90" s="56"/>
      <c r="FK90" s="56"/>
      <c r="FL90" s="56"/>
      <c r="FM90" s="56"/>
      <c r="FN90" s="56"/>
      <c r="FO90" s="56"/>
      <c r="FP90" s="56"/>
      <c r="FQ90" s="56"/>
      <c r="FR90" s="56"/>
      <c r="FS90" s="56"/>
      <c r="FT90" s="56"/>
      <c r="FU90" s="56" t="s">
        <v>1467</v>
      </c>
      <c r="FV90" s="56" t="s">
        <v>1417</v>
      </c>
      <c r="FW90" s="56" t="s">
        <v>1418</v>
      </c>
      <c r="FX90" s="56" t="s">
        <v>1419</v>
      </c>
      <c r="FY90" s="68" t="s">
        <v>535</v>
      </c>
      <c r="FZ90" s="56"/>
      <c r="GA90" s="56"/>
      <c r="GB90" s="56"/>
      <c r="GC90" s="56"/>
      <c r="GD90" s="56"/>
      <c r="GE90" s="56"/>
      <c r="GF90" s="56"/>
      <c r="GG90" s="56"/>
      <c r="GH90" s="56"/>
      <c r="GI90" s="56"/>
      <c r="GJ90" s="56"/>
      <c r="GK90" s="56"/>
      <c r="GL90" s="56"/>
      <c r="GM90" s="56"/>
      <c r="GN90" s="56"/>
      <c r="GO90" s="56"/>
      <c r="GP90" s="56"/>
      <c r="GQ90" s="56"/>
      <c r="GR90" s="56"/>
      <c r="GS90" s="56"/>
      <c r="GT90" s="56"/>
      <c r="GU90" s="56"/>
      <c r="GV90" s="56"/>
      <c r="GW90" s="56" t="s">
        <v>1468</v>
      </c>
      <c r="GX90" s="56" t="s">
        <v>1421</v>
      </c>
      <c r="GY90" s="56" t="s">
        <v>1422</v>
      </c>
      <c r="GZ90" s="56" t="s">
        <v>1423</v>
      </c>
      <c r="HA90" s="68" t="s">
        <v>541</v>
      </c>
      <c r="HB90" s="56"/>
      <c r="HC90" s="56"/>
      <c r="HD90" s="56"/>
      <c r="HE90" s="56"/>
      <c r="HF90" s="56"/>
      <c r="HG90" s="56"/>
      <c r="HH90" s="56"/>
      <c r="HI90" s="56"/>
      <c r="HJ90" s="56"/>
      <c r="HK90" s="56"/>
      <c r="HL90" s="56"/>
      <c r="HM90" s="56"/>
      <c r="HN90" s="56"/>
      <c r="HO90" s="56"/>
      <c r="HP90" s="56"/>
      <c r="HQ90" s="56"/>
      <c r="HR90" s="56"/>
      <c r="HS90" s="56"/>
      <c r="HT90" s="56"/>
      <c r="HU90" s="56"/>
      <c r="HV90" s="56"/>
      <c r="HW90" s="56"/>
      <c r="HX90" s="56"/>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85.5" x14ac:dyDescent="0.25">
      <c r="A91" s="56" t="s">
        <v>261</v>
      </c>
      <c r="B91" s="56" t="s">
        <v>262</v>
      </c>
      <c r="C91" s="56"/>
      <c r="D91" s="56"/>
      <c r="E91" s="56"/>
      <c r="F91" s="56" t="s">
        <v>263</v>
      </c>
      <c r="G91" s="56" t="s">
        <v>1469</v>
      </c>
      <c r="H91" s="56"/>
      <c r="I91" s="56" t="s">
        <v>1470</v>
      </c>
      <c r="J91" s="56" t="s">
        <v>266</v>
      </c>
      <c r="K91" s="56" t="s">
        <v>267</v>
      </c>
      <c r="L91" s="56" t="s">
        <v>1471</v>
      </c>
      <c r="M91" s="56" t="s">
        <v>268</v>
      </c>
      <c r="N91" s="56"/>
      <c r="O91" s="56"/>
      <c r="P91" s="56"/>
      <c r="Q91" s="56"/>
      <c r="R91" s="56"/>
      <c r="S91" s="56"/>
      <c r="T91" s="56"/>
      <c r="U91" s="56"/>
      <c r="V91" s="56"/>
      <c r="W91" s="56"/>
      <c r="X91" s="56"/>
      <c r="Y91" s="56"/>
      <c r="Z91" s="56"/>
      <c r="AA91" s="56"/>
      <c r="AB91" s="56"/>
      <c r="AC91" s="56"/>
      <c r="AD91" s="56"/>
      <c r="AE91" s="56"/>
      <c r="AF91" s="56"/>
      <c r="AG91" s="56"/>
      <c r="AH91" s="56"/>
      <c r="AI91" s="56"/>
      <c r="AJ91" s="56"/>
      <c r="AK91" s="56" t="s">
        <v>1472</v>
      </c>
      <c r="AL91" s="56" t="s">
        <v>270</v>
      </c>
      <c r="AM91" s="56" t="s">
        <v>271</v>
      </c>
      <c r="AN91" s="56" t="s">
        <v>1473</v>
      </c>
      <c r="AO91" s="56" t="s">
        <v>272</v>
      </c>
      <c r="AP91" s="56"/>
      <c r="AQ91" s="56"/>
      <c r="AR91" s="56"/>
      <c r="AS91" s="56"/>
      <c r="AT91" s="56"/>
      <c r="AU91" s="56"/>
      <c r="AV91" s="56"/>
      <c r="AW91" s="56"/>
      <c r="AX91" s="56"/>
      <c r="AY91" s="56"/>
      <c r="AZ91" s="56"/>
      <c r="BA91" s="56"/>
      <c r="BB91" s="56"/>
      <c r="BC91" s="56"/>
      <c r="BD91" s="56"/>
      <c r="BE91" s="56"/>
      <c r="BF91" s="56"/>
      <c r="BG91" s="56"/>
      <c r="BH91" s="56"/>
      <c r="BI91" s="56"/>
      <c r="BJ91" s="56"/>
      <c r="BK91" s="56"/>
      <c r="BL91" s="56"/>
      <c r="BM91" s="56" t="s">
        <v>1474</v>
      </c>
      <c r="BN91" s="56" t="s">
        <v>270</v>
      </c>
      <c r="BO91" s="56" t="s">
        <v>274</v>
      </c>
      <c r="BP91" s="56" t="s">
        <v>1475</v>
      </c>
      <c r="BQ91" s="56" t="s">
        <v>275</v>
      </c>
      <c r="BR91" s="56"/>
      <c r="BS91" s="56"/>
      <c r="BT91" s="56"/>
      <c r="BU91" s="56"/>
      <c r="BV91" s="56"/>
      <c r="BW91" s="56"/>
      <c r="BX91" s="56"/>
      <c r="BY91" s="56"/>
      <c r="BZ91" s="56"/>
      <c r="CA91" s="56"/>
      <c r="CB91" s="56"/>
      <c r="CC91" s="56"/>
      <c r="CD91" s="56"/>
      <c r="CE91" s="56"/>
      <c r="CF91" s="56"/>
      <c r="CG91" s="56"/>
      <c r="CH91" s="56"/>
      <c r="CI91" s="56"/>
      <c r="CJ91" s="56"/>
      <c r="CK91" s="56"/>
      <c r="CL91" s="56"/>
      <c r="CM91" s="56"/>
      <c r="CN91" s="56"/>
      <c r="CO91" s="56" t="s">
        <v>1476</v>
      </c>
      <c r="CP91" s="56" t="s">
        <v>277</v>
      </c>
      <c r="CQ91" s="56" t="s">
        <v>278</v>
      </c>
      <c r="CR91" s="56" t="s">
        <v>1477</v>
      </c>
      <c r="CS91" s="56" t="s">
        <v>279</v>
      </c>
      <c r="CT91" s="56"/>
      <c r="CU91" s="56"/>
      <c r="CV91" s="56"/>
      <c r="CW91" s="56"/>
      <c r="CX91" s="56"/>
      <c r="CY91" s="56"/>
      <c r="CZ91" s="56"/>
      <c r="DA91" s="56"/>
      <c r="DB91" s="56"/>
      <c r="DC91" s="56"/>
      <c r="DD91" s="56"/>
      <c r="DE91" s="56"/>
      <c r="DF91" s="56"/>
      <c r="DG91" s="56"/>
      <c r="DH91" s="56"/>
      <c r="DI91" s="56"/>
      <c r="DJ91" s="56"/>
      <c r="DK91" s="56"/>
      <c r="DL91" s="56"/>
      <c r="DM91" s="56"/>
      <c r="DN91" s="56"/>
      <c r="DO91" s="56"/>
      <c r="DP91" s="56"/>
      <c r="DQ91" s="56" t="s">
        <v>1478</v>
      </c>
      <c r="DR91" s="56" t="s">
        <v>281</v>
      </c>
      <c r="DS91" s="56" t="s">
        <v>282</v>
      </c>
      <c r="DT91" s="56" t="s">
        <v>1479</v>
      </c>
      <c r="DU91" s="56" t="s">
        <v>283</v>
      </c>
      <c r="DV91" s="56"/>
      <c r="DW91" s="56"/>
      <c r="DX91" s="56"/>
      <c r="DY91" s="56"/>
      <c r="DZ91" s="56"/>
      <c r="EA91" s="56"/>
      <c r="EB91" s="56"/>
      <c r="EC91" s="56"/>
      <c r="ED91" s="56"/>
      <c r="EE91" s="56"/>
      <c r="EF91" s="56"/>
      <c r="EG91" s="56"/>
      <c r="EH91" s="56"/>
      <c r="EI91" s="56"/>
      <c r="EJ91" s="56"/>
      <c r="EK91" s="56"/>
      <c r="EL91" s="56"/>
      <c r="EM91" s="56"/>
      <c r="EN91" s="56"/>
      <c r="EO91" s="56"/>
      <c r="EP91" s="56"/>
      <c r="EQ91" s="56"/>
      <c r="ER91" s="56"/>
      <c r="ES91" s="56" t="s">
        <v>1480</v>
      </c>
      <c r="ET91" s="56" t="s">
        <v>285</v>
      </c>
      <c r="EU91" s="56" t="s">
        <v>286</v>
      </c>
      <c r="EV91" s="56" t="s">
        <v>1481</v>
      </c>
      <c r="EW91" s="56" t="s">
        <v>287</v>
      </c>
      <c r="EX91" s="56"/>
      <c r="EY91" s="56"/>
      <c r="EZ91" s="56"/>
      <c r="FA91" s="56"/>
      <c r="FB91" s="56"/>
      <c r="FC91" s="56"/>
      <c r="FD91" s="56"/>
      <c r="FE91" s="56"/>
      <c r="FF91" s="56"/>
      <c r="FG91" s="56"/>
      <c r="FH91" s="56"/>
      <c r="FI91" s="56"/>
      <c r="FJ91" s="56"/>
      <c r="FK91" s="56"/>
      <c r="FL91" s="56"/>
      <c r="FM91" s="56"/>
      <c r="FN91" s="56"/>
      <c r="FO91" s="56"/>
      <c r="FP91" s="56"/>
      <c r="FQ91" s="56"/>
      <c r="FR91" s="56"/>
      <c r="FS91" s="56"/>
      <c r="FT91" s="56"/>
      <c r="FU91" s="56" t="s">
        <v>1482</v>
      </c>
      <c r="FV91" s="56" t="s">
        <v>289</v>
      </c>
      <c r="FW91" s="56" t="s">
        <v>290</v>
      </c>
      <c r="FX91" s="56" t="s">
        <v>1483</v>
      </c>
      <c r="FY91" s="56" t="s">
        <v>291</v>
      </c>
      <c r="FZ91" s="56"/>
      <c r="GA91" s="56"/>
      <c r="GB91" s="56"/>
      <c r="GC91" s="56"/>
      <c r="GD91" s="56"/>
      <c r="GE91" s="56"/>
      <c r="GF91" s="56"/>
      <c r="GG91" s="56"/>
      <c r="GH91" s="56"/>
      <c r="GI91" s="56"/>
      <c r="GJ91" s="56"/>
      <c r="GK91" s="56"/>
      <c r="GL91" s="56"/>
      <c r="GM91" s="56"/>
      <c r="GN91" s="56"/>
      <c r="GO91" s="56"/>
      <c r="GP91" s="56"/>
      <c r="GQ91" s="56"/>
      <c r="GR91" s="56"/>
      <c r="GS91" s="56"/>
      <c r="GT91" s="56"/>
      <c r="GU91" s="56"/>
      <c r="GV91" s="56"/>
      <c r="GW91" s="56" t="s">
        <v>1484</v>
      </c>
      <c r="GX91" s="56" t="s">
        <v>293</v>
      </c>
      <c r="GY91" s="56" t="s">
        <v>294</v>
      </c>
      <c r="GZ91" s="56" t="s">
        <v>1485</v>
      </c>
      <c r="HA91" s="56" t="s">
        <v>295</v>
      </c>
      <c r="HB91" s="56"/>
      <c r="HC91" s="56"/>
      <c r="HD91" s="56"/>
      <c r="HE91" s="56"/>
      <c r="HF91" s="56"/>
      <c r="HG91" s="56"/>
      <c r="HH91" s="56"/>
      <c r="HI91" s="56"/>
      <c r="HJ91" s="56"/>
      <c r="HK91" s="56"/>
      <c r="HL91" s="56"/>
      <c r="HM91" s="56"/>
      <c r="HN91" s="56"/>
      <c r="HO91" s="56"/>
      <c r="HP91" s="56"/>
      <c r="HQ91" s="56"/>
      <c r="HR91" s="56"/>
      <c r="HS91" s="56"/>
      <c r="HT91" s="56"/>
      <c r="HU91" s="56"/>
      <c r="HV91" s="56"/>
      <c r="HW91" s="56"/>
      <c r="HX91" s="56"/>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s="52" customFormat="1" ht="14.25" x14ac:dyDescent="0.25">
      <c r="A92" s="50" t="s">
        <v>251</v>
      </c>
      <c r="B92" s="50"/>
      <c r="C92" s="50"/>
      <c r="D92" s="50"/>
      <c r="E92" s="50"/>
      <c r="F92" s="50"/>
      <c r="G92" s="50"/>
      <c r="H92" s="50"/>
      <c r="I92" s="59"/>
      <c r="J92" s="50"/>
      <c r="K92" s="50"/>
      <c r="L92" s="50"/>
      <c r="M92" s="50"/>
      <c r="N92" s="50"/>
      <c r="O92" s="50"/>
      <c r="P92" s="50"/>
      <c r="Q92" s="50"/>
      <c r="R92" s="50"/>
      <c r="S92" s="50"/>
      <c r="T92" s="50"/>
      <c r="U92" s="50"/>
      <c r="V92" s="50"/>
      <c r="W92" s="50"/>
      <c r="X92" s="50"/>
      <c r="Y92" s="50"/>
      <c r="Z92" s="50"/>
      <c r="AA92" s="50"/>
      <c r="AB92" s="50"/>
      <c r="AC92" s="50"/>
      <c r="AD92" s="50"/>
      <c r="AE92" s="50"/>
      <c r="AF92" s="50"/>
      <c r="AG92" s="50"/>
      <c r="AH92" s="50"/>
      <c r="AI92" s="50"/>
      <c r="AJ92" s="50"/>
      <c r="AK92" s="59"/>
      <c r="AL92" s="50"/>
      <c r="AM92" s="50"/>
      <c r="AN92" s="50"/>
      <c r="AO92" s="50"/>
      <c r="AP92" s="50"/>
      <c r="AQ92" s="50"/>
      <c r="AR92" s="50"/>
      <c r="AS92" s="50"/>
      <c r="AT92" s="50"/>
      <c r="AU92" s="50"/>
      <c r="AV92" s="50"/>
      <c r="AW92" s="50"/>
      <c r="AX92" s="50"/>
      <c r="AY92" s="50"/>
      <c r="AZ92" s="50"/>
      <c r="BA92" s="50"/>
      <c r="BB92" s="50"/>
      <c r="BC92" s="50"/>
      <c r="BD92" s="50"/>
      <c r="BE92" s="50"/>
      <c r="BF92" s="50"/>
      <c r="BG92" s="50"/>
      <c r="BH92" s="50"/>
      <c r="BI92" s="50"/>
      <c r="BJ92" s="50"/>
      <c r="BK92" s="50"/>
      <c r="BL92" s="50"/>
      <c r="BM92" s="59"/>
      <c r="BN92" s="50"/>
      <c r="BO92" s="50"/>
      <c r="BP92" s="50"/>
      <c r="BQ92" s="50"/>
      <c r="BR92" s="50"/>
      <c r="BS92" s="50"/>
      <c r="BT92" s="50"/>
      <c r="BU92" s="50"/>
      <c r="BV92" s="50"/>
      <c r="BW92" s="50"/>
      <c r="BX92" s="50"/>
      <c r="BY92" s="50"/>
      <c r="BZ92" s="50"/>
      <c r="CA92" s="50"/>
      <c r="CB92" s="50"/>
      <c r="CC92" s="50"/>
      <c r="CD92" s="50"/>
      <c r="CE92" s="50"/>
      <c r="CF92" s="50"/>
      <c r="CG92" s="50"/>
      <c r="CH92" s="50"/>
      <c r="CI92" s="50"/>
      <c r="CJ92" s="50"/>
      <c r="CK92" s="50"/>
      <c r="CL92" s="50"/>
      <c r="CM92" s="50"/>
      <c r="CN92" s="50"/>
      <c r="CO92" s="59"/>
      <c r="CP92" s="50"/>
      <c r="CQ92" s="50"/>
      <c r="CR92" s="50"/>
      <c r="CS92" s="50"/>
      <c r="CT92" s="50"/>
      <c r="CU92" s="50"/>
      <c r="CV92" s="50"/>
      <c r="CW92" s="50"/>
      <c r="CX92" s="50"/>
      <c r="CY92" s="50"/>
      <c r="CZ92" s="50"/>
      <c r="DA92" s="50"/>
      <c r="DB92" s="50"/>
      <c r="DC92" s="50"/>
      <c r="DD92" s="50"/>
      <c r="DE92" s="50"/>
      <c r="DF92" s="50"/>
      <c r="DG92" s="50"/>
      <c r="DH92" s="50"/>
      <c r="DI92" s="50"/>
      <c r="DJ92" s="50"/>
      <c r="DK92" s="50"/>
      <c r="DL92" s="50"/>
      <c r="DM92" s="50"/>
      <c r="DN92" s="50"/>
      <c r="DO92" s="50"/>
      <c r="DP92" s="50"/>
      <c r="DQ92" s="59"/>
      <c r="DR92" s="50"/>
      <c r="DS92" s="50"/>
      <c r="DT92" s="50"/>
      <c r="DU92" s="50"/>
      <c r="DV92" s="50"/>
      <c r="DW92" s="50"/>
      <c r="DX92" s="50"/>
      <c r="DY92" s="50"/>
      <c r="DZ92" s="50"/>
      <c r="EA92" s="50"/>
      <c r="EB92" s="50"/>
      <c r="EC92" s="50"/>
      <c r="ED92" s="50"/>
      <c r="EE92" s="50"/>
      <c r="EF92" s="50"/>
      <c r="EG92" s="50"/>
      <c r="EH92" s="50"/>
      <c r="EI92" s="50"/>
      <c r="EJ92" s="50"/>
      <c r="EK92" s="50"/>
      <c r="EL92" s="50"/>
      <c r="EM92" s="50"/>
      <c r="EN92" s="50"/>
      <c r="EO92" s="50"/>
      <c r="EP92" s="50"/>
      <c r="EQ92" s="50"/>
      <c r="ER92" s="50"/>
      <c r="ES92" s="59"/>
      <c r="ET92" s="50"/>
      <c r="EU92" s="50"/>
      <c r="EV92" s="50"/>
      <c r="EW92" s="50"/>
      <c r="EX92" s="50"/>
      <c r="EY92" s="50"/>
      <c r="EZ92" s="50"/>
      <c r="FA92" s="50"/>
      <c r="FB92" s="50"/>
      <c r="FC92" s="50"/>
      <c r="FD92" s="50"/>
      <c r="FE92" s="50"/>
      <c r="FF92" s="50"/>
      <c r="FG92" s="50"/>
      <c r="FH92" s="50"/>
      <c r="FI92" s="50"/>
      <c r="FJ92" s="50"/>
      <c r="FK92" s="50"/>
      <c r="FL92" s="50"/>
      <c r="FM92" s="50"/>
      <c r="FN92" s="50"/>
      <c r="FO92" s="50"/>
      <c r="FP92" s="50"/>
      <c r="FQ92" s="50"/>
      <c r="FR92" s="50"/>
      <c r="FS92" s="50"/>
      <c r="FT92" s="50"/>
      <c r="FU92" s="59"/>
      <c r="FV92" s="50"/>
      <c r="FW92" s="50"/>
      <c r="FX92" s="50"/>
      <c r="FY92" s="50"/>
      <c r="FZ92" s="50"/>
      <c r="GA92" s="50"/>
      <c r="GB92" s="50"/>
      <c r="GC92" s="50"/>
      <c r="GD92" s="50"/>
      <c r="GE92" s="50"/>
      <c r="GF92" s="50"/>
      <c r="GG92" s="50"/>
      <c r="GH92" s="50"/>
      <c r="GI92" s="50"/>
      <c r="GJ92" s="50"/>
      <c r="GK92" s="50"/>
      <c r="GL92" s="50"/>
      <c r="GM92" s="50"/>
      <c r="GN92" s="50"/>
      <c r="GO92" s="50"/>
      <c r="GP92" s="50"/>
      <c r="GQ92" s="50"/>
      <c r="GR92" s="50"/>
      <c r="GS92" s="50"/>
      <c r="GT92" s="50"/>
      <c r="GU92" s="50"/>
      <c r="GV92" s="50"/>
      <c r="GW92" s="59"/>
      <c r="GX92" s="50"/>
      <c r="GY92" s="50"/>
      <c r="GZ92" s="50"/>
      <c r="HA92" s="50"/>
      <c r="HB92" s="50"/>
      <c r="HC92" s="50"/>
      <c r="HD92" s="50"/>
      <c r="HE92" s="50"/>
      <c r="HF92" s="50"/>
      <c r="HG92" s="50"/>
      <c r="HH92" s="50"/>
      <c r="HI92" s="50"/>
      <c r="HJ92" s="50"/>
      <c r="HK92" s="50"/>
      <c r="HL92" s="50"/>
      <c r="HM92" s="50"/>
      <c r="HN92" s="50"/>
      <c r="HO92" s="50"/>
      <c r="HP92" s="50"/>
      <c r="HQ92" s="50"/>
      <c r="HR92" s="50"/>
      <c r="HS92" s="50"/>
      <c r="HT92" s="50"/>
      <c r="HU92" s="50"/>
      <c r="HV92" s="50"/>
      <c r="HW92" s="50"/>
      <c r="HX92" s="50"/>
    </row>
    <row r="93" spans="1:1024" s="71" customFormat="1" ht="42.75" x14ac:dyDescent="0.25">
      <c r="A93" s="76" t="s">
        <v>240</v>
      </c>
      <c r="B93" s="59"/>
      <c r="C93" s="59"/>
      <c r="D93" s="59"/>
      <c r="E93" s="59"/>
      <c r="F93" s="59"/>
      <c r="G93" s="59"/>
      <c r="H93" s="59"/>
      <c r="I93" s="56" t="s">
        <v>1486</v>
      </c>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6" t="s">
        <v>1487</v>
      </c>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6" t="s">
        <v>1488</v>
      </c>
      <c r="BN93" s="59"/>
      <c r="BO93" s="59"/>
      <c r="BP93" s="59"/>
      <c r="BQ93" s="59"/>
      <c r="BR93" s="59"/>
      <c r="BS93" s="59"/>
      <c r="BT93" s="59"/>
      <c r="BU93" s="59"/>
      <c r="BV93" s="59"/>
      <c r="BW93" s="59"/>
      <c r="BX93" s="59"/>
      <c r="BY93" s="59"/>
      <c r="BZ93" s="59"/>
      <c r="CA93" s="59"/>
      <c r="CB93" s="59"/>
      <c r="CC93" s="59"/>
      <c r="CD93" s="59"/>
      <c r="CE93" s="59"/>
      <c r="CF93" s="59"/>
      <c r="CG93" s="59"/>
      <c r="CH93" s="59"/>
      <c r="CI93" s="59"/>
      <c r="CJ93" s="59"/>
      <c r="CK93" s="59"/>
      <c r="CL93" s="59"/>
      <c r="CM93" s="59"/>
      <c r="CN93" s="59"/>
      <c r="CO93" s="56" t="s">
        <v>1489</v>
      </c>
      <c r="CP93" s="59"/>
      <c r="CQ93" s="59"/>
      <c r="CR93" s="59"/>
      <c r="CS93" s="59"/>
      <c r="CT93" s="59"/>
      <c r="CU93" s="59"/>
      <c r="CV93" s="59"/>
      <c r="CW93" s="59"/>
      <c r="CX93" s="59"/>
      <c r="CY93" s="59"/>
      <c r="CZ93" s="59"/>
      <c r="DA93" s="59"/>
      <c r="DB93" s="59"/>
      <c r="DC93" s="59"/>
      <c r="DD93" s="59"/>
      <c r="DE93" s="59"/>
      <c r="DF93" s="59"/>
      <c r="DG93" s="59"/>
      <c r="DH93" s="59"/>
      <c r="DI93" s="59"/>
      <c r="DJ93" s="59"/>
      <c r="DK93" s="59"/>
      <c r="DL93" s="59"/>
      <c r="DM93" s="59"/>
      <c r="DN93" s="59"/>
      <c r="DO93" s="59"/>
      <c r="DP93" s="59"/>
      <c r="DQ93" s="56" t="s">
        <v>1490</v>
      </c>
      <c r="DR93" s="59"/>
      <c r="DS93" s="59"/>
      <c r="DT93" s="59"/>
      <c r="DU93" s="59"/>
      <c r="DV93" s="59"/>
      <c r="DW93" s="59"/>
      <c r="DX93" s="59"/>
      <c r="DY93" s="59"/>
      <c r="DZ93" s="59"/>
      <c r="EA93" s="59"/>
      <c r="EB93" s="59"/>
      <c r="EC93" s="59"/>
      <c r="ED93" s="59"/>
      <c r="EE93" s="59"/>
      <c r="EF93" s="59"/>
      <c r="EG93" s="59"/>
      <c r="EH93" s="59"/>
      <c r="EI93" s="59"/>
      <c r="EJ93" s="59"/>
      <c r="EK93" s="59"/>
      <c r="EL93" s="59"/>
      <c r="EM93" s="59"/>
      <c r="EN93" s="59"/>
      <c r="EO93" s="59"/>
      <c r="EP93" s="59"/>
      <c r="EQ93" s="59"/>
      <c r="ER93" s="59"/>
      <c r="ES93" s="56" t="s">
        <v>1491</v>
      </c>
      <c r="ET93" s="59"/>
      <c r="EU93" s="59"/>
      <c r="EV93" s="59"/>
      <c r="EW93" s="59"/>
      <c r="EX93" s="59"/>
      <c r="EY93" s="59"/>
      <c r="EZ93" s="59"/>
      <c r="FA93" s="59"/>
      <c r="FB93" s="59"/>
      <c r="FC93" s="59"/>
      <c r="FD93" s="59"/>
      <c r="FE93" s="59"/>
      <c r="FF93" s="59"/>
      <c r="FG93" s="59"/>
      <c r="FH93" s="59"/>
      <c r="FI93" s="59"/>
      <c r="FJ93" s="59"/>
      <c r="FK93" s="59"/>
      <c r="FL93" s="59"/>
      <c r="FM93" s="59"/>
      <c r="FN93" s="59"/>
      <c r="FO93" s="59"/>
      <c r="FP93" s="59"/>
      <c r="FQ93" s="59"/>
      <c r="FR93" s="59"/>
      <c r="FS93" s="59"/>
      <c r="FT93" s="59"/>
      <c r="FU93" s="56" t="s">
        <v>1492</v>
      </c>
      <c r="FV93" s="59"/>
      <c r="FW93" s="59"/>
      <c r="FX93" s="59"/>
      <c r="FY93" s="59"/>
      <c r="FZ93" s="59"/>
      <c r="GA93" s="59"/>
      <c r="GB93" s="59"/>
      <c r="GC93" s="59"/>
      <c r="GD93" s="59"/>
      <c r="GE93" s="59"/>
      <c r="GF93" s="59"/>
      <c r="GG93" s="59"/>
      <c r="GH93" s="59"/>
      <c r="GI93" s="59"/>
      <c r="GJ93" s="59"/>
      <c r="GK93" s="59"/>
      <c r="GL93" s="59"/>
      <c r="GM93" s="59"/>
      <c r="GN93" s="59"/>
      <c r="GO93" s="59"/>
      <c r="GP93" s="59"/>
      <c r="GQ93" s="59"/>
      <c r="GR93" s="59"/>
      <c r="GS93" s="59"/>
      <c r="GT93" s="59"/>
      <c r="GU93" s="59"/>
      <c r="GV93" s="59"/>
      <c r="GW93" s="56" t="s">
        <v>1493</v>
      </c>
      <c r="GX93" s="59"/>
      <c r="GY93" s="59"/>
      <c r="GZ93" s="59"/>
      <c r="HA93" s="59"/>
      <c r="HB93" s="59"/>
      <c r="HC93" s="59"/>
      <c r="HD93" s="59"/>
      <c r="HE93" s="59"/>
      <c r="HF93" s="59"/>
      <c r="HG93" s="59"/>
      <c r="HH93" s="59"/>
      <c r="HI93" s="59"/>
      <c r="HJ93" s="59"/>
      <c r="HK93" s="59"/>
      <c r="HL93" s="59"/>
      <c r="HM93" s="59"/>
      <c r="HN93" s="59"/>
      <c r="HO93" s="59"/>
      <c r="HP93" s="59"/>
      <c r="HQ93" s="59"/>
      <c r="HR93" s="59"/>
      <c r="HS93" s="59"/>
      <c r="HT93" s="59"/>
      <c r="HU93" s="59"/>
      <c r="HV93" s="59"/>
      <c r="HW93" s="59"/>
      <c r="HX93" s="59"/>
    </row>
    <row r="94" spans="1:1024" ht="85.5" x14ac:dyDescent="0.25">
      <c r="A94" s="56" t="s">
        <v>261</v>
      </c>
      <c r="B94" s="56" t="s">
        <v>262</v>
      </c>
      <c r="C94" s="56"/>
      <c r="D94" s="56"/>
      <c r="E94" s="56"/>
      <c r="F94" s="56" t="s">
        <v>263</v>
      </c>
      <c r="G94" s="56" t="s">
        <v>1494</v>
      </c>
      <c r="H94" s="56"/>
      <c r="I94" s="56" t="s">
        <v>1495</v>
      </c>
      <c r="J94" s="56" t="s">
        <v>1496</v>
      </c>
      <c r="K94" s="56" t="s">
        <v>1497</v>
      </c>
      <c r="L94" s="56" t="s">
        <v>1498</v>
      </c>
      <c r="M94" s="56" t="s">
        <v>499</v>
      </c>
      <c r="N94" s="56"/>
      <c r="O94" s="56"/>
      <c r="P94" s="56"/>
      <c r="Q94" s="56"/>
      <c r="R94" s="56"/>
      <c r="S94" s="56"/>
      <c r="T94" s="56"/>
      <c r="U94" s="56"/>
      <c r="V94" s="56"/>
      <c r="W94" s="56"/>
      <c r="X94" s="56"/>
      <c r="Y94" s="56"/>
      <c r="Z94" s="56"/>
      <c r="AA94" s="56"/>
      <c r="AB94" s="56"/>
      <c r="AC94" s="56"/>
      <c r="AD94" s="56"/>
      <c r="AE94" s="56"/>
      <c r="AF94" s="56"/>
      <c r="AG94" s="56"/>
      <c r="AH94" s="56"/>
      <c r="AI94" s="56"/>
      <c r="AJ94" s="56"/>
      <c r="AK94" s="56" t="s">
        <v>1752</v>
      </c>
      <c r="AL94" s="56" t="s">
        <v>1499</v>
      </c>
      <c r="AM94" s="56" t="s">
        <v>1500</v>
      </c>
      <c r="AN94" s="56" t="s">
        <v>1501</v>
      </c>
      <c r="AO94" s="68" t="s">
        <v>505</v>
      </c>
      <c r="AP94" s="56"/>
      <c r="AQ94" s="56"/>
      <c r="AR94" s="56"/>
      <c r="AS94" s="56"/>
      <c r="AT94" s="56"/>
      <c r="AU94" s="56"/>
      <c r="AV94" s="56"/>
      <c r="AW94" s="56"/>
      <c r="AX94" s="56"/>
      <c r="AY94" s="56"/>
      <c r="AZ94" s="56"/>
      <c r="BA94" s="56"/>
      <c r="BB94" s="56"/>
      <c r="BC94" s="56"/>
      <c r="BD94" s="56"/>
      <c r="BE94" s="56"/>
      <c r="BF94" s="56"/>
      <c r="BG94" s="56"/>
      <c r="BH94" s="56"/>
      <c r="BI94" s="56"/>
      <c r="BJ94" s="56"/>
      <c r="BK94" s="56"/>
      <c r="BL94" s="56"/>
      <c r="BM94" s="56" t="s">
        <v>1502</v>
      </c>
      <c r="BN94" s="56" t="s">
        <v>1503</v>
      </c>
      <c r="BO94" s="56" t="s">
        <v>1504</v>
      </c>
      <c r="BP94" s="56" t="s">
        <v>1505</v>
      </c>
      <c r="BQ94" s="68" t="s">
        <v>511</v>
      </c>
      <c r="BR94" s="56"/>
      <c r="BS94" s="56"/>
      <c r="BT94" s="56"/>
      <c r="BU94" s="56"/>
      <c r="BV94" s="56"/>
      <c r="BW94" s="56"/>
      <c r="BX94" s="56"/>
      <c r="BY94" s="56"/>
      <c r="BZ94" s="56"/>
      <c r="CA94" s="56"/>
      <c r="CB94" s="56"/>
      <c r="CC94" s="56"/>
      <c r="CD94" s="56"/>
      <c r="CE94" s="56"/>
      <c r="CF94" s="56"/>
      <c r="CG94" s="56"/>
      <c r="CH94" s="56"/>
      <c r="CI94" s="56"/>
      <c r="CJ94" s="56"/>
      <c r="CK94" s="56"/>
      <c r="CL94" s="56"/>
      <c r="CM94" s="56"/>
      <c r="CN94" s="56"/>
      <c r="CO94" s="56" t="s">
        <v>1506</v>
      </c>
      <c r="CP94" s="56" t="s">
        <v>1507</v>
      </c>
      <c r="CQ94" s="56" t="s">
        <v>1508</v>
      </c>
      <c r="CR94" s="56" t="s">
        <v>1509</v>
      </c>
      <c r="CS94" s="68" t="s">
        <v>517</v>
      </c>
      <c r="CT94" s="56"/>
      <c r="CU94" s="56"/>
      <c r="CV94" s="56"/>
      <c r="CW94" s="56"/>
      <c r="CX94" s="56"/>
      <c r="CY94" s="56"/>
      <c r="CZ94" s="56"/>
      <c r="DA94" s="56"/>
      <c r="DB94" s="56"/>
      <c r="DC94" s="56"/>
      <c r="DD94" s="56"/>
      <c r="DE94" s="56"/>
      <c r="DF94" s="56"/>
      <c r="DG94" s="56"/>
      <c r="DH94" s="56"/>
      <c r="DI94" s="56"/>
      <c r="DJ94" s="56"/>
      <c r="DK94" s="56"/>
      <c r="DL94" s="56"/>
      <c r="DM94" s="56"/>
      <c r="DN94" s="56"/>
      <c r="DO94" s="56"/>
      <c r="DP94" s="56"/>
      <c r="DQ94" s="56" t="s">
        <v>1510</v>
      </c>
      <c r="DR94" s="56" t="s">
        <v>1511</v>
      </c>
      <c r="DS94" s="56" t="s">
        <v>1512</v>
      </c>
      <c r="DT94" s="56" t="s">
        <v>1513</v>
      </c>
      <c r="DU94" s="68" t="s">
        <v>523</v>
      </c>
      <c r="DV94" s="56"/>
      <c r="DW94" s="56"/>
      <c r="DX94" s="56"/>
      <c r="DY94" s="56"/>
      <c r="DZ94" s="56"/>
      <c r="EA94" s="56"/>
      <c r="EB94" s="56"/>
      <c r="EC94" s="56"/>
      <c r="ED94" s="56"/>
      <c r="EE94" s="56"/>
      <c r="EF94" s="56"/>
      <c r="EG94" s="56"/>
      <c r="EH94" s="56"/>
      <c r="EI94" s="56"/>
      <c r="EJ94" s="56"/>
      <c r="EK94" s="56"/>
      <c r="EL94" s="56"/>
      <c r="EM94" s="56"/>
      <c r="EN94" s="56"/>
      <c r="EO94" s="56"/>
      <c r="EP94" s="56"/>
      <c r="EQ94" s="56"/>
      <c r="ER94" s="56"/>
      <c r="ES94" s="56" t="s">
        <v>1514</v>
      </c>
      <c r="ET94" s="56" t="s">
        <v>1515</v>
      </c>
      <c r="EU94" s="56" t="s">
        <v>1516</v>
      </c>
      <c r="EV94" s="56" t="s">
        <v>1517</v>
      </c>
      <c r="EW94" s="68" t="s">
        <v>529</v>
      </c>
      <c r="EX94" s="56"/>
      <c r="EY94" s="56"/>
      <c r="EZ94" s="56"/>
      <c r="FA94" s="56"/>
      <c r="FB94" s="56"/>
      <c r="FC94" s="56"/>
      <c r="FD94" s="56"/>
      <c r="FE94" s="56"/>
      <c r="FF94" s="56"/>
      <c r="FG94" s="56"/>
      <c r="FH94" s="56"/>
      <c r="FI94" s="56"/>
      <c r="FJ94" s="56"/>
      <c r="FK94" s="56"/>
      <c r="FL94" s="56"/>
      <c r="FM94" s="56"/>
      <c r="FN94" s="56"/>
      <c r="FO94" s="56"/>
      <c r="FP94" s="56"/>
      <c r="FQ94" s="56"/>
      <c r="FR94" s="56"/>
      <c r="FS94" s="56"/>
      <c r="FT94" s="56"/>
      <c r="FU94" s="56" t="s">
        <v>1518</v>
      </c>
      <c r="FV94" s="56" t="s">
        <v>1519</v>
      </c>
      <c r="FW94" s="56" t="s">
        <v>1520</v>
      </c>
      <c r="FX94" s="56" t="s">
        <v>1521</v>
      </c>
      <c r="FY94" s="68" t="s">
        <v>535</v>
      </c>
      <c r="FZ94" s="56"/>
      <c r="GA94" s="56"/>
      <c r="GB94" s="56"/>
      <c r="GC94" s="56"/>
      <c r="GD94" s="56"/>
      <c r="GE94" s="56"/>
      <c r="GF94" s="56"/>
      <c r="GG94" s="56"/>
      <c r="GH94" s="56"/>
      <c r="GI94" s="56"/>
      <c r="GJ94" s="56"/>
      <c r="GK94" s="56"/>
      <c r="GL94" s="56"/>
      <c r="GM94" s="56"/>
      <c r="GN94" s="56"/>
      <c r="GO94" s="56"/>
      <c r="GP94" s="56"/>
      <c r="GQ94" s="56"/>
      <c r="GR94" s="56"/>
      <c r="GS94" s="56"/>
      <c r="GT94" s="56"/>
      <c r="GU94" s="56"/>
      <c r="GV94" s="56"/>
      <c r="GW94" s="56" t="s">
        <v>1522</v>
      </c>
      <c r="GX94" s="56" t="s">
        <v>1523</v>
      </c>
      <c r="GY94" s="56" t="s">
        <v>1524</v>
      </c>
      <c r="GZ94" s="56" t="s">
        <v>1525</v>
      </c>
      <c r="HA94" s="68" t="s">
        <v>541</v>
      </c>
      <c r="HB94" s="56"/>
      <c r="HC94" s="56"/>
      <c r="HD94" s="56"/>
      <c r="HE94" s="56"/>
      <c r="HF94" s="56"/>
      <c r="HG94" s="56"/>
      <c r="HH94" s="56"/>
      <c r="HI94" s="56"/>
      <c r="HJ94" s="56"/>
      <c r="HK94" s="56"/>
      <c r="HL94" s="56"/>
      <c r="HM94" s="56"/>
      <c r="HN94" s="56"/>
      <c r="HO94" s="56"/>
      <c r="HP94" s="56"/>
      <c r="HQ94" s="56"/>
      <c r="HR94" s="56"/>
      <c r="HS94" s="56"/>
      <c r="HT94" s="56"/>
      <c r="HU94" s="56"/>
      <c r="HV94" s="56"/>
      <c r="HW94" s="56"/>
      <c r="HX94" s="56"/>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99.75" x14ac:dyDescent="0.25">
      <c r="A95" s="56" t="s">
        <v>261</v>
      </c>
      <c r="B95" s="56" t="s">
        <v>262</v>
      </c>
      <c r="C95" s="56"/>
      <c r="D95" s="56"/>
      <c r="E95" s="56"/>
      <c r="F95" s="56" t="s">
        <v>263</v>
      </c>
      <c r="G95" s="56" t="s">
        <v>1526</v>
      </c>
      <c r="H95" s="56"/>
      <c r="I95" s="56" t="s">
        <v>1527</v>
      </c>
      <c r="J95" s="56" t="s">
        <v>1528</v>
      </c>
      <c r="K95" s="56" t="s">
        <v>1529</v>
      </c>
      <c r="L95" s="56" t="s">
        <v>1530</v>
      </c>
      <c r="M95" s="79" t="s">
        <v>1531</v>
      </c>
      <c r="N95" s="56" t="s">
        <v>499</v>
      </c>
      <c r="O95" s="56"/>
      <c r="P95" s="79"/>
      <c r="Q95" s="56"/>
      <c r="R95" s="56"/>
      <c r="S95" s="56"/>
      <c r="T95" s="56"/>
      <c r="U95" s="56"/>
      <c r="V95" s="56"/>
      <c r="W95" s="56"/>
      <c r="X95" s="56"/>
      <c r="Y95" s="56"/>
      <c r="Z95" s="56"/>
      <c r="AA95" s="56"/>
      <c r="AB95" s="56"/>
      <c r="AC95" s="56"/>
      <c r="AD95" s="56"/>
      <c r="AE95" s="56"/>
      <c r="AF95" s="56"/>
      <c r="AG95" s="56"/>
      <c r="AH95" s="56"/>
      <c r="AI95" s="56"/>
      <c r="AJ95" s="56"/>
      <c r="AK95" s="56" t="s">
        <v>1532</v>
      </c>
      <c r="AL95" s="56" t="s">
        <v>1533</v>
      </c>
      <c r="AM95" s="56" t="s">
        <v>1534</v>
      </c>
      <c r="AN95" s="56" t="s">
        <v>1535</v>
      </c>
      <c r="AO95" s="79" t="s">
        <v>1536</v>
      </c>
      <c r="AP95" s="68" t="s">
        <v>505</v>
      </c>
      <c r="AQ95" s="56"/>
      <c r="AR95" s="2"/>
      <c r="AS95" s="56"/>
      <c r="AT95" s="56"/>
      <c r="AU95" s="56"/>
      <c r="AV95" s="56"/>
      <c r="AW95" s="56"/>
      <c r="AX95" s="56"/>
      <c r="AY95" s="56"/>
      <c r="AZ95" s="56"/>
      <c r="BA95" s="56"/>
      <c r="BB95" s="56"/>
      <c r="BC95" s="56"/>
      <c r="BD95" s="56"/>
      <c r="BE95" s="56"/>
      <c r="BF95" s="56"/>
      <c r="BG95" s="56"/>
      <c r="BH95" s="56"/>
      <c r="BI95" s="56"/>
      <c r="BJ95" s="56"/>
      <c r="BK95" s="56"/>
      <c r="BL95" s="56"/>
      <c r="BM95" s="56" t="s">
        <v>1537</v>
      </c>
      <c r="BN95" s="56" t="s">
        <v>1538</v>
      </c>
      <c r="BO95" s="56" t="s">
        <v>1539</v>
      </c>
      <c r="BP95" s="56" t="s">
        <v>1540</v>
      </c>
      <c r="BQ95" s="79" t="s">
        <v>1541</v>
      </c>
      <c r="BR95" s="68" t="s">
        <v>511</v>
      </c>
      <c r="BS95" s="56"/>
      <c r="BT95" s="2"/>
      <c r="BU95" s="56"/>
      <c r="BV95" s="56"/>
      <c r="BW95" s="56"/>
      <c r="BX95" s="56"/>
      <c r="BY95" s="56"/>
      <c r="BZ95" s="56"/>
      <c r="CA95" s="56"/>
      <c r="CB95" s="56"/>
      <c r="CC95" s="56"/>
      <c r="CD95" s="56"/>
      <c r="CE95" s="56"/>
      <c r="CF95" s="56"/>
      <c r="CG95" s="56"/>
      <c r="CH95" s="56"/>
      <c r="CI95" s="56"/>
      <c r="CJ95" s="56"/>
      <c r="CK95" s="56"/>
      <c r="CL95" s="56"/>
      <c r="CM95" s="56"/>
      <c r="CN95" s="56"/>
      <c r="CO95" s="56" t="s">
        <v>1760</v>
      </c>
      <c r="CP95" s="56" t="s">
        <v>1542</v>
      </c>
      <c r="CQ95" s="56" t="s">
        <v>1543</v>
      </c>
      <c r="CR95" s="56" t="s">
        <v>1544</v>
      </c>
      <c r="CS95" s="79" t="s">
        <v>1545</v>
      </c>
      <c r="CT95" s="68" t="s">
        <v>517</v>
      </c>
      <c r="CU95" s="56"/>
      <c r="CV95" s="2"/>
      <c r="CW95" s="56"/>
      <c r="CX95" s="56"/>
      <c r="CY95" s="56"/>
      <c r="CZ95" s="56"/>
      <c r="DA95" s="56"/>
      <c r="DB95" s="56"/>
      <c r="DC95" s="56"/>
      <c r="DD95" s="56"/>
      <c r="DE95" s="56"/>
      <c r="DF95" s="56"/>
      <c r="DG95" s="56"/>
      <c r="DH95" s="56"/>
      <c r="DI95" s="56"/>
      <c r="DJ95" s="56"/>
      <c r="DK95" s="56"/>
      <c r="DL95" s="56"/>
      <c r="DM95" s="56"/>
      <c r="DN95" s="56"/>
      <c r="DO95" s="56"/>
      <c r="DP95" s="56"/>
      <c r="DQ95" s="56" t="s">
        <v>1546</v>
      </c>
      <c r="DR95" s="56" t="s">
        <v>1547</v>
      </c>
      <c r="DS95" s="56" t="s">
        <v>1548</v>
      </c>
      <c r="DT95" s="56" t="s">
        <v>1549</v>
      </c>
      <c r="DU95" s="79" t="s">
        <v>1550</v>
      </c>
      <c r="DV95" s="68" t="s">
        <v>523</v>
      </c>
      <c r="DW95" s="56"/>
      <c r="DX95" s="2"/>
      <c r="DY95" s="56"/>
      <c r="DZ95" s="56"/>
      <c r="EA95" s="56"/>
      <c r="EB95" s="56"/>
      <c r="EC95" s="56"/>
      <c r="ED95" s="56"/>
      <c r="EE95" s="56"/>
      <c r="EF95" s="56"/>
      <c r="EG95" s="56"/>
      <c r="EH95" s="56"/>
      <c r="EI95" s="56"/>
      <c r="EJ95" s="56"/>
      <c r="EK95" s="56"/>
      <c r="EL95" s="56"/>
      <c r="EM95" s="56"/>
      <c r="EN95" s="56"/>
      <c r="EO95" s="56"/>
      <c r="EP95" s="56"/>
      <c r="EQ95" s="56"/>
      <c r="ER95" s="56"/>
      <c r="ES95" s="56" t="s">
        <v>1551</v>
      </c>
      <c r="ET95" s="56" t="s">
        <v>1552</v>
      </c>
      <c r="EU95" s="56" t="s">
        <v>1553</v>
      </c>
      <c r="EV95" s="56" t="s">
        <v>1554</v>
      </c>
      <c r="EW95" s="79" t="s">
        <v>1555</v>
      </c>
      <c r="EX95" s="68" t="s">
        <v>529</v>
      </c>
      <c r="EY95" s="56"/>
      <c r="EZ95" s="2"/>
      <c r="FA95" s="56"/>
      <c r="FB95" s="56"/>
      <c r="FC95" s="56"/>
      <c r="FD95" s="56"/>
      <c r="FE95" s="56"/>
      <c r="FF95" s="56"/>
      <c r="FG95" s="56"/>
      <c r="FH95" s="56"/>
      <c r="FI95" s="56"/>
      <c r="FJ95" s="56"/>
      <c r="FK95" s="56"/>
      <c r="FL95" s="56"/>
      <c r="FM95" s="56"/>
      <c r="FN95" s="56"/>
      <c r="FO95" s="56"/>
      <c r="FP95" s="56"/>
      <c r="FQ95" s="56"/>
      <c r="FR95" s="56"/>
      <c r="FS95" s="56"/>
      <c r="FT95" s="56"/>
      <c r="FU95" s="56" t="s">
        <v>1556</v>
      </c>
      <c r="FV95" s="56" t="s">
        <v>1557</v>
      </c>
      <c r="FW95" s="56" t="s">
        <v>1558</v>
      </c>
      <c r="FX95" s="56" t="s">
        <v>1559</v>
      </c>
      <c r="FY95" s="79" t="s">
        <v>1560</v>
      </c>
      <c r="FZ95" s="68" t="s">
        <v>535</v>
      </c>
      <c r="GA95" s="56"/>
      <c r="GB95" s="2"/>
      <c r="GC95" s="56"/>
      <c r="GD95" s="56"/>
      <c r="GE95" s="56"/>
      <c r="GF95" s="56"/>
      <c r="GG95" s="56"/>
      <c r="GH95" s="56"/>
      <c r="GI95" s="56"/>
      <c r="GJ95" s="56"/>
      <c r="GK95" s="56"/>
      <c r="GL95" s="56"/>
      <c r="GM95" s="56"/>
      <c r="GN95" s="56"/>
      <c r="GO95" s="56"/>
      <c r="GP95" s="56"/>
      <c r="GQ95" s="56"/>
      <c r="GR95" s="56"/>
      <c r="GS95" s="56"/>
      <c r="GT95" s="56"/>
      <c r="GU95" s="56"/>
      <c r="GV95" s="56"/>
      <c r="GW95" s="56" t="s">
        <v>1561</v>
      </c>
      <c r="GX95" s="56" t="s">
        <v>1562</v>
      </c>
      <c r="GY95" s="56" t="s">
        <v>1563</v>
      </c>
      <c r="GZ95" s="56" t="s">
        <v>1564</v>
      </c>
      <c r="HA95" s="79" t="s">
        <v>1565</v>
      </c>
      <c r="HB95" s="68" t="s">
        <v>541</v>
      </c>
      <c r="HC95" s="56"/>
      <c r="HD95" s="2"/>
      <c r="HE95" s="56"/>
      <c r="HF95" s="56"/>
      <c r="HG95" s="56"/>
      <c r="HH95" s="56"/>
      <c r="HI95" s="56"/>
      <c r="HJ95" s="56"/>
      <c r="HK95" s="56"/>
      <c r="HL95" s="56"/>
      <c r="HM95" s="56"/>
      <c r="HN95" s="56"/>
      <c r="HO95" s="56"/>
      <c r="HP95" s="56"/>
      <c r="HQ95" s="56"/>
      <c r="HR95" s="56"/>
      <c r="HS95" s="56"/>
      <c r="HT95" s="56"/>
      <c r="HU95" s="56"/>
      <c r="HV95" s="56"/>
      <c r="HW95" s="56"/>
      <c r="HX95" s="56"/>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s="52" customFormat="1" ht="14.25" x14ac:dyDescent="0.25">
      <c r="A96" s="50" t="s">
        <v>251</v>
      </c>
      <c r="B96" s="50"/>
      <c r="C96" s="50"/>
      <c r="D96" s="50"/>
      <c r="E96" s="50"/>
      <c r="F96" s="50"/>
      <c r="G96" s="50"/>
      <c r="H96" s="50"/>
      <c r="I96" s="50"/>
      <c r="J96" s="50"/>
      <c r="K96" s="50"/>
      <c r="L96" s="50"/>
      <c r="M96" s="50"/>
      <c r="N96" s="50"/>
      <c r="O96" s="50"/>
      <c r="P96" s="50"/>
      <c r="Q96" s="50"/>
      <c r="R96" s="50"/>
      <c r="S96" s="50"/>
      <c r="T96" s="50"/>
      <c r="U96" s="50"/>
      <c r="V96" s="50"/>
      <c r="W96" s="50"/>
      <c r="X96" s="50"/>
      <c r="Y96" s="50"/>
      <c r="Z96" s="50"/>
      <c r="AA96" s="50"/>
      <c r="AB96" s="50"/>
      <c r="AC96" s="50"/>
      <c r="AD96" s="50"/>
      <c r="AE96" s="50"/>
      <c r="AF96" s="50"/>
      <c r="AG96" s="50"/>
      <c r="AH96" s="50"/>
      <c r="AI96" s="50"/>
      <c r="AJ96" s="50"/>
      <c r="AK96" s="50"/>
      <c r="AL96" s="50"/>
      <c r="AM96" s="50"/>
      <c r="AN96" s="50"/>
      <c r="AO96" s="50"/>
      <c r="AP96" s="50"/>
      <c r="AQ96" s="50"/>
      <c r="AR96" s="50"/>
      <c r="AS96" s="50"/>
      <c r="AT96" s="50"/>
      <c r="AU96" s="50"/>
      <c r="AV96" s="50"/>
      <c r="AW96" s="50"/>
      <c r="AX96" s="50"/>
      <c r="AY96" s="50"/>
      <c r="AZ96" s="50"/>
      <c r="BA96" s="50"/>
      <c r="BB96" s="50"/>
      <c r="BC96" s="50"/>
      <c r="BD96" s="50"/>
      <c r="BE96" s="50"/>
      <c r="BF96" s="50"/>
      <c r="BG96" s="50"/>
      <c r="BH96" s="50"/>
      <c r="BI96" s="50"/>
      <c r="BJ96" s="50"/>
      <c r="BK96" s="50"/>
      <c r="BL96" s="50"/>
      <c r="BM96" s="50"/>
      <c r="BN96" s="50"/>
      <c r="BO96" s="50"/>
      <c r="BP96" s="50"/>
      <c r="BQ96" s="50"/>
      <c r="BR96" s="50"/>
      <c r="BS96" s="50"/>
      <c r="BT96" s="50"/>
      <c r="BU96" s="50"/>
      <c r="BV96" s="50"/>
      <c r="BW96" s="50"/>
      <c r="BX96" s="50"/>
      <c r="BY96" s="50"/>
      <c r="BZ96" s="50"/>
      <c r="CA96" s="50"/>
      <c r="CB96" s="50"/>
      <c r="CC96" s="50"/>
      <c r="CD96" s="50"/>
      <c r="CE96" s="50"/>
      <c r="CF96" s="50"/>
      <c r="CG96" s="50"/>
      <c r="CH96" s="50"/>
      <c r="CI96" s="50"/>
      <c r="CJ96" s="50"/>
      <c r="CK96" s="50"/>
      <c r="CL96" s="50"/>
      <c r="CM96" s="50"/>
      <c r="CN96" s="50"/>
      <c r="CO96" s="50"/>
      <c r="CP96" s="50"/>
      <c r="CQ96" s="50"/>
      <c r="CR96" s="50"/>
      <c r="CS96" s="50"/>
      <c r="CT96" s="50"/>
      <c r="CU96" s="50"/>
      <c r="CV96" s="50"/>
      <c r="CW96" s="50"/>
      <c r="CX96" s="50"/>
      <c r="CY96" s="50"/>
      <c r="CZ96" s="50"/>
      <c r="DA96" s="50"/>
      <c r="DB96" s="50"/>
      <c r="DC96" s="50"/>
      <c r="DD96" s="50"/>
      <c r="DE96" s="50"/>
      <c r="DF96" s="50"/>
      <c r="DG96" s="50"/>
      <c r="DH96" s="50"/>
      <c r="DI96" s="50"/>
      <c r="DJ96" s="50"/>
      <c r="DK96" s="50"/>
      <c r="DL96" s="50"/>
      <c r="DM96" s="50"/>
      <c r="DN96" s="50"/>
      <c r="DO96" s="50"/>
      <c r="DP96" s="50"/>
      <c r="DQ96" s="50"/>
      <c r="DR96" s="50"/>
      <c r="DS96" s="50"/>
      <c r="DT96" s="50"/>
      <c r="DU96" s="50"/>
      <c r="DV96" s="50"/>
      <c r="DW96" s="50"/>
      <c r="DX96" s="50"/>
      <c r="DY96" s="50"/>
      <c r="DZ96" s="50"/>
      <c r="EA96" s="50"/>
      <c r="EB96" s="50"/>
      <c r="EC96" s="50"/>
      <c r="ED96" s="50"/>
      <c r="EE96" s="50"/>
      <c r="EF96" s="50"/>
      <c r="EG96" s="50"/>
      <c r="EH96" s="50"/>
      <c r="EI96" s="50"/>
      <c r="EJ96" s="50"/>
      <c r="EK96" s="50"/>
      <c r="EL96" s="50"/>
      <c r="EM96" s="50"/>
      <c r="EN96" s="50"/>
      <c r="EO96" s="50"/>
      <c r="EP96" s="50"/>
      <c r="EQ96" s="50"/>
      <c r="ER96" s="50"/>
      <c r="ES96" s="50"/>
      <c r="ET96" s="50"/>
      <c r="EU96" s="50"/>
      <c r="EV96" s="50"/>
      <c r="EW96" s="50"/>
      <c r="EX96" s="50"/>
      <c r="EY96" s="50"/>
      <c r="EZ96" s="50"/>
      <c r="FA96" s="50"/>
      <c r="FB96" s="50"/>
      <c r="FC96" s="50"/>
      <c r="FD96" s="50"/>
      <c r="FE96" s="50"/>
      <c r="FF96" s="50"/>
      <c r="FG96" s="50"/>
      <c r="FH96" s="50"/>
      <c r="FI96" s="50"/>
      <c r="FJ96" s="50"/>
      <c r="FK96" s="50"/>
      <c r="FL96" s="50"/>
      <c r="FM96" s="50"/>
      <c r="FN96" s="50"/>
      <c r="FO96" s="50"/>
      <c r="FP96" s="50"/>
      <c r="FQ96" s="50"/>
      <c r="FR96" s="50"/>
      <c r="FS96" s="50"/>
      <c r="FT96" s="50"/>
      <c r="FU96" s="50"/>
      <c r="FV96" s="50"/>
      <c r="FW96" s="50"/>
      <c r="FX96" s="50"/>
      <c r="FY96" s="50"/>
      <c r="FZ96" s="50"/>
      <c r="GA96" s="50"/>
      <c r="GB96" s="50"/>
      <c r="GC96" s="50"/>
      <c r="GD96" s="50"/>
      <c r="GE96" s="50"/>
      <c r="GF96" s="50"/>
      <c r="GG96" s="50"/>
      <c r="GH96" s="50"/>
      <c r="GI96" s="50"/>
      <c r="GJ96" s="50"/>
      <c r="GK96" s="50"/>
      <c r="GL96" s="50"/>
      <c r="GM96" s="50"/>
      <c r="GN96" s="50"/>
      <c r="GO96" s="50"/>
      <c r="GP96" s="50"/>
      <c r="GQ96" s="50"/>
      <c r="GR96" s="50"/>
      <c r="GS96" s="50"/>
      <c r="GT96" s="50"/>
      <c r="GU96" s="50"/>
      <c r="GV96" s="50"/>
      <c r="GW96" s="50"/>
      <c r="GX96" s="50"/>
      <c r="GY96" s="50"/>
      <c r="GZ96" s="50"/>
      <c r="HA96" s="50"/>
      <c r="HB96" s="50"/>
      <c r="HC96" s="50"/>
      <c r="HD96" s="50"/>
      <c r="HE96" s="50"/>
      <c r="HF96" s="50"/>
      <c r="HG96" s="50"/>
      <c r="HH96" s="50"/>
      <c r="HI96" s="50"/>
      <c r="HJ96" s="50"/>
      <c r="HK96" s="50"/>
      <c r="HL96" s="50"/>
      <c r="HM96" s="50"/>
      <c r="HN96" s="50"/>
      <c r="HO96" s="50"/>
      <c r="HP96" s="50"/>
      <c r="HQ96" s="50"/>
      <c r="HR96" s="50"/>
      <c r="HS96" s="50"/>
      <c r="HT96" s="50"/>
      <c r="HU96" s="50"/>
      <c r="HV96" s="50"/>
      <c r="HW96" s="50"/>
      <c r="HX96" s="50"/>
    </row>
    <row r="97" spans="1:232" s="71" customFormat="1" ht="99.75" x14ac:dyDescent="0.25">
      <c r="A97" s="46" t="s">
        <v>240</v>
      </c>
      <c r="B97" s="46" t="s">
        <v>262</v>
      </c>
      <c r="C97" s="46"/>
      <c r="D97" s="46"/>
      <c r="E97" s="46"/>
      <c r="F97" s="46" t="s">
        <v>263</v>
      </c>
      <c r="G97" s="46"/>
      <c r="H97" s="46"/>
      <c r="I97" s="46" t="s">
        <v>1566</v>
      </c>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t="s">
        <v>1567</v>
      </c>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t="s">
        <v>1568</v>
      </c>
      <c r="BN97" s="46"/>
      <c r="BO97" s="46"/>
      <c r="BP97" s="46"/>
      <c r="BQ97" s="46"/>
      <c r="BR97" s="46"/>
      <c r="BS97" s="46"/>
      <c r="BT97" s="46"/>
      <c r="BU97" s="46"/>
      <c r="BV97" s="46"/>
      <c r="BW97" s="46"/>
      <c r="BX97" s="46"/>
      <c r="BY97" s="46"/>
      <c r="BZ97" s="46"/>
      <c r="CA97" s="46"/>
      <c r="CB97" s="46"/>
      <c r="CC97" s="46"/>
      <c r="CD97" s="46"/>
      <c r="CE97" s="46"/>
      <c r="CF97" s="46"/>
      <c r="CG97" s="46"/>
      <c r="CH97" s="46"/>
      <c r="CI97" s="46"/>
      <c r="CJ97" s="46"/>
      <c r="CK97" s="46"/>
      <c r="CL97" s="46"/>
      <c r="CM97" s="46"/>
      <c r="CN97" s="46"/>
      <c r="CO97" s="46" t="s">
        <v>1569</v>
      </c>
      <c r="CP97" s="46"/>
      <c r="CQ97" s="46"/>
      <c r="CR97" s="46"/>
      <c r="CS97" s="46"/>
      <c r="CT97" s="46"/>
      <c r="CU97" s="46"/>
      <c r="CV97" s="46"/>
      <c r="CW97" s="46"/>
      <c r="CX97" s="46"/>
      <c r="CY97" s="46"/>
      <c r="CZ97" s="46"/>
      <c r="DA97" s="46"/>
      <c r="DB97" s="46"/>
      <c r="DC97" s="46"/>
      <c r="DD97" s="46"/>
      <c r="DE97" s="46"/>
      <c r="DF97" s="46"/>
      <c r="DG97" s="46"/>
      <c r="DH97" s="46"/>
      <c r="DI97" s="46"/>
      <c r="DJ97" s="46"/>
      <c r="DK97" s="46"/>
      <c r="DL97" s="46"/>
      <c r="DM97" s="46"/>
      <c r="DN97" s="46"/>
      <c r="DO97" s="46"/>
      <c r="DP97" s="46"/>
      <c r="DQ97" s="46" t="s">
        <v>1570</v>
      </c>
      <c r="DR97" s="46"/>
      <c r="DS97" s="46"/>
      <c r="DT97" s="46"/>
      <c r="DU97" s="46"/>
      <c r="DV97" s="46"/>
      <c r="DW97" s="46"/>
      <c r="DX97" s="46"/>
      <c r="DY97" s="46"/>
      <c r="DZ97" s="46"/>
      <c r="EA97" s="46"/>
      <c r="EB97" s="46"/>
      <c r="EC97" s="46"/>
      <c r="ED97" s="46"/>
      <c r="EE97" s="46"/>
      <c r="EF97" s="46"/>
      <c r="EG97" s="46"/>
      <c r="EH97" s="46"/>
      <c r="EI97" s="46"/>
      <c r="EJ97" s="46"/>
      <c r="EK97" s="46"/>
      <c r="EL97" s="46"/>
      <c r="EM97" s="46"/>
      <c r="EN97" s="46"/>
      <c r="EO97" s="46"/>
      <c r="EP97" s="46"/>
      <c r="EQ97" s="46"/>
      <c r="ER97" s="46"/>
      <c r="ES97" s="46" t="s">
        <v>1571</v>
      </c>
      <c r="ET97" s="46"/>
      <c r="EU97" s="46"/>
      <c r="EV97" s="46"/>
      <c r="EW97" s="46"/>
      <c r="EX97" s="46"/>
      <c r="EY97" s="46"/>
      <c r="EZ97" s="46"/>
      <c r="FA97" s="46"/>
      <c r="FB97" s="46"/>
      <c r="FC97" s="46"/>
      <c r="FD97" s="46"/>
      <c r="FE97" s="46"/>
      <c r="FF97" s="46"/>
      <c r="FG97" s="46"/>
      <c r="FH97" s="46"/>
      <c r="FI97" s="46"/>
      <c r="FJ97" s="46"/>
      <c r="FK97" s="46"/>
      <c r="FL97" s="46"/>
      <c r="FM97" s="46"/>
      <c r="FN97" s="46"/>
      <c r="FO97" s="46"/>
      <c r="FP97" s="46"/>
      <c r="FQ97" s="46"/>
      <c r="FR97" s="46"/>
      <c r="FS97" s="46"/>
      <c r="FT97" s="46"/>
      <c r="FU97" s="46" t="s">
        <v>1572</v>
      </c>
      <c r="FV97" s="46"/>
      <c r="FW97" s="46"/>
      <c r="FX97" s="46"/>
      <c r="FY97" s="46"/>
      <c r="FZ97" s="46"/>
      <c r="GA97" s="46"/>
      <c r="GB97" s="46"/>
      <c r="GC97" s="46"/>
      <c r="GD97" s="46"/>
      <c r="GE97" s="46"/>
      <c r="GF97" s="46"/>
      <c r="GG97" s="46"/>
      <c r="GH97" s="46"/>
      <c r="GI97" s="46"/>
      <c r="GJ97" s="46"/>
      <c r="GK97" s="46"/>
      <c r="GL97" s="46"/>
      <c r="GM97" s="46"/>
      <c r="GN97" s="46"/>
      <c r="GO97" s="46"/>
      <c r="GP97" s="46"/>
      <c r="GQ97" s="46"/>
      <c r="GR97" s="46"/>
      <c r="GS97" s="46"/>
      <c r="GT97" s="46"/>
      <c r="GU97" s="46"/>
      <c r="GV97" s="46"/>
      <c r="GW97" s="46" t="s">
        <v>1573</v>
      </c>
      <c r="GX97" s="46"/>
      <c r="GY97" s="46"/>
      <c r="GZ97" s="46"/>
      <c r="HA97" s="46"/>
      <c r="HB97" s="46"/>
      <c r="HC97" s="46"/>
      <c r="HD97" s="46"/>
      <c r="HE97" s="46"/>
      <c r="HF97" s="46"/>
      <c r="HG97" s="46"/>
      <c r="HH97" s="46"/>
      <c r="HI97" s="46"/>
      <c r="HJ97" s="46"/>
      <c r="HK97" s="46"/>
      <c r="HL97" s="46"/>
      <c r="HM97" s="46"/>
      <c r="HN97" s="46"/>
      <c r="HO97" s="46"/>
      <c r="HP97" s="46"/>
      <c r="HQ97" s="46"/>
      <c r="HR97" s="46"/>
      <c r="HS97" s="46"/>
      <c r="HT97" s="46"/>
      <c r="HU97" s="46"/>
      <c r="HV97" s="46"/>
      <c r="HW97" s="46"/>
      <c r="HX97" s="46"/>
    </row>
  </sheetData>
  <conditionalFormatting sqref="AJ51">
    <cfRule type="expression" dxfId="1355" priority="72">
      <formula>"$A6 =""text"""</formula>
    </cfRule>
  </conditionalFormatting>
  <conditionalFormatting sqref="AJ73">
    <cfRule type="expression" dxfId="1354" priority="73">
      <formula>"$A6 =""text"""</formula>
    </cfRule>
  </conditionalFormatting>
  <conditionalFormatting sqref="A55">
    <cfRule type="expression" dxfId="1353" priority="74">
      <formula>"$A6 =""text"""</formula>
    </cfRule>
  </conditionalFormatting>
  <conditionalFormatting sqref="A55">
    <cfRule type="containsText" dxfId="1352" priority="75" operator="containsText" text="question"/>
    <cfRule type="containsText" dxfId="1351" priority="76" operator="containsText" text="text"/>
    <cfRule type="containsText" dxfId="1350" priority="77" operator="containsText" text="pagebreak"/>
  </conditionalFormatting>
  <conditionalFormatting sqref="A55">
    <cfRule type="containsText" dxfId="1349" priority="78" operator="containsText" text="headline"/>
  </conditionalFormatting>
  <conditionalFormatting sqref="A36:A39">
    <cfRule type="containsText" dxfId="1348" priority="80" operator="containsText" text="question"/>
    <cfRule type="containsText" dxfId="1347" priority="81" operator="containsText" text="text"/>
    <cfRule type="containsText" dxfId="1346" priority="82" operator="containsText" text="pagebreak"/>
  </conditionalFormatting>
  <conditionalFormatting sqref="A36:A39">
    <cfRule type="containsText" dxfId="1345" priority="83" operator="containsText" text="headline"/>
  </conditionalFormatting>
  <conditionalFormatting sqref="O43:AJ43">
    <cfRule type="expression" dxfId="1344" priority="84">
      <formula>"$A6 =""text"""</formula>
    </cfRule>
  </conditionalFormatting>
  <conditionalFormatting sqref="A41:A42">
    <cfRule type="containsText" dxfId="1343" priority="86" operator="containsText" text="question"/>
    <cfRule type="containsText" dxfId="1342" priority="87" operator="containsText" text="text"/>
    <cfRule type="containsText" dxfId="1341" priority="88" operator="containsText" text="pagebreak"/>
  </conditionalFormatting>
  <conditionalFormatting sqref="A41:A42">
    <cfRule type="containsText" dxfId="1340" priority="89" operator="containsText" text="headline"/>
  </conditionalFormatting>
  <conditionalFormatting sqref="A43">
    <cfRule type="containsText" dxfId="1339" priority="91" operator="containsText" text="question"/>
    <cfRule type="containsText" dxfId="1338" priority="92" operator="containsText" text="text"/>
    <cfRule type="containsText" dxfId="1337" priority="93" operator="containsText" text="pagebreak"/>
  </conditionalFormatting>
  <conditionalFormatting sqref="A43">
    <cfRule type="containsText" dxfId="1336" priority="94" operator="containsText" text="headline"/>
  </conditionalFormatting>
  <conditionalFormatting sqref="O48">
    <cfRule type="expression" dxfId="1335" priority="95">
      <formula>"$A6 =""text"""</formula>
    </cfRule>
  </conditionalFormatting>
  <conditionalFormatting sqref="O44">
    <cfRule type="expression" dxfId="1334" priority="101">
      <formula>"$A6 =""text"""</formula>
    </cfRule>
  </conditionalFormatting>
  <conditionalFormatting sqref="A45">
    <cfRule type="containsText" dxfId="1333" priority="104" operator="containsText" text="question"/>
    <cfRule type="containsText" dxfId="1332" priority="105" operator="containsText" text="text"/>
    <cfRule type="containsText" dxfId="1331" priority="106" operator="containsText" text="pagebreak"/>
  </conditionalFormatting>
  <conditionalFormatting sqref="A45">
    <cfRule type="containsText" dxfId="1330" priority="107" operator="containsText" text="headline"/>
  </conditionalFormatting>
  <conditionalFormatting sqref="O45">
    <cfRule type="expression" dxfId="1329" priority="108">
      <formula>"$A6 =""text"""</formula>
    </cfRule>
  </conditionalFormatting>
  <conditionalFormatting sqref="O46">
    <cfRule type="expression" dxfId="1328" priority="109">
      <formula>"$A6 =""text"""</formula>
    </cfRule>
  </conditionalFormatting>
  <conditionalFormatting sqref="H47">
    <cfRule type="expression" dxfId="1327" priority="110">
      <formula>"$A6 =""text"""</formula>
    </cfRule>
  </conditionalFormatting>
  <conditionalFormatting sqref="H44">
    <cfRule type="expression" dxfId="1326" priority="111">
      <formula>"$A6 =""text"""</formula>
    </cfRule>
  </conditionalFormatting>
  <conditionalFormatting sqref="H43">
    <cfRule type="expression" dxfId="1325" priority="112">
      <formula>"$A6 =""text"""</formula>
    </cfRule>
  </conditionalFormatting>
  <conditionalFormatting sqref="A48">
    <cfRule type="containsText" dxfId="1324" priority="115" operator="containsText" text="question"/>
    <cfRule type="containsText" dxfId="1323" priority="116" operator="containsText" text="text"/>
    <cfRule type="containsText" dxfId="1322" priority="117" operator="containsText" text="pagebreak"/>
  </conditionalFormatting>
  <conditionalFormatting sqref="A48">
    <cfRule type="containsText" dxfId="1321" priority="118" operator="containsText" text="headline"/>
  </conditionalFormatting>
  <conditionalFormatting sqref="P49:AJ49">
    <cfRule type="expression" dxfId="1320" priority="119">
      <formula>"$A6 =""text"""</formula>
    </cfRule>
  </conditionalFormatting>
  <conditionalFormatting sqref="A49">
    <cfRule type="containsText" dxfId="1319" priority="121" operator="containsText" text="question"/>
    <cfRule type="containsText" dxfId="1318" priority="122" operator="containsText" text="text"/>
    <cfRule type="containsText" dxfId="1317" priority="123" operator="containsText" text="pagebreak"/>
  </conditionalFormatting>
  <conditionalFormatting sqref="A49">
    <cfRule type="containsText" dxfId="1316" priority="124" operator="containsText" text="headline"/>
  </conditionalFormatting>
  <conditionalFormatting sqref="O49">
    <cfRule type="expression" dxfId="1315" priority="125">
      <formula>"$A6 =""text"""</formula>
    </cfRule>
  </conditionalFormatting>
  <conditionalFormatting sqref="H49">
    <cfRule type="expression" dxfId="1314" priority="126">
      <formula>"$A6 =""text"""</formula>
    </cfRule>
  </conditionalFormatting>
  <conditionalFormatting sqref="H50">
    <cfRule type="expression" dxfId="1313" priority="127">
      <formula>"$A6 =""text"""</formula>
    </cfRule>
  </conditionalFormatting>
  <conditionalFormatting sqref="J50:L50">
    <cfRule type="expression" dxfId="1312" priority="128">
      <formula>"$A6 =""text"""</formula>
    </cfRule>
  </conditionalFormatting>
  <conditionalFormatting sqref="J51:L51">
    <cfRule type="expression" dxfId="1311" priority="129">
      <formula>"$A6 =""text"""</formula>
    </cfRule>
  </conditionalFormatting>
  <conditionalFormatting sqref="H51">
    <cfRule type="expression" dxfId="1310" priority="130">
      <formula>"$A6 =""text"""</formula>
    </cfRule>
  </conditionalFormatting>
  <conditionalFormatting sqref="A52:A53">
    <cfRule type="containsText" dxfId="1309" priority="132" operator="containsText" text="question"/>
    <cfRule type="containsText" dxfId="1308" priority="133" operator="containsText" text="text"/>
    <cfRule type="containsText" dxfId="1307" priority="134" operator="containsText" text="pagebreak"/>
  </conditionalFormatting>
  <conditionalFormatting sqref="A52:A53">
    <cfRule type="containsText" dxfId="1306" priority="135" operator="containsText" text="headline"/>
  </conditionalFormatting>
  <conditionalFormatting sqref="A54">
    <cfRule type="containsText" dxfId="1305" priority="137" operator="containsText" text="question"/>
    <cfRule type="containsText" dxfId="1304" priority="138" operator="containsText" text="text"/>
    <cfRule type="containsText" dxfId="1303" priority="139" operator="containsText" text="pagebreak"/>
  </conditionalFormatting>
  <conditionalFormatting sqref="A54">
    <cfRule type="containsText" dxfId="1302" priority="140" operator="containsText" text="headline"/>
  </conditionalFormatting>
  <conditionalFormatting sqref="G55">
    <cfRule type="expression" dxfId="1301" priority="141">
      <formula>"$A6 =""text"""</formula>
    </cfRule>
  </conditionalFormatting>
  <conditionalFormatting sqref="G56">
    <cfRule type="expression" dxfId="1300" priority="142">
      <formula>"$A6 =""text"""</formula>
    </cfRule>
  </conditionalFormatting>
  <conditionalFormatting sqref="B56:E56">
    <cfRule type="expression" dxfId="1299" priority="143">
      <formula>"$A6 =""text"""</formula>
    </cfRule>
  </conditionalFormatting>
  <conditionalFormatting sqref="A56">
    <cfRule type="expression" dxfId="1298" priority="145">
      <formula>"$A6 =""text"""</formula>
    </cfRule>
  </conditionalFormatting>
  <conditionalFormatting sqref="A56">
    <cfRule type="containsText" dxfId="1297" priority="146" operator="containsText" text="question"/>
    <cfRule type="containsText" dxfId="1296" priority="147" operator="containsText" text="text"/>
    <cfRule type="containsText" dxfId="1295" priority="148" operator="containsText" text="pagebreak"/>
  </conditionalFormatting>
  <conditionalFormatting sqref="A56">
    <cfRule type="containsText" dxfId="1294" priority="149" operator="containsText" text="headline"/>
  </conditionalFormatting>
  <conditionalFormatting sqref="G57:G58">
    <cfRule type="expression" dxfId="1293" priority="150">
      <formula>"$A6 =""text"""</formula>
    </cfRule>
  </conditionalFormatting>
  <conditionalFormatting sqref="B57:E58">
    <cfRule type="expression" dxfId="1292" priority="151">
      <formula>"$A6 =""text"""</formula>
    </cfRule>
  </conditionalFormatting>
  <conditionalFormatting sqref="A57:A58">
    <cfRule type="expression" dxfId="1291" priority="152">
      <formula>"$A6 =""text"""</formula>
    </cfRule>
  </conditionalFormatting>
  <conditionalFormatting sqref="A57:A58">
    <cfRule type="containsText" dxfId="1290" priority="153" operator="containsText" text="question"/>
    <cfRule type="containsText" dxfId="1289" priority="154" operator="containsText" text="text"/>
    <cfRule type="containsText" dxfId="1288" priority="155" operator="containsText" text="pagebreak"/>
  </conditionalFormatting>
  <conditionalFormatting sqref="A57:A58">
    <cfRule type="containsText" dxfId="1287" priority="156" operator="containsText" text="headline"/>
  </conditionalFormatting>
  <conditionalFormatting sqref="J57:L57">
    <cfRule type="expression" dxfId="1286" priority="157">
      <formula>"$A6 =""text"""</formula>
    </cfRule>
  </conditionalFormatting>
  <conditionalFormatting sqref="G61">
    <cfRule type="expression" dxfId="1285" priority="158">
      <formula>"$A6 =""text"""</formula>
    </cfRule>
  </conditionalFormatting>
  <conditionalFormatting sqref="B61:E61">
    <cfRule type="expression" dxfId="1284" priority="159">
      <formula>"$A6 =""text"""</formula>
    </cfRule>
  </conditionalFormatting>
  <conditionalFormatting sqref="A61">
    <cfRule type="expression" dxfId="1283" priority="160">
      <formula>"$A6 =""text"""</formula>
    </cfRule>
  </conditionalFormatting>
  <conditionalFormatting sqref="A61">
    <cfRule type="containsText" dxfId="1282" priority="161" operator="containsText" text="question"/>
    <cfRule type="containsText" dxfId="1281" priority="162" operator="containsText" text="text"/>
    <cfRule type="containsText" dxfId="1280" priority="163" operator="containsText" text="pagebreak"/>
  </conditionalFormatting>
  <conditionalFormatting sqref="A61">
    <cfRule type="containsText" dxfId="1279" priority="164" operator="containsText" text="headline"/>
  </conditionalFormatting>
  <conditionalFormatting sqref="H63">
    <cfRule type="expression" dxfId="1278" priority="165">
      <formula>"$A6 =""text"""</formula>
    </cfRule>
  </conditionalFormatting>
  <conditionalFormatting sqref="G63">
    <cfRule type="expression" dxfId="1277" priority="166">
      <formula>"$A6 =""text"""</formula>
    </cfRule>
  </conditionalFormatting>
  <conditionalFormatting sqref="B63:E63">
    <cfRule type="expression" dxfId="1276" priority="167">
      <formula>"$A6 =""text"""</formula>
    </cfRule>
  </conditionalFormatting>
  <conditionalFormatting sqref="A63">
    <cfRule type="expression" dxfId="1275" priority="168">
      <formula>"$A6 =""text"""</formula>
    </cfRule>
  </conditionalFormatting>
  <conditionalFormatting sqref="A63">
    <cfRule type="containsText" dxfId="1274" priority="169" operator="containsText" text="question"/>
    <cfRule type="containsText" dxfId="1273" priority="170" operator="containsText" text="text"/>
    <cfRule type="containsText" dxfId="1272" priority="171" operator="containsText" text="pagebreak"/>
  </conditionalFormatting>
  <conditionalFormatting sqref="A63">
    <cfRule type="containsText" dxfId="1271" priority="172" operator="containsText" text="headline"/>
  </conditionalFormatting>
  <conditionalFormatting sqref="M63">
    <cfRule type="expression" dxfId="1270" priority="173">
      <formula>"$A6 =""text"""</formula>
    </cfRule>
  </conditionalFormatting>
  <conditionalFormatting sqref="A64:A65">
    <cfRule type="containsText" dxfId="1269" priority="183" operator="containsText" text="question"/>
    <cfRule type="containsText" dxfId="1268" priority="184" operator="containsText" text="text"/>
    <cfRule type="containsText" dxfId="1267" priority="185" operator="containsText" text="pagebreak"/>
  </conditionalFormatting>
  <conditionalFormatting sqref="A64:A65">
    <cfRule type="containsText" dxfId="1266" priority="186" operator="containsText" text="headline"/>
  </conditionalFormatting>
  <conditionalFormatting sqref="A71:A72">
    <cfRule type="containsText" dxfId="1265" priority="188" operator="containsText" text="question"/>
    <cfRule type="containsText" dxfId="1264" priority="189" operator="containsText" text="text"/>
    <cfRule type="containsText" dxfId="1263" priority="190" operator="containsText" text="pagebreak"/>
  </conditionalFormatting>
  <conditionalFormatting sqref="A71:A72">
    <cfRule type="containsText" dxfId="1262" priority="191" operator="containsText" text="headline"/>
  </conditionalFormatting>
  <conditionalFormatting sqref="A78:A79">
    <cfRule type="containsText" dxfId="1261" priority="201" operator="containsText" text="question"/>
    <cfRule type="containsText" dxfId="1260" priority="202" operator="containsText" text="text"/>
    <cfRule type="containsText" dxfId="1259" priority="203" operator="containsText" text="pagebreak"/>
  </conditionalFormatting>
  <conditionalFormatting sqref="A78:A79">
    <cfRule type="containsText" dxfId="1258" priority="204" operator="containsText" text="headline"/>
  </conditionalFormatting>
  <conditionalFormatting sqref="M85">
    <cfRule type="expression" dxfId="1257" priority="205">
      <formula>"$A6 =""text"""</formula>
    </cfRule>
  </conditionalFormatting>
  <conditionalFormatting sqref="J85:L85">
    <cfRule type="expression" dxfId="1256" priority="206">
      <formula>"$A6 =""text"""</formula>
    </cfRule>
  </conditionalFormatting>
  <conditionalFormatting sqref="J85:L85">
    <cfRule type="expression" dxfId="1255" priority="207">
      <formula>"$A6 =""text"""</formula>
    </cfRule>
  </conditionalFormatting>
  <conditionalFormatting sqref="A83:A84">
    <cfRule type="containsText" dxfId="1254" priority="209" operator="containsText" text="question"/>
    <cfRule type="containsText" dxfId="1253" priority="210" operator="containsText" text="text"/>
    <cfRule type="containsText" dxfId="1252" priority="211" operator="containsText" text="pagebreak"/>
  </conditionalFormatting>
  <conditionalFormatting sqref="A83:A84">
    <cfRule type="containsText" dxfId="1251" priority="212" operator="containsText" text="headline"/>
  </conditionalFormatting>
  <conditionalFormatting sqref="H89">
    <cfRule type="expression" dxfId="1250" priority="221">
      <formula>"$A6 =""text"""</formula>
    </cfRule>
  </conditionalFormatting>
  <conditionalFormatting sqref="G89">
    <cfRule type="expression" dxfId="1249" priority="222">
      <formula>"$A6 =""text"""</formula>
    </cfRule>
  </conditionalFormatting>
  <conditionalFormatting sqref="B89:E89">
    <cfRule type="expression" dxfId="1248" priority="223">
      <formula>"$A6 =""text"""</formula>
    </cfRule>
  </conditionalFormatting>
  <conditionalFormatting sqref="A89">
    <cfRule type="expression" dxfId="1247" priority="224">
      <formula>"$A6 =""text"""</formula>
    </cfRule>
  </conditionalFormatting>
  <conditionalFormatting sqref="A89">
    <cfRule type="containsText" dxfId="1246" priority="225" operator="containsText" text="question"/>
    <cfRule type="containsText" dxfId="1245" priority="226" operator="containsText" text="text"/>
    <cfRule type="containsText" dxfId="1244" priority="227" operator="containsText" text="pagebreak"/>
  </conditionalFormatting>
  <conditionalFormatting sqref="A89">
    <cfRule type="containsText" dxfId="1243" priority="228" operator="containsText" text="headline"/>
  </conditionalFormatting>
  <conditionalFormatting sqref="M91">
    <cfRule type="expression" dxfId="1242" priority="229">
      <formula>"$A6 =""text"""</formula>
    </cfRule>
  </conditionalFormatting>
  <conditionalFormatting sqref="J91:L91">
    <cfRule type="expression" dxfId="1241" priority="230">
      <formula>"$A6 =""text"""</formula>
    </cfRule>
  </conditionalFormatting>
  <conditionalFormatting sqref="J91:L91">
    <cfRule type="expression" dxfId="1240" priority="231">
      <formula>"$A6 =""text"""</formula>
    </cfRule>
  </conditionalFormatting>
  <conditionalFormatting sqref="Q95:AJ95">
    <cfRule type="expression" dxfId="1239" priority="232">
      <formula>"$A6 =""text"""</formula>
    </cfRule>
  </conditionalFormatting>
  <conditionalFormatting sqref="H95">
    <cfRule type="expression" dxfId="1238" priority="233">
      <formula>"$A6 =""text"""</formula>
    </cfRule>
  </conditionalFormatting>
  <conditionalFormatting sqref="G95">
    <cfRule type="expression" dxfId="1237" priority="234">
      <formula>"$A6 =""text"""</formula>
    </cfRule>
  </conditionalFormatting>
  <conditionalFormatting sqref="B95:E95">
    <cfRule type="expression" dxfId="1236" priority="235">
      <formula>"$A6 =""text"""</formula>
    </cfRule>
  </conditionalFormatting>
  <conditionalFormatting sqref="A95">
    <cfRule type="expression" dxfId="1235" priority="236">
      <formula>"$A6 =""text"""</formula>
    </cfRule>
  </conditionalFormatting>
  <conditionalFormatting sqref="A95">
    <cfRule type="containsText" dxfId="1234" priority="237" operator="containsText" text="question"/>
    <cfRule type="containsText" dxfId="1233" priority="238" operator="containsText" text="text"/>
    <cfRule type="containsText" dxfId="1232" priority="239" operator="containsText" text="pagebreak"/>
  </conditionalFormatting>
  <conditionalFormatting sqref="A95">
    <cfRule type="containsText" dxfId="1231" priority="240" operator="containsText" text="headline"/>
  </conditionalFormatting>
  <conditionalFormatting sqref="GV73">
    <cfRule type="expression" dxfId="1230" priority="241">
      <formula>"$A6 =""text"""</formula>
    </cfRule>
  </conditionalFormatting>
  <conditionalFormatting sqref="J92:AJ93">
    <cfRule type="expression" dxfId="1229" priority="242">
      <formula>"$A6 =""text"""</formula>
    </cfRule>
  </conditionalFormatting>
  <conditionalFormatting sqref="H92:H93">
    <cfRule type="expression" dxfId="1228" priority="243">
      <formula>"$A6 =""text"""</formula>
    </cfRule>
  </conditionalFormatting>
  <conditionalFormatting sqref="G92:G93">
    <cfRule type="expression" dxfId="1227" priority="244">
      <formula>"$A6 =""text"""</formula>
    </cfRule>
  </conditionalFormatting>
  <conditionalFormatting sqref="B92:E93">
    <cfRule type="expression" dxfId="1226" priority="245">
      <formula>"$A6 =""text"""</formula>
    </cfRule>
  </conditionalFormatting>
  <conditionalFormatting sqref="A92">
    <cfRule type="expression" dxfId="1225" priority="246">
      <formula>"$A6 =""text"""</formula>
    </cfRule>
  </conditionalFormatting>
  <conditionalFormatting sqref="A92">
    <cfRule type="containsText" dxfId="1224" priority="247" operator="containsText" text="question"/>
    <cfRule type="containsText" dxfId="1223" priority="248" operator="containsText" text="text"/>
    <cfRule type="containsText" dxfId="1222" priority="249" operator="containsText" text="pagebreak"/>
  </conditionalFormatting>
  <conditionalFormatting sqref="A92">
    <cfRule type="containsText" dxfId="1221" priority="250" operator="containsText" text="headline"/>
  </conditionalFormatting>
  <conditionalFormatting sqref="A93">
    <cfRule type="expression" dxfId="1220" priority="251">
      <formula>"$A6 =""text"""</formula>
    </cfRule>
  </conditionalFormatting>
  <conditionalFormatting sqref="A93">
    <cfRule type="containsText" dxfId="1219" priority="252" operator="containsText" text="question"/>
    <cfRule type="containsText" dxfId="1218" priority="253" operator="containsText" text="text"/>
    <cfRule type="containsText" dxfId="1217" priority="254" operator="containsText" text="pagebreak"/>
  </conditionalFormatting>
  <conditionalFormatting sqref="A93">
    <cfRule type="containsText" dxfId="1216" priority="255" operator="containsText" text="headline"/>
  </conditionalFormatting>
  <conditionalFormatting sqref="O55">
    <cfRule type="expression" dxfId="1215" priority="256">
      <formula>"$A6 =""text"""</formula>
    </cfRule>
  </conditionalFormatting>
  <conditionalFormatting sqref="A1">
    <cfRule type="containsText" dxfId="1214" priority="257" operator="containsText" text="headline"/>
  </conditionalFormatting>
  <conditionalFormatting sqref="B31:E33">
    <cfRule type="expression" dxfId="1213" priority="259">
      <formula>"$A6 =""text"""</formula>
    </cfRule>
  </conditionalFormatting>
  <conditionalFormatting sqref="I32:I33">
    <cfRule type="expression" dxfId="1212" priority="260">
      <formula>"$A6 =""text"""</formula>
    </cfRule>
  </conditionalFormatting>
  <conditionalFormatting sqref="I32:I33">
    <cfRule type="expression" dxfId="1211" priority="261">
      <formula>"$A6 =""text"""</formula>
    </cfRule>
  </conditionalFormatting>
  <conditionalFormatting sqref="I33">
    <cfRule type="expression" dxfId="1210" priority="262">
      <formula>"$A6 =""text"""</formula>
    </cfRule>
  </conditionalFormatting>
  <conditionalFormatting sqref="I33">
    <cfRule type="expression" dxfId="1209" priority="263">
      <formula>"$A6 =""text"""</formula>
    </cfRule>
  </conditionalFormatting>
  <conditionalFormatting sqref="BL51">
    <cfRule type="expression" dxfId="1208" priority="267">
      <formula>"$A6 =""text"""</formula>
    </cfRule>
  </conditionalFormatting>
  <conditionalFormatting sqref="BL73">
    <cfRule type="expression" dxfId="1207" priority="268">
      <formula>"$A6 =""text"""</formula>
    </cfRule>
  </conditionalFormatting>
  <conditionalFormatting sqref="AP39:BL39">
    <cfRule type="expression" dxfId="1206" priority="269">
      <formula>"$A6 =""text"""</formula>
    </cfRule>
  </conditionalFormatting>
  <conditionalFormatting sqref="AQ43:BL43">
    <cfRule type="expression" dxfId="1205" priority="270">
      <formula>"$A6 =""text"""</formula>
    </cfRule>
  </conditionalFormatting>
  <conditionalFormatting sqref="AP41:BL42">
    <cfRule type="expression" dxfId="1204" priority="271">
      <formula>"$A6 =""text"""</formula>
    </cfRule>
  </conditionalFormatting>
  <conditionalFormatting sqref="AQ48">
    <cfRule type="expression" dxfId="1203" priority="272">
      <formula>"$A6 =""text"""</formula>
    </cfRule>
  </conditionalFormatting>
  <conditionalFormatting sqref="AQ44">
    <cfRule type="expression" dxfId="1202" priority="273">
      <formula>"$A6 =""text"""</formula>
    </cfRule>
  </conditionalFormatting>
  <conditionalFormatting sqref="AR45:BL45">
    <cfRule type="expression" dxfId="1201" priority="274">
      <formula>"$A6 =""text"""</formula>
    </cfRule>
  </conditionalFormatting>
  <conditionalFormatting sqref="AQ45">
    <cfRule type="expression" dxfId="1200" priority="275">
      <formula>"$A6 =""text"""</formula>
    </cfRule>
  </conditionalFormatting>
  <conditionalFormatting sqref="AQ46">
    <cfRule type="expression" dxfId="1199" priority="276">
      <formula>"$A6 =""text"""</formula>
    </cfRule>
  </conditionalFormatting>
  <conditionalFormatting sqref="AR48:BL48">
    <cfRule type="expression" dxfId="1198" priority="277">
      <formula>"$A6 =""text"""</formula>
    </cfRule>
  </conditionalFormatting>
  <conditionalFormatting sqref="AR49:BL49">
    <cfRule type="expression" dxfId="1197" priority="278">
      <formula>"$A6 =""text"""</formula>
    </cfRule>
  </conditionalFormatting>
  <conditionalFormatting sqref="AQ49">
    <cfRule type="expression" dxfId="1196" priority="279">
      <formula>"$A6 =""text"""</formula>
    </cfRule>
  </conditionalFormatting>
  <conditionalFormatting sqref="AP52:BL53">
    <cfRule type="expression" dxfId="1195" priority="280">
      <formula>"$A6 =""text"""</formula>
    </cfRule>
  </conditionalFormatting>
  <conditionalFormatting sqref="AP64:BL65">
    <cfRule type="expression" dxfId="1194" priority="282">
      <formula>"$A6 =""text"""</formula>
    </cfRule>
  </conditionalFormatting>
  <conditionalFormatting sqref="AP71:BL72">
    <cfRule type="expression" dxfId="1193" priority="283">
      <formula>"$A6 =""text"""</formula>
    </cfRule>
  </conditionalFormatting>
  <conditionalFormatting sqref="AL70">
    <cfRule type="expression" dxfId="1192" priority="284">
      <formula>"$A6 =""text"""</formula>
    </cfRule>
  </conditionalFormatting>
  <conditionalFormatting sqref="AP78:BL79">
    <cfRule type="expression" dxfId="1191" priority="285">
      <formula>"$A6 =""text"""</formula>
    </cfRule>
  </conditionalFormatting>
  <conditionalFormatting sqref="AL80:AM80">
    <cfRule type="expression" dxfId="1190" priority="286">
      <formula>"$A6 =""text"""</formula>
    </cfRule>
  </conditionalFormatting>
  <conditionalFormatting sqref="AL80:AM80">
    <cfRule type="expression" dxfId="1189" priority="287">
      <formula>"$A6 =""text"""</formula>
    </cfRule>
  </conditionalFormatting>
  <conditionalFormatting sqref="AL70:AN70">
    <cfRule type="expression" dxfId="1188" priority="291">
      <formula>"$A6 =""text"""</formula>
    </cfRule>
  </conditionalFormatting>
  <conditionalFormatting sqref="AP83:BL84">
    <cfRule type="expression" dxfId="1187" priority="292">
      <formula>"$A6 =""text"""</formula>
    </cfRule>
  </conditionalFormatting>
  <conditionalFormatting sqref="AN91">
    <cfRule type="expression" dxfId="1186" priority="293">
      <formula>"$A6 =""text"""</formula>
    </cfRule>
  </conditionalFormatting>
  <conditionalFormatting sqref="AN91">
    <cfRule type="expression" dxfId="1185" priority="294">
      <formula>"$A6 =""text"""</formula>
    </cfRule>
  </conditionalFormatting>
  <conditionalFormatting sqref="AS95:BL95">
    <cfRule type="expression" dxfId="1184" priority="295">
      <formula>"$A6 =""text"""</formula>
    </cfRule>
  </conditionalFormatting>
  <conditionalFormatting sqref="AL92:BL93">
    <cfRule type="expression" dxfId="1183" priority="296">
      <formula>"$A6 =""text"""</formula>
    </cfRule>
  </conditionalFormatting>
  <conditionalFormatting sqref="AK32:AK33">
    <cfRule type="expression" dxfId="1182" priority="297">
      <formula>"$A6 =""text"""</formula>
    </cfRule>
  </conditionalFormatting>
  <conditionalFormatting sqref="AK32:AK33">
    <cfRule type="expression" dxfId="1181" priority="298">
      <formula>"$A6 =""text"""</formula>
    </cfRule>
  </conditionalFormatting>
  <conditionalFormatting sqref="AK33">
    <cfRule type="expression" dxfId="1180" priority="299">
      <formula>"$A6 =""text"""</formula>
    </cfRule>
  </conditionalFormatting>
  <conditionalFormatting sqref="AK33">
    <cfRule type="expression" dxfId="1179" priority="300">
      <formula>"$A6 =""text"""</formula>
    </cfRule>
  </conditionalFormatting>
  <conditionalFormatting sqref="AL57:AN57">
    <cfRule type="expression" dxfId="1178" priority="301">
      <formula>"$A6 =""text"""</formula>
    </cfRule>
  </conditionalFormatting>
  <conditionalFormatting sqref="AL51:AN51">
    <cfRule type="expression" dxfId="1177" priority="302">
      <formula>"$A6 =""text"""</formula>
    </cfRule>
  </conditionalFormatting>
  <conditionalFormatting sqref="AL50:AN50">
    <cfRule type="expression" dxfId="1176" priority="303">
      <formula>"$A6 =""text"""</formula>
    </cfRule>
  </conditionalFormatting>
  <conditionalFormatting sqref="AL77">
    <cfRule type="expression" dxfId="1175" priority="304">
      <formula>"$A6 =""text"""</formula>
    </cfRule>
  </conditionalFormatting>
  <conditionalFormatting sqref="AL77:AN77">
    <cfRule type="expression" dxfId="1174" priority="305">
      <formula>"$A6 =""text"""</formula>
    </cfRule>
  </conditionalFormatting>
  <conditionalFormatting sqref="AL82">
    <cfRule type="expression" dxfId="1173" priority="306">
      <formula>"$A6 =""text"""</formula>
    </cfRule>
  </conditionalFormatting>
  <conditionalFormatting sqref="AL82:AN82">
    <cfRule type="expression" dxfId="1172" priority="307">
      <formula>"$A6 =""text"""</formula>
    </cfRule>
  </conditionalFormatting>
  <conditionalFormatting sqref="AL81:AM81">
    <cfRule type="expression" dxfId="1171" priority="308">
      <formula>"$A6 =""text"""</formula>
    </cfRule>
  </conditionalFormatting>
  <conditionalFormatting sqref="AL81:AM81">
    <cfRule type="expression" dxfId="1170" priority="309">
      <formula>"$A6 =""text"""</formula>
    </cfRule>
  </conditionalFormatting>
  <conditionalFormatting sqref="AL75:AM75">
    <cfRule type="expression" dxfId="1169" priority="310">
      <formula>"$A6 =""text"""</formula>
    </cfRule>
  </conditionalFormatting>
  <conditionalFormatting sqref="AL75:AM75">
    <cfRule type="expression" dxfId="1168" priority="311">
      <formula>"$A6 =""text"""</formula>
    </cfRule>
  </conditionalFormatting>
  <conditionalFormatting sqref="AL76:AM76">
    <cfRule type="expression" dxfId="1167" priority="312">
      <formula>"$A6 =""text"""</formula>
    </cfRule>
  </conditionalFormatting>
  <conditionalFormatting sqref="AL76:AM76">
    <cfRule type="expression" dxfId="1166" priority="313">
      <formula>"$A6 =""text"""</formula>
    </cfRule>
  </conditionalFormatting>
  <conditionalFormatting sqref="AL85:AM85">
    <cfRule type="expression" dxfId="1165" priority="314">
      <formula>"$A6 =""text"""</formula>
    </cfRule>
  </conditionalFormatting>
  <conditionalFormatting sqref="AL85:AM85">
    <cfRule type="expression" dxfId="1164" priority="315">
      <formula>"$A6 =""text"""</formula>
    </cfRule>
  </conditionalFormatting>
  <conditionalFormatting sqref="AL87:AM87">
    <cfRule type="expression" dxfId="1163" priority="316">
      <formula>"$A6 =""text"""</formula>
    </cfRule>
  </conditionalFormatting>
  <conditionalFormatting sqref="AL87:AM87">
    <cfRule type="expression" dxfId="1162" priority="317">
      <formula>"$A6 =""text"""</formula>
    </cfRule>
  </conditionalFormatting>
  <conditionalFormatting sqref="AL73:AM74">
    <cfRule type="expression" dxfId="1161" priority="318">
      <formula>"$A6 =""text"""</formula>
    </cfRule>
  </conditionalFormatting>
  <conditionalFormatting sqref="AL73:AM74">
    <cfRule type="expression" dxfId="1160" priority="319">
      <formula>"$A6 =""text"""</formula>
    </cfRule>
  </conditionalFormatting>
  <conditionalFormatting sqref="AL66:AM67">
    <cfRule type="expression" dxfId="1159" priority="320">
      <formula>"$A6 =""text"""</formula>
    </cfRule>
  </conditionalFormatting>
  <conditionalFormatting sqref="AL66:AM67">
    <cfRule type="expression" dxfId="1158" priority="321">
      <formula>"$A6 =""text"""</formula>
    </cfRule>
  </conditionalFormatting>
  <conditionalFormatting sqref="AR40">
    <cfRule type="expression" dxfId="1157" priority="322">
      <formula>"$A6 =""text"""</formula>
    </cfRule>
  </conditionalFormatting>
  <conditionalFormatting sqref="AN73:AN76">
    <cfRule type="expression" dxfId="1156" priority="323">
      <formula>"$A6 =""text"""</formula>
    </cfRule>
  </conditionalFormatting>
  <conditionalFormatting sqref="AN80:AN81">
    <cfRule type="expression" dxfId="1155" priority="324">
      <formula>"$A6 =""text"""</formula>
    </cfRule>
  </conditionalFormatting>
  <conditionalFormatting sqref="AO86">
    <cfRule type="expression" dxfId="1154" priority="325">
      <formula>"$A6 =""text"""</formula>
    </cfRule>
  </conditionalFormatting>
  <conditionalFormatting sqref="AO94">
    <cfRule type="expression" dxfId="1153" priority="326">
      <formula>"$A6 =""text"""</formula>
    </cfRule>
  </conditionalFormatting>
  <conditionalFormatting sqref="AP95">
    <cfRule type="expression" dxfId="1152" priority="327">
      <formula>"$A6 =""text"""</formula>
    </cfRule>
  </conditionalFormatting>
  <conditionalFormatting sqref="AQ54">
    <cfRule type="expression" dxfId="1151" priority="328">
      <formula>"$A6 =""text"""</formula>
    </cfRule>
  </conditionalFormatting>
  <conditionalFormatting sqref="AL55:AO55">
    <cfRule type="expression" dxfId="1150" priority="329">
      <formula>"$A6 =""text"""</formula>
    </cfRule>
  </conditionalFormatting>
  <conditionalFormatting sqref="AQ55">
    <cfRule type="expression" dxfId="1149" priority="330">
      <formula>"$A6 =""text"""</formula>
    </cfRule>
  </conditionalFormatting>
  <conditionalFormatting sqref="AO56">
    <cfRule type="expression" dxfId="1148" priority="331">
      <formula>"$A6 =""text"""</formula>
    </cfRule>
  </conditionalFormatting>
  <conditionalFormatting sqref="AK82">
    <cfRule type="expression" dxfId="1147" priority="332">
      <formula>"$A6 =""text"""</formula>
    </cfRule>
  </conditionalFormatting>
  <conditionalFormatting sqref="AO87">
    <cfRule type="expression" dxfId="1146" priority="333">
      <formula>"$A6 =""text"""</formula>
    </cfRule>
  </conditionalFormatting>
  <conditionalFormatting sqref="AL89">
    <cfRule type="expression" dxfId="1145" priority="334">
      <formula>"$A6 =""text"""</formula>
    </cfRule>
  </conditionalFormatting>
  <conditionalFormatting sqref="AL89">
    <cfRule type="expression" dxfId="1144" priority="335">
      <formula>"$A6 =""text"""</formula>
    </cfRule>
  </conditionalFormatting>
  <conditionalFormatting sqref="AO89">
    <cfRule type="expression" dxfId="1143" priority="336">
      <formula>"$A6 =""text"""</formula>
    </cfRule>
  </conditionalFormatting>
  <conditionalFormatting sqref="AL91:AM91">
    <cfRule type="expression" dxfId="1142" priority="337">
      <formula>"$A6 =""text"""</formula>
    </cfRule>
  </conditionalFormatting>
  <conditionalFormatting sqref="AL91:AM91">
    <cfRule type="expression" dxfId="1141" priority="338">
      <formula>"$A6 =""text"""</formula>
    </cfRule>
  </conditionalFormatting>
  <conditionalFormatting sqref="AO91">
    <cfRule type="expression" dxfId="1140" priority="339">
      <formula>"$A6 =""text"""</formula>
    </cfRule>
  </conditionalFormatting>
  <conditionalFormatting sqref="J63:K63">
    <cfRule type="expression" dxfId="1139" priority="341">
      <formula>"$A6 =""text"""</formula>
    </cfRule>
  </conditionalFormatting>
  <conditionalFormatting sqref="J68:L68">
    <cfRule type="expression" dxfId="1138" priority="342">
      <formula>"$A6 =""text"""</formula>
    </cfRule>
  </conditionalFormatting>
  <conditionalFormatting sqref="J69:L69">
    <cfRule type="expression" dxfId="1137" priority="343">
      <formula>"$A6 =""text"""</formula>
    </cfRule>
  </conditionalFormatting>
  <conditionalFormatting sqref="N88">
    <cfRule type="expression" dxfId="1136" priority="344">
      <formula>"$A6 =""text"""</formula>
    </cfRule>
  </conditionalFormatting>
  <conditionalFormatting sqref="J77:L77">
    <cfRule type="expression" dxfId="1135" priority="345">
      <formula>"$A6 =""text"""</formula>
    </cfRule>
  </conditionalFormatting>
  <conditionalFormatting sqref="N90">
    <cfRule type="expression" dxfId="1134" priority="346">
      <formula>"$A6 =""text"""</formula>
    </cfRule>
  </conditionalFormatting>
  <conditionalFormatting sqref="M70">
    <cfRule type="expression" dxfId="1133" priority="347">
      <formula>"$A6 =""text"""</formula>
    </cfRule>
  </conditionalFormatting>
  <conditionalFormatting sqref="J70:L70">
    <cfRule type="expression" dxfId="1132" priority="348">
      <formula>"$A6 =""text"""</formula>
    </cfRule>
  </conditionalFormatting>
  <conditionalFormatting sqref="J70">
    <cfRule type="expression" dxfId="1131" priority="349">
      <formula>"$A6 =""text"""</formula>
    </cfRule>
  </conditionalFormatting>
  <conditionalFormatting sqref="N88">
    <cfRule type="expression" dxfId="1130" priority="350">
      <formula>"$A6 =""text"""</formula>
    </cfRule>
  </conditionalFormatting>
  <conditionalFormatting sqref="J75:L75">
    <cfRule type="expression" dxfId="1129" priority="351">
      <formula>"$A6 =""text"""</formula>
    </cfRule>
  </conditionalFormatting>
  <conditionalFormatting sqref="J82">
    <cfRule type="expression" dxfId="1128" priority="352">
      <formula>"$A6 =""text"""</formula>
    </cfRule>
  </conditionalFormatting>
  <conditionalFormatting sqref="N80:N81">
    <cfRule type="expression" dxfId="1127" priority="353">
      <formula>"$A6 =""text"""</formula>
    </cfRule>
  </conditionalFormatting>
  <conditionalFormatting sqref="J77">
    <cfRule type="expression" dxfId="1126" priority="354">
      <formula>"$A6 =""text"""</formula>
    </cfRule>
  </conditionalFormatting>
  <conditionalFormatting sqref="M74:M76">
    <cfRule type="expression" dxfId="1125" priority="355">
      <formula>"$A6 =""text"""</formula>
    </cfRule>
  </conditionalFormatting>
  <conditionalFormatting sqref="N90">
    <cfRule type="expression" dxfId="1124" priority="356">
      <formula>"$A6 =""text"""</formula>
    </cfRule>
  </conditionalFormatting>
  <conditionalFormatting sqref="AL63">
    <cfRule type="expression" dxfId="1123" priority="357">
      <formula>"$A6 =""text"""</formula>
    </cfRule>
  </conditionalFormatting>
  <conditionalFormatting sqref="AL63:AN63">
    <cfRule type="expression" dxfId="1122" priority="358">
      <formula>"$A6 =""text"""</formula>
    </cfRule>
  </conditionalFormatting>
  <conditionalFormatting sqref="M67:M69">
    <cfRule type="expression" dxfId="1121" priority="359">
      <formula>"$A6 =""text"""</formula>
    </cfRule>
  </conditionalFormatting>
  <conditionalFormatting sqref="J82:L82">
    <cfRule type="expression" dxfId="1120" priority="361">
      <formula>"$A6 =""text"""</formula>
    </cfRule>
  </conditionalFormatting>
  <conditionalFormatting sqref="J76:L76">
    <cfRule type="expression" dxfId="1119" priority="362">
      <formula>"$A6 =""text"""</formula>
    </cfRule>
  </conditionalFormatting>
  <conditionalFormatting sqref="J80:L80">
    <cfRule type="expression" dxfId="1118" priority="363">
      <formula>"$A6 =""text"""</formula>
    </cfRule>
  </conditionalFormatting>
  <conditionalFormatting sqref="J81:L81">
    <cfRule type="expression" dxfId="1117" priority="364">
      <formula>"$A6 =""text"""</formula>
    </cfRule>
  </conditionalFormatting>
  <conditionalFormatting sqref="M80:M81">
    <cfRule type="expression" dxfId="1116" priority="365">
      <formula>"$A6 =""text"""</formula>
    </cfRule>
  </conditionalFormatting>
  <conditionalFormatting sqref="AO88">
    <cfRule type="expression" dxfId="1115" priority="366">
      <formula>"$A6 =""text"""</formula>
    </cfRule>
  </conditionalFormatting>
  <conditionalFormatting sqref="AO88">
    <cfRule type="expression" dxfId="1114" priority="367">
      <formula>"$A6 =""text"""</formula>
    </cfRule>
  </conditionalFormatting>
  <conditionalFormatting sqref="AO88">
    <cfRule type="expression" dxfId="1113" priority="368">
      <formula>"$A6 =""text"""</formula>
    </cfRule>
  </conditionalFormatting>
  <conditionalFormatting sqref="AO90">
    <cfRule type="expression" dxfId="1112" priority="369">
      <formula>"$A6 =""text"""</formula>
    </cfRule>
  </conditionalFormatting>
  <conditionalFormatting sqref="AO90">
    <cfRule type="expression" dxfId="1111" priority="370">
      <formula>"$A6 =""text"""</formula>
    </cfRule>
  </conditionalFormatting>
  <conditionalFormatting sqref="AO90">
    <cfRule type="expression" dxfId="1110" priority="371">
      <formula>"$A6 =""text"""</formula>
    </cfRule>
  </conditionalFormatting>
  <conditionalFormatting sqref="N70">
    <cfRule type="expression" dxfId="1109" priority="372">
      <formula>"$A6 =""text"""</formula>
    </cfRule>
  </conditionalFormatting>
  <conditionalFormatting sqref="M70">
    <cfRule type="expression" dxfId="1108" priority="373">
      <formula>"$A6 =""text"""</formula>
    </cfRule>
  </conditionalFormatting>
  <conditionalFormatting sqref="M77">
    <cfRule type="expression" dxfId="1107" priority="374">
      <formula>"$A6 =""text"""</formula>
    </cfRule>
  </conditionalFormatting>
  <conditionalFormatting sqref="M77">
    <cfRule type="expression" dxfId="1106" priority="375">
      <formula>"$A6 =""text"""</formula>
    </cfRule>
  </conditionalFormatting>
  <conditionalFormatting sqref="M82">
    <cfRule type="expression" dxfId="1105" priority="376">
      <formula>"$A6 =""text"""</formula>
    </cfRule>
  </conditionalFormatting>
  <conditionalFormatting sqref="M82">
    <cfRule type="expression" dxfId="1104" priority="377">
      <formula>"$A6 =""text"""</formula>
    </cfRule>
  </conditionalFormatting>
  <conditionalFormatting sqref="N77">
    <cfRule type="expression" dxfId="1103" priority="378">
      <formula>"$A6 =""text"""</formula>
    </cfRule>
  </conditionalFormatting>
  <conditionalFormatting sqref="N82">
    <cfRule type="expression" dxfId="1102" priority="379">
      <formula>"$A6 =""text"""</formula>
    </cfRule>
  </conditionalFormatting>
  <conditionalFormatting sqref="AP82">
    <cfRule type="expression" dxfId="1101" priority="380">
      <formula>"$A6 =""text"""</formula>
    </cfRule>
  </conditionalFormatting>
  <conditionalFormatting sqref="I88">
    <cfRule type="expression" dxfId="1100" priority="381">
      <formula>"$A6 =""text"""</formula>
    </cfRule>
  </conditionalFormatting>
  <conditionalFormatting sqref="I90">
    <cfRule type="expression" dxfId="1099" priority="382">
      <formula>"$A6 =""text"""</formula>
    </cfRule>
  </conditionalFormatting>
  <conditionalFormatting sqref="M88">
    <cfRule type="expression" dxfId="1098" priority="383">
      <formula>"$A6 =""text"""</formula>
    </cfRule>
  </conditionalFormatting>
  <conditionalFormatting sqref="M90">
    <cfRule type="expression" dxfId="1097" priority="384">
      <formula>"$A6 =""text"""</formula>
    </cfRule>
  </conditionalFormatting>
  <conditionalFormatting sqref="AK88">
    <cfRule type="expression" dxfId="1096" priority="385">
      <formula>"$A6 =""text"""</formula>
    </cfRule>
  </conditionalFormatting>
  <conditionalFormatting sqref="AK90">
    <cfRule type="expression" dxfId="1095" priority="386">
      <formula>"$A6 =""text"""</formula>
    </cfRule>
  </conditionalFormatting>
  <conditionalFormatting sqref="AP89">
    <cfRule type="expression" dxfId="1094" priority="387">
      <formula>"$A6 =""text"""</formula>
    </cfRule>
  </conditionalFormatting>
  <conditionalFormatting sqref="AP86">
    <cfRule type="expression" dxfId="1093" priority="388">
      <formula>"$A6 =""text"""</formula>
    </cfRule>
  </conditionalFormatting>
  <conditionalFormatting sqref="A4:A5">
    <cfRule type="containsText" dxfId="1092" priority="391" operator="containsText" text="question"/>
    <cfRule type="containsText" dxfId="1091" priority="392" operator="containsText" text="text"/>
    <cfRule type="containsText" dxfId="1090" priority="393" operator="containsText" text="pagebreak"/>
  </conditionalFormatting>
  <conditionalFormatting sqref="A4:A5">
    <cfRule type="containsText" dxfId="1089" priority="394" operator="containsText" text="headline"/>
  </conditionalFormatting>
  <conditionalFormatting sqref="AG5">
    <cfRule type="expression" dxfId="1088" priority="395">
      <formula>"$A6 =""text"""</formula>
    </cfRule>
  </conditionalFormatting>
  <conditionalFormatting sqref="G4:G5">
    <cfRule type="duplicateValues" dxfId="1087" priority="396"/>
  </conditionalFormatting>
  <conditionalFormatting sqref="CO5:DP5">
    <cfRule type="expression" dxfId="1086" priority="397">
      <formula>"$A6 =""text"""</formula>
    </cfRule>
  </conditionalFormatting>
  <conditionalFormatting sqref="BM5">
    <cfRule type="expression" dxfId="1085" priority="398">
      <formula>"$A6 =""text"""</formula>
    </cfRule>
  </conditionalFormatting>
  <conditionalFormatting sqref="BN5:CM5">
    <cfRule type="expression" dxfId="1084" priority="399">
      <formula>"$A6 =""text"""</formula>
    </cfRule>
  </conditionalFormatting>
  <conditionalFormatting sqref="CN5">
    <cfRule type="expression" dxfId="1083" priority="400">
      <formula>"$A6 =""text"""</formula>
    </cfRule>
  </conditionalFormatting>
  <conditionalFormatting sqref="ES5:FP5">
    <cfRule type="expression" dxfId="1082" priority="401">
      <formula>"$A6 =""text"""</formula>
    </cfRule>
  </conditionalFormatting>
  <conditionalFormatting sqref="FU5:GR5">
    <cfRule type="expression" dxfId="1081" priority="402">
      <formula>"$A6 =""text"""</formula>
    </cfRule>
  </conditionalFormatting>
  <conditionalFormatting sqref="GW5:HT5">
    <cfRule type="expression" dxfId="1080" priority="403">
      <formula>"$A6 =""text"""</formula>
    </cfRule>
  </conditionalFormatting>
  <conditionalFormatting sqref="ER5">
    <cfRule type="expression" dxfId="1079" priority="405">
      <formula>"$A6 =""text"""</formula>
    </cfRule>
  </conditionalFormatting>
  <conditionalFormatting sqref="FQ5:FS5">
    <cfRule type="expression" dxfId="1078" priority="409">
      <formula>"$A6 =""text"""</formula>
    </cfRule>
  </conditionalFormatting>
  <conditionalFormatting sqref="FT5">
    <cfRule type="expression" dxfId="1077" priority="410">
      <formula>"$A6 =""text"""</formula>
    </cfRule>
  </conditionalFormatting>
  <conditionalFormatting sqref="GS5:GU5">
    <cfRule type="expression" dxfId="1076" priority="411">
      <formula>"$A6 =""text"""</formula>
    </cfRule>
  </conditionalFormatting>
  <conditionalFormatting sqref="GV5">
    <cfRule type="expression" dxfId="1075" priority="412">
      <formula>"$A6 =""text"""</formula>
    </cfRule>
  </conditionalFormatting>
  <conditionalFormatting sqref="HU5:HW5">
    <cfRule type="expression" dxfId="1074" priority="413">
      <formula>"$A6 =""text"""</formula>
    </cfRule>
  </conditionalFormatting>
  <conditionalFormatting sqref="HX5">
    <cfRule type="expression" dxfId="1073" priority="414">
      <formula>"$A6 =""text"""</formula>
    </cfRule>
  </conditionalFormatting>
  <conditionalFormatting sqref="CN51">
    <cfRule type="expression" dxfId="1072" priority="419">
      <formula>"$A6 =""text"""</formula>
    </cfRule>
  </conditionalFormatting>
  <conditionalFormatting sqref="CN73">
    <cfRule type="expression" dxfId="1071" priority="420">
      <formula>"$A6 =""text"""</formula>
    </cfRule>
  </conditionalFormatting>
  <conditionalFormatting sqref="BR39:CN39">
    <cfRule type="expression" dxfId="1070" priority="421">
      <formula>"$A6 =""text"""</formula>
    </cfRule>
  </conditionalFormatting>
  <conditionalFormatting sqref="BS43:CN43">
    <cfRule type="expression" dxfId="1069" priority="422">
      <formula>"$A6 =""text"""</formula>
    </cfRule>
  </conditionalFormatting>
  <conditionalFormatting sqref="BR41:CN42">
    <cfRule type="expression" dxfId="1068" priority="423">
      <formula>"$A6 =""text"""</formula>
    </cfRule>
  </conditionalFormatting>
  <conditionalFormatting sqref="BS48">
    <cfRule type="expression" dxfId="1067" priority="424">
      <formula>"$A6 =""text"""</formula>
    </cfRule>
  </conditionalFormatting>
  <conditionalFormatting sqref="BS44">
    <cfRule type="expression" dxfId="1066" priority="425">
      <formula>"$A6 =""text"""</formula>
    </cfRule>
  </conditionalFormatting>
  <conditionalFormatting sqref="BT45:CN45">
    <cfRule type="expression" dxfId="1065" priority="426">
      <formula>"$A6 =""text"""</formula>
    </cfRule>
  </conditionalFormatting>
  <conditionalFormatting sqref="BS45">
    <cfRule type="expression" dxfId="1064" priority="427">
      <formula>"$A6 =""text"""</formula>
    </cfRule>
  </conditionalFormatting>
  <conditionalFormatting sqref="BS46">
    <cfRule type="expression" dxfId="1063" priority="428">
      <formula>"$A6 =""text"""</formula>
    </cfRule>
  </conditionalFormatting>
  <conditionalFormatting sqref="BT48:CN48">
    <cfRule type="expression" dxfId="1062" priority="429">
      <formula>"$A6 =""text"""</formula>
    </cfRule>
  </conditionalFormatting>
  <conditionalFormatting sqref="BT49:CN49">
    <cfRule type="expression" dxfId="1061" priority="430">
      <formula>"$A6 =""text"""</formula>
    </cfRule>
  </conditionalFormatting>
  <conditionalFormatting sqref="BS49">
    <cfRule type="expression" dxfId="1060" priority="431">
      <formula>"$A6 =""text"""</formula>
    </cfRule>
  </conditionalFormatting>
  <conditionalFormatting sqref="BR52:CN53">
    <cfRule type="expression" dxfId="1059" priority="432">
      <formula>"$A6 =""text"""</formula>
    </cfRule>
  </conditionalFormatting>
  <conditionalFormatting sqref="BR64:CN65">
    <cfRule type="expression" dxfId="1058" priority="434">
      <formula>"$A6 =""text"""</formula>
    </cfRule>
  </conditionalFormatting>
  <conditionalFormatting sqref="BR71:CN72">
    <cfRule type="expression" dxfId="1057" priority="435">
      <formula>"$A6 =""text"""</formula>
    </cfRule>
  </conditionalFormatting>
  <conditionalFormatting sqref="BN70">
    <cfRule type="expression" dxfId="1056" priority="436">
      <formula>"$A6 =""text"""</formula>
    </cfRule>
  </conditionalFormatting>
  <conditionalFormatting sqref="BR78:CN79">
    <cfRule type="expression" dxfId="1055" priority="437">
      <formula>"$A6 =""text"""</formula>
    </cfRule>
  </conditionalFormatting>
  <conditionalFormatting sqref="BN80:BO80">
    <cfRule type="expression" dxfId="1054" priority="438">
      <formula>"$A6 =""text"""</formula>
    </cfRule>
  </conditionalFormatting>
  <conditionalFormatting sqref="BN80:BO80">
    <cfRule type="expression" dxfId="1053" priority="439">
      <formula>"$A6 =""text"""</formula>
    </cfRule>
  </conditionalFormatting>
  <conditionalFormatting sqref="BN70:BP70">
    <cfRule type="expression" dxfId="1052" priority="443">
      <formula>"$A6 =""text"""</formula>
    </cfRule>
  </conditionalFormatting>
  <conditionalFormatting sqref="BR83:CN84">
    <cfRule type="expression" dxfId="1051" priority="444">
      <formula>"$A6 =""text"""</formula>
    </cfRule>
  </conditionalFormatting>
  <conditionalFormatting sqref="BP91">
    <cfRule type="expression" dxfId="1050" priority="445">
      <formula>"$A6 =""text"""</formula>
    </cfRule>
  </conditionalFormatting>
  <conditionalFormatting sqref="BP91">
    <cfRule type="expression" dxfId="1049" priority="446">
      <formula>"$A6 =""text"""</formula>
    </cfRule>
  </conditionalFormatting>
  <conditionalFormatting sqref="BU95:CN95">
    <cfRule type="expression" dxfId="1048" priority="447">
      <formula>"$A6 =""text"""</formula>
    </cfRule>
  </conditionalFormatting>
  <conditionalFormatting sqref="BN92:CN93">
    <cfRule type="expression" dxfId="1047" priority="448">
      <formula>"$A6 =""text"""</formula>
    </cfRule>
  </conditionalFormatting>
  <conditionalFormatting sqref="BM32:BM33">
    <cfRule type="expression" dxfId="1046" priority="449">
      <formula>"$A6 =""text"""</formula>
    </cfRule>
  </conditionalFormatting>
  <conditionalFormatting sqref="BM32:BM33">
    <cfRule type="expression" dxfId="1045" priority="450">
      <formula>"$A6 =""text"""</formula>
    </cfRule>
  </conditionalFormatting>
  <conditionalFormatting sqref="BM33">
    <cfRule type="expression" dxfId="1044" priority="451">
      <formula>"$A6 =""text"""</formula>
    </cfRule>
  </conditionalFormatting>
  <conditionalFormatting sqref="BM33">
    <cfRule type="expression" dxfId="1043" priority="452">
      <formula>"$A6 =""text"""</formula>
    </cfRule>
  </conditionalFormatting>
  <conditionalFormatting sqref="BN57:BP57">
    <cfRule type="expression" dxfId="1042" priority="453">
      <formula>"$A6 =""text"""</formula>
    </cfRule>
  </conditionalFormatting>
  <conditionalFormatting sqref="BN51:BP51">
    <cfRule type="expression" dxfId="1041" priority="454">
      <formula>"$A6 =""text"""</formula>
    </cfRule>
  </conditionalFormatting>
  <conditionalFormatting sqref="BN50:BP50">
    <cfRule type="expression" dxfId="1040" priority="455">
      <formula>"$A6 =""text"""</formula>
    </cfRule>
  </conditionalFormatting>
  <conditionalFormatting sqref="BN77">
    <cfRule type="expression" dxfId="1039" priority="456">
      <formula>"$A6 =""text"""</formula>
    </cfRule>
  </conditionalFormatting>
  <conditionalFormatting sqref="BN77:BP77">
    <cfRule type="expression" dxfId="1038" priority="457">
      <formula>"$A6 =""text"""</formula>
    </cfRule>
  </conditionalFormatting>
  <conditionalFormatting sqref="BN82">
    <cfRule type="expression" dxfId="1037" priority="458">
      <formula>"$A6 =""text"""</formula>
    </cfRule>
  </conditionalFormatting>
  <conditionalFormatting sqref="BN82:BP82">
    <cfRule type="expression" dxfId="1036" priority="459">
      <formula>"$A6 =""text"""</formula>
    </cfRule>
  </conditionalFormatting>
  <conditionalFormatting sqref="BN81:BO81">
    <cfRule type="expression" dxfId="1035" priority="460">
      <formula>"$A6 =""text"""</formula>
    </cfRule>
  </conditionalFormatting>
  <conditionalFormatting sqref="BN81:BO81">
    <cfRule type="expression" dxfId="1034" priority="461">
      <formula>"$A6 =""text"""</formula>
    </cfRule>
  </conditionalFormatting>
  <conditionalFormatting sqref="BN75:BO75">
    <cfRule type="expression" dxfId="1033" priority="462">
      <formula>"$A6 =""text"""</formula>
    </cfRule>
  </conditionalFormatting>
  <conditionalFormatting sqref="BN75:BO75">
    <cfRule type="expression" dxfId="1032" priority="463">
      <formula>"$A6 =""text"""</formula>
    </cfRule>
  </conditionalFormatting>
  <conditionalFormatting sqref="BN76:BO76">
    <cfRule type="expression" dxfId="1031" priority="464">
      <formula>"$A6 =""text"""</formula>
    </cfRule>
  </conditionalFormatting>
  <conditionalFormatting sqref="BN76:BO76">
    <cfRule type="expression" dxfId="1030" priority="465">
      <formula>"$A6 =""text"""</formula>
    </cfRule>
  </conditionalFormatting>
  <conditionalFormatting sqref="BN85:BO85">
    <cfRule type="expression" dxfId="1029" priority="466">
      <formula>"$A6 =""text"""</formula>
    </cfRule>
  </conditionalFormatting>
  <conditionalFormatting sqref="BN85:BO85">
    <cfRule type="expression" dxfId="1028" priority="467">
      <formula>"$A6 =""text"""</formula>
    </cfRule>
  </conditionalFormatting>
  <conditionalFormatting sqref="BN87:BO87">
    <cfRule type="expression" dxfId="1027" priority="468">
      <formula>"$A6 =""text"""</formula>
    </cfRule>
  </conditionalFormatting>
  <conditionalFormatting sqref="BN87:BO87">
    <cfRule type="expression" dxfId="1026" priority="469">
      <formula>"$A6 =""text"""</formula>
    </cfRule>
  </conditionalFormatting>
  <conditionalFormatting sqref="BN73:BO74">
    <cfRule type="expression" dxfId="1025" priority="470">
      <formula>"$A6 =""text"""</formula>
    </cfRule>
  </conditionalFormatting>
  <conditionalFormatting sqref="BN73:BO74">
    <cfRule type="expression" dxfId="1024" priority="471">
      <formula>"$A6 =""text"""</formula>
    </cfRule>
  </conditionalFormatting>
  <conditionalFormatting sqref="BN66:BO67">
    <cfRule type="expression" dxfId="1023" priority="472">
      <formula>"$A6 =""text"""</formula>
    </cfRule>
  </conditionalFormatting>
  <conditionalFormatting sqref="BN66:BO67">
    <cfRule type="expression" dxfId="1022" priority="473">
      <formula>"$A6 =""text"""</formula>
    </cfRule>
  </conditionalFormatting>
  <conditionalFormatting sqref="BT40">
    <cfRule type="expression" dxfId="1021" priority="474">
      <formula>"$A6 =""text"""</formula>
    </cfRule>
  </conditionalFormatting>
  <conditionalFormatting sqref="BP73:BP76">
    <cfRule type="expression" dxfId="1020" priority="475">
      <formula>"$A6 =""text"""</formula>
    </cfRule>
  </conditionalFormatting>
  <conditionalFormatting sqref="BP80:BP81">
    <cfRule type="expression" dxfId="1019" priority="476">
      <formula>"$A6 =""text"""</formula>
    </cfRule>
  </conditionalFormatting>
  <conditionalFormatting sqref="BQ86">
    <cfRule type="expression" dxfId="1018" priority="477">
      <formula>"$A6 =""text"""</formula>
    </cfRule>
  </conditionalFormatting>
  <conditionalFormatting sqref="BQ94">
    <cfRule type="expression" dxfId="1017" priority="478">
      <formula>"$A6 =""text"""</formula>
    </cfRule>
  </conditionalFormatting>
  <conditionalFormatting sqref="BR95">
    <cfRule type="expression" dxfId="1016" priority="479">
      <formula>"$A6 =""text"""</formula>
    </cfRule>
  </conditionalFormatting>
  <conditionalFormatting sqref="BS54">
    <cfRule type="expression" dxfId="1015" priority="480">
      <formula>"$A6 =""text"""</formula>
    </cfRule>
  </conditionalFormatting>
  <conditionalFormatting sqref="BN55:BQ55">
    <cfRule type="expression" dxfId="1014" priority="481">
      <formula>"$A6 =""text"""</formula>
    </cfRule>
  </conditionalFormatting>
  <conditionalFormatting sqref="BS55">
    <cfRule type="expression" dxfId="1013" priority="482">
      <formula>"$A6 =""text"""</formula>
    </cfRule>
  </conditionalFormatting>
  <conditionalFormatting sqref="BQ56">
    <cfRule type="expression" dxfId="1012" priority="483">
      <formula>"$A6 =""text"""</formula>
    </cfRule>
  </conditionalFormatting>
  <conditionalFormatting sqref="BM82">
    <cfRule type="expression" dxfId="1011" priority="484">
      <formula>"$A6 =""text"""</formula>
    </cfRule>
  </conditionalFormatting>
  <conditionalFormatting sqref="BQ87">
    <cfRule type="expression" dxfId="1010" priority="485">
      <formula>"$A6 =""text"""</formula>
    </cfRule>
  </conditionalFormatting>
  <conditionalFormatting sqref="BN89">
    <cfRule type="expression" dxfId="1009" priority="486">
      <formula>"$A6 =""text"""</formula>
    </cfRule>
  </conditionalFormatting>
  <conditionalFormatting sqref="BN89">
    <cfRule type="expression" dxfId="1008" priority="487">
      <formula>"$A6 =""text"""</formula>
    </cfRule>
  </conditionalFormatting>
  <conditionalFormatting sqref="BQ89">
    <cfRule type="expression" dxfId="1007" priority="488">
      <formula>"$A6 =""text"""</formula>
    </cfRule>
  </conditionalFormatting>
  <conditionalFormatting sqref="BN91:BO91">
    <cfRule type="expression" dxfId="1006" priority="489">
      <formula>"$A6 =""text"""</formula>
    </cfRule>
  </conditionalFormatting>
  <conditionalFormatting sqref="BN91:BO91">
    <cfRule type="expression" dxfId="1005" priority="490">
      <formula>"$A6 =""text"""</formula>
    </cfRule>
  </conditionalFormatting>
  <conditionalFormatting sqref="BQ91">
    <cfRule type="expression" dxfId="1004" priority="491">
      <formula>"$A6 =""text"""</formula>
    </cfRule>
  </conditionalFormatting>
  <conditionalFormatting sqref="BN63">
    <cfRule type="expression" dxfId="1003" priority="492">
      <formula>"$A6 =""text"""</formula>
    </cfRule>
  </conditionalFormatting>
  <conditionalFormatting sqref="BN63:BP63">
    <cfRule type="expression" dxfId="1002" priority="493">
      <formula>"$A6 =""text"""</formula>
    </cfRule>
  </conditionalFormatting>
  <conditionalFormatting sqref="BQ88">
    <cfRule type="expression" dxfId="1001" priority="494">
      <formula>"$A6 =""text"""</formula>
    </cfRule>
  </conditionalFormatting>
  <conditionalFormatting sqref="BQ88">
    <cfRule type="expression" dxfId="1000" priority="495">
      <formula>"$A6 =""text"""</formula>
    </cfRule>
  </conditionalFormatting>
  <conditionalFormatting sqref="BQ88">
    <cfRule type="expression" dxfId="999" priority="496">
      <formula>"$A6 =""text"""</formula>
    </cfRule>
  </conditionalFormatting>
  <conditionalFormatting sqref="BQ90">
    <cfRule type="expression" dxfId="998" priority="497">
      <formula>"$A6 =""text"""</formula>
    </cfRule>
  </conditionalFormatting>
  <conditionalFormatting sqref="BQ90">
    <cfRule type="expression" dxfId="997" priority="498">
      <formula>"$A6 =""text"""</formula>
    </cfRule>
  </conditionalFormatting>
  <conditionalFormatting sqref="BQ90">
    <cfRule type="expression" dxfId="996" priority="499">
      <formula>"$A6 =""text"""</formula>
    </cfRule>
  </conditionalFormatting>
  <conditionalFormatting sqref="BR82">
    <cfRule type="expression" dxfId="995" priority="500">
      <formula>"$A6 =""text"""</formula>
    </cfRule>
  </conditionalFormatting>
  <conditionalFormatting sqref="BM88">
    <cfRule type="expression" dxfId="994" priority="501">
      <formula>"$A6 =""text"""</formula>
    </cfRule>
  </conditionalFormatting>
  <conditionalFormatting sqref="BM90">
    <cfRule type="expression" dxfId="993" priority="502">
      <formula>"$A6 =""text"""</formula>
    </cfRule>
  </conditionalFormatting>
  <conditionalFormatting sqref="BR89">
    <cfRule type="expression" dxfId="992" priority="503">
      <formula>"$A6 =""text"""</formula>
    </cfRule>
  </conditionalFormatting>
  <conditionalFormatting sqref="BR86">
    <cfRule type="expression" dxfId="991" priority="504">
      <formula>"$A6 =""text"""</formula>
    </cfRule>
  </conditionalFormatting>
  <conditionalFormatting sqref="DP51">
    <cfRule type="expression" dxfId="990" priority="510">
      <formula>"$A6 =""text"""</formula>
    </cfRule>
  </conditionalFormatting>
  <conditionalFormatting sqref="DP73">
    <cfRule type="expression" dxfId="989" priority="511">
      <formula>"$A6 =""text"""</formula>
    </cfRule>
  </conditionalFormatting>
  <conditionalFormatting sqref="CT39:DP39">
    <cfRule type="expression" dxfId="988" priority="512">
      <formula>"$A6 =""text"""</formula>
    </cfRule>
  </conditionalFormatting>
  <conditionalFormatting sqref="CU43:DP43">
    <cfRule type="expression" dxfId="987" priority="513">
      <formula>"$A6 =""text"""</formula>
    </cfRule>
  </conditionalFormatting>
  <conditionalFormatting sqref="CT41:DP42">
    <cfRule type="expression" dxfId="986" priority="514">
      <formula>"$A6 =""text"""</formula>
    </cfRule>
  </conditionalFormatting>
  <conditionalFormatting sqref="CU48">
    <cfRule type="expression" dxfId="985" priority="515">
      <formula>"$A6 =""text"""</formula>
    </cfRule>
  </conditionalFormatting>
  <conditionalFormatting sqref="CU44">
    <cfRule type="expression" dxfId="984" priority="516">
      <formula>"$A6 =""text"""</formula>
    </cfRule>
  </conditionalFormatting>
  <conditionalFormatting sqref="CV45:DP45">
    <cfRule type="expression" dxfId="983" priority="517">
      <formula>"$A6 =""text"""</formula>
    </cfRule>
  </conditionalFormatting>
  <conditionalFormatting sqref="CU45">
    <cfRule type="expression" dxfId="982" priority="518">
      <formula>"$A6 =""text"""</formula>
    </cfRule>
  </conditionalFormatting>
  <conditionalFormatting sqref="CU46">
    <cfRule type="expression" dxfId="981" priority="519">
      <formula>"$A6 =""text"""</formula>
    </cfRule>
  </conditionalFormatting>
  <conditionalFormatting sqref="CV48:DP48">
    <cfRule type="expression" dxfId="980" priority="520">
      <formula>"$A6 =""text"""</formula>
    </cfRule>
  </conditionalFormatting>
  <conditionalFormatting sqref="CV49:DP49">
    <cfRule type="expression" dxfId="979" priority="521">
      <formula>"$A6 =""text"""</formula>
    </cfRule>
  </conditionalFormatting>
  <conditionalFormatting sqref="CU49">
    <cfRule type="expression" dxfId="978" priority="522">
      <formula>"$A6 =""text"""</formula>
    </cfRule>
  </conditionalFormatting>
  <conditionalFormatting sqref="CT52:DP53">
    <cfRule type="expression" dxfId="977" priority="523">
      <formula>"$A6 =""text"""</formula>
    </cfRule>
  </conditionalFormatting>
  <conditionalFormatting sqref="CT64:DP65">
    <cfRule type="expression" dxfId="976" priority="525">
      <formula>"$A6 =""text"""</formula>
    </cfRule>
  </conditionalFormatting>
  <conditionalFormatting sqref="CT71:DP72">
    <cfRule type="expression" dxfId="975" priority="526">
      <formula>"$A6 =""text"""</formula>
    </cfRule>
  </conditionalFormatting>
  <conditionalFormatting sqref="CP70">
    <cfRule type="expression" dxfId="974" priority="527">
      <formula>"$A6 =""text"""</formula>
    </cfRule>
  </conditionalFormatting>
  <conditionalFormatting sqref="CT78:DP79">
    <cfRule type="expression" dxfId="973" priority="528">
      <formula>"$A6 =""text"""</formula>
    </cfRule>
  </conditionalFormatting>
  <conditionalFormatting sqref="CP80:CQ80">
    <cfRule type="expression" dxfId="972" priority="529">
      <formula>"$A6 =""text"""</formula>
    </cfRule>
  </conditionalFormatting>
  <conditionalFormatting sqref="CP80:CQ80">
    <cfRule type="expression" dxfId="971" priority="530">
      <formula>"$A6 =""text"""</formula>
    </cfRule>
  </conditionalFormatting>
  <conditionalFormatting sqref="CP70:CR70">
    <cfRule type="expression" dxfId="970" priority="534">
      <formula>"$A6 =""text"""</formula>
    </cfRule>
  </conditionalFormatting>
  <conditionalFormatting sqref="CT83:DP84">
    <cfRule type="expression" dxfId="969" priority="535">
      <formula>"$A6 =""text"""</formula>
    </cfRule>
  </conditionalFormatting>
  <conditionalFormatting sqref="CR91">
    <cfRule type="expression" dxfId="968" priority="536">
      <formula>"$A6 =""text"""</formula>
    </cfRule>
  </conditionalFormatting>
  <conditionalFormatting sqref="CR91">
    <cfRule type="expression" dxfId="967" priority="537">
      <formula>"$A6 =""text"""</formula>
    </cfRule>
  </conditionalFormatting>
  <conditionalFormatting sqref="CW95:DP95">
    <cfRule type="expression" dxfId="966" priority="538">
      <formula>"$A6 =""text"""</formula>
    </cfRule>
  </conditionalFormatting>
  <conditionalFormatting sqref="CP92:DP93">
    <cfRule type="expression" dxfId="965" priority="539">
      <formula>"$A6 =""text"""</formula>
    </cfRule>
  </conditionalFormatting>
  <conditionalFormatting sqref="CO32:CO33">
    <cfRule type="expression" dxfId="964" priority="540">
      <formula>"$A6 =""text"""</formula>
    </cfRule>
  </conditionalFormatting>
  <conditionalFormatting sqref="CO32:CO33">
    <cfRule type="expression" dxfId="963" priority="541">
      <formula>"$A6 =""text"""</formula>
    </cfRule>
  </conditionalFormatting>
  <conditionalFormatting sqref="CO33">
    <cfRule type="expression" dxfId="962" priority="542">
      <formula>"$A6 =""text"""</formula>
    </cfRule>
  </conditionalFormatting>
  <conditionalFormatting sqref="CO33">
    <cfRule type="expression" dxfId="961" priority="543">
      <formula>"$A6 =""text"""</formula>
    </cfRule>
  </conditionalFormatting>
  <conditionalFormatting sqref="CP57:CR57">
    <cfRule type="expression" dxfId="960" priority="544">
      <formula>"$A6 =""text"""</formula>
    </cfRule>
  </conditionalFormatting>
  <conditionalFormatting sqref="CP51:CR51">
    <cfRule type="expression" dxfId="959" priority="545">
      <formula>"$A6 =""text"""</formula>
    </cfRule>
  </conditionalFormatting>
  <conditionalFormatting sqref="CP50:CR50">
    <cfRule type="expression" dxfId="958" priority="546">
      <formula>"$A6 =""text"""</formula>
    </cfRule>
  </conditionalFormatting>
  <conditionalFormatting sqref="CP77">
    <cfRule type="expression" dxfId="957" priority="547">
      <formula>"$A6 =""text"""</formula>
    </cfRule>
  </conditionalFormatting>
  <conditionalFormatting sqref="CP77:CR77">
    <cfRule type="expression" dxfId="956" priority="548">
      <formula>"$A6 =""text"""</formula>
    </cfRule>
  </conditionalFormatting>
  <conditionalFormatting sqref="CP82">
    <cfRule type="expression" dxfId="955" priority="549">
      <formula>"$A6 =""text"""</formula>
    </cfRule>
  </conditionalFormatting>
  <conditionalFormatting sqref="CP82:CR82">
    <cfRule type="expression" dxfId="954" priority="550">
      <formula>"$A6 =""text"""</formula>
    </cfRule>
  </conditionalFormatting>
  <conditionalFormatting sqref="CP81:CQ81">
    <cfRule type="expression" dxfId="953" priority="551">
      <formula>"$A6 =""text"""</formula>
    </cfRule>
  </conditionalFormatting>
  <conditionalFormatting sqref="CP81:CQ81">
    <cfRule type="expression" dxfId="952" priority="552">
      <formula>"$A6 =""text"""</formula>
    </cfRule>
  </conditionalFormatting>
  <conditionalFormatting sqref="CP75:CQ75">
    <cfRule type="expression" dxfId="951" priority="553">
      <formula>"$A6 =""text"""</formula>
    </cfRule>
  </conditionalFormatting>
  <conditionalFormatting sqref="CP75:CQ75">
    <cfRule type="expression" dxfId="950" priority="554">
      <formula>"$A6 =""text"""</formula>
    </cfRule>
  </conditionalFormatting>
  <conditionalFormatting sqref="CP76:CQ76">
    <cfRule type="expression" dxfId="949" priority="555">
      <formula>"$A6 =""text"""</formula>
    </cfRule>
  </conditionalFormatting>
  <conditionalFormatting sqref="CP76:CQ76">
    <cfRule type="expression" dxfId="948" priority="556">
      <formula>"$A6 =""text"""</formula>
    </cfRule>
  </conditionalFormatting>
  <conditionalFormatting sqref="CP85:CQ85">
    <cfRule type="expression" dxfId="947" priority="557">
      <formula>"$A6 =""text"""</formula>
    </cfRule>
  </conditionalFormatting>
  <conditionalFormatting sqref="CP85:CQ85">
    <cfRule type="expression" dxfId="946" priority="558">
      <formula>"$A6 =""text"""</formula>
    </cfRule>
  </conditionalFormatting>
  <conditionalFormatting sqref="CP87:CQ87">
    <cfRule type="expression" dxfId="945" priority="559">
      <formula>"$A6 =""text"""</formula>
    </cfRule>
  </conditionalFormatting>
  <conditionalFormatting sqref="CP87:CQ87">
    <cfRule type="expression" dxfId="944" priority="560">
      <formula>"$A6 =""text"""</formula>
    </cfRule>
  </conditionalFormatting>
  <conditionalFormatting sqref="CP73:CQ74">
    <cfRule type="expression" dxfId="943" priority="561">
      <formula>"$A6 =""text"""</formula>
    </cfRule>
  </conditionalFormatting>
  <conditionalFormatting sqref="CP73:CQ74">
    <cfRule type="expression" dxfId="942" priority="562">
      <formula>"$A6 =""text"""</formula>
    </cfRule>
  </conditionalFormatting>
  <conditionalFormatting sqref="CP66:CQ67">
    <cfRule type="expression" dxfId="941" priority="563">
      <formula>"$A6 =""text"""</formula>
    </cfRule>
  </conditionalFormatting>
  <conditionalFormatting sqref="CP66:CQ67">
    <cfRule type="expression" dxfId="940" priority="564">
      <formula>"$A6 =""text"""</formula>
    </cfRule>
  </conditionalFormatting>
  <conditionalFormatting sqref="CV40">
    <cfRule type="expression" dxfId="939" priority="565">
      <formula>"$A6 =""text"""</formula>
    </cfRule>
  </conditionalFormatting>
  <conditionalFormatting sqref="CR73:CR76">
    <cfRule type="expression" dxfId="938" priority="566">
      <formula>"$A6 =""text"""</formula>
    </cfRule>
  </conditionalFormatting>
  <conditionalFormatting sqref="CR80:CR81">
    <cfRule type="expression" dxfId="937" priority="567">
      <formula>"$A6 =""text"""</formula>
    </cfRule>
  </conditionalFormatting>
  <conditionalFormatting sqref="CS86">
    <cfRule type="expression" dxfId="936" priority="568">
      <formula>"$A6 =""text"""</formula>
    </cfRule>
  </conditionalFormatting>
  <conditionalFormatting sqref="CS94">
    <cfRule type="expression" dxfId="935" priority="569">
      <formula>"$A6 =""text"""</formula>
    </cfRule>
  </conditionalFormatting>
  <conditionalFormatting sqref="CT95">
    <cfRule type="expression" dxfId="934" priority="570">
      <formula>"$A6 =""text"""</formula>
    </cfRule>
  </conditionalFormatting>
  <conditionalFormatting sqref="CU54">
    <cfRule type="expression" dxfId="933" priority="571">
      <formula>"$A6 =""text"""</formula>
    </cfRule>
  </conditionalFormatting>
  <conditionalFormatting sqref="CP55:CS55">
    <cfRule type="expression" dxfId="932" priority="572">
      <formula>"$A6 =""text"""</formula>
    </cfRule>
  </conditionalFormatting>
  <conditionalFormatting sqref="CU55">
    <cfRule type="expression" dxfId="931" priority="573">
      <formula>"$A6 =""text"""</formula>
    </cfRule>
  </conditionalFormatting>
  <conditionalFormatting sqref="CS56">
    <cfRule type="expression" dxfId="930" priority="574">
      <formula>"$A6 =""text"""</formula>
    </cfRule>
  </conditionalFormatting>
  <conditionalFormatting sqref="CO82">
    <cfRule type="expression" dxfId="929" priority="575">
      <formula>"$A6 =""text"""</formula>
    </cfRule>
  </conditionalFormatting>
  <conditionalFormatting sqref="CS87">
    <cfRule type="expression" dxfId="928" priority="576">
      <formula>"$A6 =""text"""</formula>
    </cfRule>
  </conditionalFormatting>
  <conditionalFormatting sqref="CP89">
    <cfRule type="expression" dxfId="927" priority="577">
      <formula>"$A6 =""text"""</formula>
    </cfRule>
  </conditionalFormatting>
  <conditionalFormatting sqref="CP89">
    <cfRule type="expression" dxfId="926" priority="578">
      <formula>"$A6 =""text"""</formula>
    </cfRule>
  </conditionalFormatting>
  <conditionalFormatting sqref="CS89">
    <cfRule type="expression" dxfId="925" priority="579">
      <formula>"$A6 =""text"""</formula>
    </cfRule>
  </conditionalFormatting>
  <conditionalFormatting sqref="CP91:CQ91">
    <cfRule type="expression" dxfId="924" priority="580">
      <formula>"$A6 =""text"""</formula>
    </cfRule>
  </conditionalFormatting>
  <conditionalFormatting sqref="CP91:CQ91">
    <cfRule type="expression" dxfId="923" priority="581">
      <formula>"$A6 =""text"""</formula>
    </cfRule>
  </conditionalFormatting>
  <conditionalFormatting sqref="CS91">
    <cfRule type="expression" dxfId="922" priority="582">
      <formula>"$A6 =""text"""</formula>
    </cfRule>
  </conditionalFormatting>
  <conditionalFormatting sqref="CP63">
    <cfRule type="expression" dxfId="921" priority="583">
      <formula>"$A6 =""text"""</formula>
    </cfRule>
  </conditionalFormatting>
  <conditionalFormatting sqref="CP63:CR63">
    <cfRule type="expression" dxfId="920" priority="584">
      <formula>"$A6 =""text"""</formula>
    </cfRule>
  </conditionalFormatting>
  <conditionalFormatting sqref="CS88">
    <cfRule type="expression" dxfId="919" priority="585">
      <formula>"$A6 =""text"""</formula>
    </cfRule>
  </conditionalFormatting>
  <conditionalFormatting sqref="CS88">
    <cfRule type="expression" dxfId="918" priority="586">
      <formula>"$A6 =""text"""</formula>
    </cfRule>
  </conditionalFormatting>
  <conditionalFormatting sqref="CS88">
    <cfRule type="expression" dxfId="917" priority="587">
      <formula>"$A6 =""text"""</formula>
    </cfRule>
  </conditionalFormatting>
  <conditionalFormatting sqref="CS90">
    <cfRule type="expression" dxfId="916" priority="588">
      <formula>"$A6 =""text"""</formula>
    </cfRule>
  </conditionalFormatting>
  <conditionalFormatting sqref="CS90">
    <cfRule type="expression" dxfId="915" priority="589">
      <formula>"$A6 =""text"""</formula>
    </cfRule>
  </conditionalFormatting>
  <conditionalFormatting sqref="CS90">
    <cfRule type="expression" dxfId="914" priority="590">
      <formula>"$A6 =""text"""</formula>
    </cfRule>
  </conditionalFormatting>
  <conditionalFormatting sqref="CT82">
    <cfRule type="expression" dxfId="913" priority="591">
      <formula>"$A6 =""text"""</formula>
    </cfRule>
  </conditionalFormatting>
  <conditionalFormatting sqref="CO88">
    <cfRule type="expression" dxfId="912" priority="592">
      <formula>"$A6 =""text"""</formula>
    </cfRule>
  </conditionalFormatting>
  <conditionalFormatting sqref="CO90">
    <cfRule type="expression" dxfId="911" priority="593">
      <formula>"$A6 =""text"""</formula>
    </cfRule>
  </conditionalFormatting>
  <conditionalFormatting sqref="CT89">
    <cfRule type="expression" dxfId="910" priority="594">
      <formula>"$A6 =""text"""</formula>
    </cfRule>
  </conditionalFormatting>
  <conditionalFormatting sqref="CT86">
    <cfRule type="expression" dxfId="909" priority="595">
      <formula>"$A6 =""text"""</formula>
    </cfRule>
  </conditionalFormatting>
  <conditionalFormatting sqref="ER51">
    <cfRule type="expression" dxfId="908" priority="601">
      <formula>"$A6 =""text"""</formula>
    </cfRule>
  </conditionalFormatting>
  <conditionalFormatting sqref="ER73">
    <cfRule type="expression" dxfId="907" priority="602">
      <formula>"$A6 =""text"""</formula>
    </cfRule>
  </conditionalFormatting>
  <conditionalFormatting sqref="DV39:ER39">
    <cfRule type="expression" dxfId="906" priority="603">
      <formula>"$A6 =""text"""</formula>
    </cfRule>
  </conditionalFormatting>
  <conditionalFormatting sqref="DW43:ER43">
    <cfRule type="expression" dxfId="905" priority="604">
      <formula>"$A6 =""text"""</formula>
    </cfRule>
  </conditionalFormatting>
  <conditionalFormatting sqref="DV41:ER42">
    <cfRule type="expression" dxfId="904" priority="605">
      <formula>"$A6 =""text"""</formula>
    </cfRule>
  </conditionalFormatting>
  <conditionalFormatting sqref="DW48">
    <cfRule type="expression" dxfId="903" priority="606">
      <formula>"$A6 =""text"""</formula>
    </cfRule>
  </conditionalFormatting>
  <conditionalFormatting sqref="DW44">
    <cfRule type="expression" dxfId="902" priority="607">
      <formula>"$A6 =""text"""</formula>
    </cfRule>
  </conditionalFormatting>
  <conditionalFormatting sqref="DX45:ER45">
    <cfRule type="expression" dxfId="901" priority="608">
      <formula>"$A6 =""text"""</formula>
    </cfRule>
  </conditionalFormatting>
  <conditionalFormatting sqref="DW45">
    <cfRule type="expression" dxfId="900" priority="609">
      <formula>"$A6 =""text"""</formula>
    </cfRule>
  </conditionalFormatting>
  <conditionalFormatting sqref="DW46">
    <cfRule type="expression" dxfId="899" priority="610">
      <formula>"$A6 =""text"""</formula>
    </cfRule>
  </conditionalFormatting>
  <conditionalFormatting sqref="DX48:ER48">
    <cfRule type="expression" dxfId="898" priority="611">
      <formula>"$A6 =""text"""</formula>
    </cfRule>
  </conditionalFormatting>
  <conditionalFormatting sqref="DX49:ER49">
    <cfRule type="expression" dxfId="897" priority="612">
      <formula>"$A6 =""text"""</formula>
    </cfRule>
  </conditionalFormatting>
  <conditionalFormatting sqref="DW49">
    <cfRule type="expression" dxfId="896" priority="613">
      <formula>"$A6 =""text"""</formula>
    </cfRule>
  </conditionalFormatting>
  <conditionalFormatting sqref="DV52:ER53">
    <cfRule type="expression" dxfId="895" priority="614">
      <formula>"$A6 =""text"""</formula>
    </cfRule>
  </conditionalFormatting>
  <conditionalFormatting sqref="DV64:ER65">
    <cfRule type="expression" dxfId="894" priority="616">
      <formula>"$A6 =""text"""</formula>
    </cfRule>
  </conditionalFormatting>
  <conditionalFormatting sqref="DV71:ER72">
    <cfRule type="expression" dxfId="893" priority="617">
      <formula>"$A6 =""text"""</formula>
    </cfRule>
  </conditionalFormatting>
  <conditionalFormatting sqref="DR70">
    <cfRule type="expression" dxfId="892" priority="618">
      <formula>"$A6 =""text"""</formula>
    </cfRule>
  </conditionalFormatting>
  <conditionalFormatting sqref="DV78:ER79">
    <cfRule type="expression" dxfId="891" priority="619">
      <formula>"$A6 =""text"""</formula>
    </cfRule>
  </conditionalFormatting>
  <conditionalFormatting sqref="DR80:DS80">
    <cfRule type="expression" dxfId="890" priority="620">
      <formula>"$A6 =""text"""</formula>
    </cfRule>
  </conditionalFormatting>
  <conditionalFormatting sqref="DR80:DS80">
    <cfRule type="expression" dxfId="889" priority="621">
      <formula>"$A6 =""text"""</formula>
    </cfRule>
  </conditionalFormatting>
  <conditionalFormatting sqref="DR70:DT70">
    <cfRule type="expression" dxfId="888" priority="625">
      <formula>"$A6 =""text"""</formula>
    </cfRule>
  </conditionalFormatting>
  <conditionalFormatting sqref="DV83:ER84">
    <cfRule type="expression" dxfId="887" priority="626">
      <formula>"$A6 =""text"""</formula>
    </cfRule>
  </conditionalFormatting>
  <conditionalFormatting sqref="DT91">
    <cfRule type="expression" dxfId="886" priority="627">
      <formula>"$A6 =""text"""</formula>
    </cfRule>
  </conditionalFormatting>
  <conditionalFormatting sqref="DT91">
    <cfRule type="expression" dxfId="885" priority="628">
      <formula>"$A6 =""text"""</formula>
    </cfRule>
  </conditionalFormatting>
  <conditionalFormatting sqref="DY95:ER95">
    <cfRule type="expression" dxfId="884" priority="629">
      <formula>"$A6 =""text"""</formula>
    </cfRule>
  </conditionalFormatting>
  <conditionalFormatting sqref="DR92:ER93">
    <cfRule type="expression" dxfId="883" priority="630">
      <formula>"$A6 =""text"""</formula>
    </cfRule>
  </conditionalFormatting>
  <conditionalFormatting sqref="DQ32:DQ33">
    <cfRule type="expression" dxfId="882" priority="631">
      <formula>"$A6 =""text"""</formula>
    </cfRule>
  </conditionalFormatting>
  <conditionalFormatting sqref="DQ32:DQ33">
    <cfRule type="expression" dxfId="881" priority="632">
      <formula>"$A6 =""text"""</formula>
    </cfRule>
  </conditionalFormatting>
  <conditionalFormatting sqref="DQ33">
    <cfRule type="expression" dxfId="880" priority="633">
      <formula>"$A6 =""text"""</formula>
    </cfRule>
  </conditionalFormatting>
  <conditionalFormatting sqref="DQ33">
    <cfRule type="expression" dxfId="879" priority="634">
      <formula>"$A6 =""text"""</formula>
    </cfRule>
  </conditionalFormatting>
  <conditionalFormatting sqref="DR57:DT57">
    <cfRule type="expression" dxfId="878" priority="635">
      <formula>"$A6 =""text"""</formula>
    </cfRule>
  </conditionalFormatting>
  <conditionalFormatting sqref="DR51:DT51">
    <cfRule type="expression" dxfId="877" priority="636">
      <formula>"$A6 =""text"""</formula>
    </cfRule>
  </conditionalFormatting>
  <conditionalFormatting sqref="DR50:DT50">
    <cfRule type="expression" dxfId="876" priority="637">
      <formula>"$A6 =""text"""</formula>
    </cfRule>
  </conditionalFormatting>
  <conditionalFormatting sqref="DR77">
    <cfRule type="expression" dxfId="875" priority="638">
      <formula>"$A6 =""text"""</formula>
    </cfRule>
  </conditionalFormatting>
  <conditionalFormatting sqref="DR77:DT77">
    <cfRule type="expression" dxfId="874" priority="639">
      <formula>"$A6 =""text"""</formula>
    </cfRule>
  </conditionalFormatting>
  <conditionalFormatting sqref="DR82">
    <cfRule type="expression" dxfId="873" priority="640">
      <formula>"$A6 =""text"""</formula>
    </cfRule>
  </conditionalFormatting>
  <conditionalFormatting sqref="DR82:DT82">
    <cfRule type="expression" dxfId="872" priority="641">
      <formula>"$A6 =""text"""</formula>
    </cfRule>
  </conditionalFormatting>
  <conditionalFormatting sqref="DR81:DS81">
    <cfRule type="expression" dxfId="871" priority="642">
      <formula>"$A6 =""text"""</formula>
    </cfRule>
  </conditionalFormatting>
  <conditionalFormatting sqref="DR81:DS81">
    <cfRule type="expression" dxfId="870" priority="643">
      <formula>"$A6 =""text"""</formula>
    </cfRule>
  </conditionalFormatting>
  <conditionalFormatting sqref="DR75:DS75">
    <cfRule type="expression" dxfId="869" priority="644">
      <formula>"$A6 =""text"""</formula>
    </cfRule>
  </conditionalFormatting>
  <conditionalFormatting sqref="DR75:DS75">
    <cfRule type="expression" dxfId="868" priority="645">
      <formula>"$A6 =""text"""</formula>
    </cfRule>
  </conditionalFormatting>
  <conditionalFormatting sqref="DR76:DS76">
    <cfRule type="expression" dxfId="867" priority="646">
      <formula>"$A6 =""text"""</formula>
    </cfRule>
  </conditionalFormatting>
  <conditionalFormatting sqref="DR76:DS76">
    <cfRule type="expression" dxfId="866" priority="647">
      <formula>"$A6 =""text"""</formula>
    </cfRule>
  </conditionalFormatting>
  <conditionalFormatting sqref="DR85:DS85">
    <cfRule type="expression" dxfId="865" priority="648">
      <formula>"$A6 =""text"""</formula>
    </cfRule>
  </conditionalFormatting>
  <conditionalFormatting sqref="DR85:DS85">
    <cfRule type="expression" dxfId="864" priority="649">
      <formula>"$A6 =""text"""</formula>
    </cfRule>
  </conditionalFormatting>
  <conditionalFormatting sqref="DR87:DS87">
    <cfRule type="expression" dxfId="863" priority="650">
      <formula>"$A6 =""text"""</formula>
    </cfRule>
  </conditionalFormatting>
  <conditionalFormatting sqref="DR87:DS87">
    <cfRule type="expression" dxfId="862" priority="651">
      <formula>"$A6 =""text"""</formula>
    </cfRule>
  </conditionalFormatting>
  <conditionalFormatting sqref="DR73:DS74">
    <cfRule type="expression" dxfId="861" priority="652">
      <formula>"$A6 =""text"""</formula>
    </cfRule>
  </conditionalFormatting>
  <conditionalFormatting sqref="DR73:DS74">
    <cfRule type="expression" dxfId="860" priority="653">
      <formula>"$A6 =""text"""</formula>
    </cfRule>
  </conditionalFormatting>
  <conditionalFormatting sqref="DR66:DS67">
    <cfRule type="expression" dxfId="859" priority="654">
      <formula>"$A6 =""text"""</formula>
    </cfRule>
  </conditionalFormatting>
  <conditionalFormatting sqref="DR66:DS67">
    <cfRule type="expression" dxfId="858" priority="655">
      <formula>"$A6 =""text"""</formula>
    </cfRule>
  </conditionalFormatting>
  <conditionalFormatting sqref="DX40">
    <cfRule type="expression" dxfId="857" priority="656">
      <formula>"$A6 =""text"""</formula>
    </cfRule>
  </conditionalFormatting>
  <conditionalFormatting sqref="DT73:DT76">
    <cfRule type="expression" dxfId="856" priority="657">
      <formula>"$A6 =""text"""</formula>
    </cfRule>
  </conditionalFormatting>
  <conditionalFormatting sqref="DT80:DT81">
    <cfRule type="expression" dxfId="855" priority="658">
      <formula>"$A6 =""text"""</formula>
    </cfRule>
  </conditionalFormatting>
  <conditionalFormatting sqref="DU86">
    <cfRule type="expression" dxfId="854" priority="659">
      <formula>"$A6 =""text"""</formula>
    </cfRule>
  </conditionalFormatting>
  <conditionalFormatting sqref="DU94">
    <cfRule type="expression" dxfId="853" priority="660">
      <formula>"$A6 =""text"""</formula>
    </cfRule>
  </conditionalFormatting>
  <conditionalFormatting sqref="DV95">
    <cfRule type="expression" dxfId="852" priority="661">
      <formula>"$A6 =""text"""</formula>
    </cfRule>
  </conditionalFormatting>
  <conditionalFormatting sqref="DW54">
    <cfRule type="expression" dxfId="851" priority="662">
      <formula>"$A6 =""text"""</formula>
    </cfRule>
  </conditionalFormatting>
  <conditionalFormatting sqref="DR55:DU55">
    <cfRule type="expression" dxfId="850" priority="663">
      <formula>"$A6 =""text"""</formula>
    </cfRule>
  </conditionalFormatting>
  <conditionalFormatting sqref="DW55">
    <cfRule type="expression" dxfId="849" priority="664">
      <formula>"$A6 =""text"""</formula>
    </cfRule>
  </conditionalFormatting>
  <conditionalFormatting sqref="DU56">
    <cfRule type="expression" dxfId="848" priority="665">
      <formula>"$A6 =""text"""</formula>
    </cfRule>
  </conditionalFormatting>
  <conditionalFormatting sqref="DQ82">
    <cfRule type="expression" dxfId="847" priority="666">
      <formula>"$A6 =""text"""</formula>
    </cfRule>
  </conditionalFormatting>
  <conditionalFormatting sqref="DU87">
    <cfRule type="expression" dxfId="846" priority="667">
      <formula>"$A6 =""text"""</formula>
    </cfRule>
  </conditionalFormatting>
  <conditionalFormatting sqref="DR89">
    <cfRule type="expression" dxfId="845" priority="668">
      <formula>"$A6 =""text"""</formula>
    </cfRule>
  </conditionalFormatting>
  <conditionalFormatting sqref="DR89">
    <cfRule type="expression" dxfId="844" priority="669">
      <formula>"$A6 =""text"""</formula>
    </cfRule>
  </conditionalFormatting>
  <conditionalFormatting sqref="DU89">
    <cfRule type="expression" dxfId="843" priority="670">
      <formula>"$A6 =""text"""</formula>
    </cfRule>
  </conditionalFormatting>
  <conditionalFormatting sqref="DR91:DS91">
    <cfRule type="expression" dxfId="842" priority="671">
      <formula>"$A6 =""text"""</formula>
    </cfRule>
  </conditionalFormatting>
  <conditionalFormatting sqref="DR91:DS91">
    <cfRule type="expression" dxfId="841" priority="672">
      <formula>"$A6 =""text"""</formula>
    </cfRule>
  </conditionalFormatting>
  <conditionalFormatting sqref="DU91">
    <cfRule type="expression" dxfId="840" priority="673">
      <formula>"$A6 =""text"""</formula>
    </cfRule>
  </conditionalFormatting>
  <conditionalFormatting sqref="DR63">
    <cfRule type="expression" dxfId="839" priority="674">
      <formula>"$A6 =""text"""</formula>
    </cfRule>
  </conditionalFormatting>
  <conditionalFormatting sqref="DR63:DT63">
    <cfRule type="expression" dxfId="838" priority="675">
      <formula>"$A6 =""text"""</formula>
    </cfRule>
  </conditionalFormatting>
  <conditionalFormatting sqref="DU88">
    <cfRule type="expression" dxfId="837" priority="676">
      <formula>"$A6 =""text"""</formula>
    </cfRule>
  </conditionalFormatting>
  <conditionalFormatting sqref="DU88">
    <cfRule type="expression" dxfId="836" priority="677">
      <formula>"$A6 =""text"""</formula>
    </cfRule>
  </conditionalFormatting>
  <conditionalFormatting sqref="DU88">
    <cfRule type="expression" dxfId="835" priority="678">
      <formula>"$A6 =""text"""</formula>
    </cfRule>
  </conditionalFormatting>
  <conditionalFormatting sqref="DU90">
    <cfRule type="expression" dxfId="834" priority="679">
      <formula>"$A6 =""text"""</formula>
    </cfRule>
  </conditionalFormatting>
  <conditionalFormatting sqref="DU90">
    <cfRule type="expression" dxfId="833" priority="680">
      <formula>"$A6 =""text"""</formula>
    </cfRule>
  </conditionalFormatting>
  <conditionalFormatting sqref="DU90">
    <cfRule type="expression" dxfId="832" priority="681">
      <formula>"$A6 =""text"""</formula>
    </cfRule>
  </conditionalFormatting>
  <conditionalFormatting sqref="DV82">
    <cfRule type="expression" dxfId="831" priority="682">
      <formula>"$A6 =""text"""</formula>
    </cfRule>
  </conditionalFormatting>
  <conditionalFormatting sqref="DQ88">
    <cfRule type="expression" dxfId="830" priority="683">
      <formula>"$A6 =""text"""</formula>
    </cfRule>
  </conditionalFormatting>
  <conditionalFormatting sqref="DQ90">
    <cfRule type="expression" dxfId="829" priority="684">
      <formula>"$A6 =""text"""</formula>
    </cfRule>
  </conditionalFormatting>
  <conditionalFormatting sqref="DV89">
    <cfRule type="expression" dxfId="828" priority="685">
      <formula>"$A6 =""text"""</formula>
    </cfRule>
  </conditionalFormatting>
  <conditionalFormatting sqref="DV86">
    <cfRule type="expression" dxfId="827" priority="686">
      <formula>"$A6 =""text"""</formula>
    </cfRule>
  </conditionalFormatting>
  <conditionalFormatting sqref="FT51">
    <cfRule type="expression" dxfId="826" priority="692">
      <formula>"$A6 =""text"""</formula>
    </cfRule>
  </conditionalFormatting>
  <conditionalFormatting sqref="FT73">
    <cfRule type="expression" dxfId="825" priority="693">
      <formula>"$A6 =""text"""</formula>
    </cfRule>
  </conditionalFormatting>
  <conditionalFormatting sqref="EX39:FT39">
    <cfRule type="expression" dxfId="824" priority="694">
      <formula>"$A6 =""text"""</formula>
    </cfRule>
  </conditionalFormatting>
  <conditionalFormatting sqref="EY43:FT43">
    <cfRule type="expression" dxfId="823" priority="695">
      <formula>"$A6 =""text"""</formula>
    </cfRule>
  </conditionalFormatting>
  <conditionalFormatting sqref="EX41:FT42">
    <cfRule type="expression" dxfId="822" priority="696">
      <formula>"$A6 =""text"""</formula>
    </cfRule>
  </conditionalFormatting>
  <conditionalFormatting sqref="EY48">
    <cfRule type="expression" dxfId="821" priority="697">
      <formula>"$A6 =""text"""</formula>
    </cfRule>
  </conditionalFormatting>
  <conditionalFormatting sqref="EY44">
    <cfRule type="expression" dxfId="820" priority="698">
      <formula>"$A6 =""text"""</formula>
    </cfRule>
  </conditionalFormatting>
  <conditionalFormatting sqref="EZ45:FT45">
    <cfRule type="expression" dxfId="819" priority="699">
      <formula>"$A6 =""text"""</formula>
    </cfRule>
  </conditionalFormatting>
  <conditionalFormatting sqref="EY45">
    <cfRule type="expression" dxfId="818" priority="700">
      <formula>"$A6 =""text"""</formula>
    </cfRule>
  </conditionalFormatting>
  <conditionalFormatting sqref="EY46">
    <cfRule type="expression" dxfId="817" priority="701">
      <formula>"$A6 =""text"""</formula>
    </cfRule>
  </conditionalFormatting>
  <conditionalFormatting sqref="EZ48:FT48">
    <cfRule type="expression" dxfId="816" priority="702">
      <formula>"$A6 =""text"""</formula>
    </cfRule>
  </conditionalFormatting>
  <conditionalFormatting sqref="EZ49:FT49">
    <cfRule type="expression" dxfId="815" priority="703">
      <formula>"$A6 =""text"""</formula>
    </cfRule>
  </conditionalFormatting>
  <conditionalFormatting sqref="EY49">
    <cfRule type="expression" dxfId="814" priority="704">
      <formula>"$A6 =""text"""</formula>
    </cfRule>
  </conditionalFormatting>
  <conditionalFormatting sqref="EX52:FT53">
    <cfRule type="expression" dxfId="813" priority="705">
      <formula>"$A6 =""text"""</formula>
    </cfRule>
  </conditionalFormatting>
  <conditionalFormatting sqref="EX64:FT65">
    <cfRule type="expression" dxfId="812" priority="707">
      <formula>"$A6 =""text"""</formula>
    </cfRule>
  </conditionalFormatting>
  <conditionalFormatting sqref="EX71:FT72">
    <cfRule type="expression" dxfId="811" priority="708">
      <formula>"$A6 =""text"""</formula>
    </cfRule>
  </conditionalFormatting>
  <conditionalFormatting sqref="ET70">
    <cfRule type="expression" dxfId="810" priority="709">
      <formula>"$A6 =""text"""</formula>
    </cfRule>
  </conditionalFormatting>
  <conditionalFormatting sqref="EX78:FT79">
    <cfRule type="expression" dxfId="809" priority="710">
      <formula>"$A6 =""text"""</formula>
    </cfRule>
  </conditionalFormatting>
  <conditionalFormatting sqref="ET80:EU80">
    <cfRule type="expression" dxfId="808" priority="711">
      <formula>"$A6 =""text"""</formula>
    </cfRule>
  </conditionalFormatting>
  <conditionalFormatting sqref="ET80:EU80">
    <cfRule type="expression" dxfId="807" priority="712">
      <formula>"$A6 =""text"""</formula>
    </cfRule>
  </conditionalFormatting>
  <conditionalFormatting sqref="ET70:EV70">
    <cfRule type="expression" dxfId="806" priority="716">
      <formula>"$A6 =""text"""</formula>
    </cfRule>
  </conditionalFormatting>
  <conditionalFormatting sqref="EX83:FT84">
    <cfRule type="expression" dxfId="805" priority="717">
      <formula>"$A6 =""text"""</formula>
    </cfRule>
  </conditionalFormatting>
  <conditionalFormatting sqref="EV91">
    <cfRule type="expression" dxfId="804" priority="718">
      <formula>"$A6 =""text"""</formula>
    </cfRule>
  </conditionalFormatting>
  <conditionalFormatting sqref="EV91">
    <cfRule type="expression" dxfId="803" priority="719">
      <formula>"$A6 =""text"""</formula>
    </cfRule>
  </conditionalFormatting>
  <conditionalFormatting sqref="FA95:FT95">
    <cfRule type="expression" dxfId="802" priority="720">
      <formula>"$A6 =""text"""</formula>
    </cfRule>
  </conditionalFormatting>
  <conditionalFormatting sqref="ET92:FT93">
    <cfRule type="expression" dxfId="801" priority="721">
      <formula>"$A6 =""text"""</formula>
    </cfRule>
  </conditionalFormatting>
  <conditionalFormatting sqref="ES32:ES33">
    <cfRule type="expression" dxfId="800" priority="722">
      <formula>"$A6 =""text"""</formula>
    </cfRule>
  </conditionalFormatting>
  <conditionalFormatting sqref="ES32:ES33">
    <cfRule type="expression" dxfId="799" priority="723">
      <formula>"$A6 =""text"""</formula>
    </cfRule>
  </conditionalFormatting>
  <conditionalFormatting sqref="ES33">
    <cfRule type="expression" dxfId="798" priority="724">
      <formula>"$A6 =""text"""</formula>
    </cfRule>
  </conditionalFormatting>
  <conditionalFormatting sqref="ES33">
    <cfRule type="expression" dxfId="797" priority="725">
      <formula>"$A6 =""text"""</formula>
    </cfRule>
  </conditionalFormatting>
  <conditionalFormatting sqref="ET57:EV57">
    <cfRule type="expression" dxfId="796" priority="726">
      <formula>"$A6 =""text"""</formula>
    </cfRule>
  </conditionalFormatting>
  <conditionalFormatting sqref="ET51:EV51">
    <cfRule type="expression" dxfId="795" priority="727">
      <formula>"$A6 =""text"""</formula>
    </cfRule>
  </conditionalFormatting>
  <conditionalFormatting sqref="ET50:EV50">
    <cfRule type="expression" dxfId="794" priority="728">
      <formula>"$A6 =""text"""</formula>
    </cfRule>
  </conditionalFormatting>
  <conditionalFormatting sqref="ET77">
    <cfRule type="expression" dxfId="793" priority="729">
      <formula>"$A6 =""text"""</formula>
    </cfRule>
  </conditionalFormatting>
  <conditionalFormatting sqref="ET77:EV77">
    <cfRule type="expression" dxfId="792" priority="730">
      <formula>"$A6 =""text"""</formula>
    </cfRule>
  </conditionalFormatting>
  <conditionalFormatting sqref="ET82">
    <cfRule type="expression" dxfId="791" priority="731">
      <formula>"$A6 =""text"""</formula>
    </cfRule>
  </conditionalFormatting>
  <conditionalFormatting sqref="ET82:EV82">
    <cfRule type="expression" dxfId="790" priority="732">
      <formula>"$A6 =""text"""</formula>
    </cfRule>
  </conditionalFormatting>
  <conditionalFormatting sqref="ET81:EU81">
    <cfRule type="expression" dxfId="789" priority="733">
      <formula>"$A6 =""text"""</formula>
    </cfRule>
  </conditionalFormatting>
  <conditionalFormatting sqref="ET81:EU81">
    <cfRule type="expression" dxfId="788" priority="734">
      <formula>"$A6 =""text"""</formula>
    </cfRule>
  </conditionalFormatting>
  <conditionalFormatting sqref="ET75:EU75">
    <cfRule type="expression" dxfId="787" priority="735">
      <formula>"$A6 =""text"""</formula>
    </cfRule>
  </conditionalFormatting>
  <conditionalFormatting sqref="ET75:EU75">
    <cfRule type="expression" dxfId="786" priority="736">
      <formula>"$A6 =""text"""</formula>
    </cfRule>
  </conditionalFormatting>
  <conditionalFormatting sqref="ET76:EU76">
    <cfRule type="expression" dxfId="785" priority="737">
      <formula>"$A6 =""text"""</formula>
    </cfRule>
  </conditionalFormatting>
  <conditionalFormatting sqref="ET76:EU76">
    <cfRule type="expression" dxfId="784" priority="738">
      <formula>"$A6 =""text"""</formula>
    </cfRule>
  </conditionalFormatting>
  <conditionalFormatting sqref="ET85:EU85">
    <cfRule type="expression" dxfId="783" priority="739">
      <formula>"$A6 =""text"""</formula>
    </cfRule>
  </conditionalFormatting>
  <conditionalFormatting sqref="ET85:EU85">
    <cfRule type="expression" dxfId="782" priority="740">
      <formula>"$A6 =""text"""</formula>
    </cfRule>
  </conditionalFormatting>
  <conditionalFormatting sqref="ET87:EU87">
    <cfRule type="expression" dxfId="781" priority="741">
      <formula>"$A6 =""text"""</formula>
    </cfRule>
  </conditionalFormatting>
  <conditionalFormatting sqref="ET87:EU87">
    <cfRule type="expression" dxfId="780" priority="742">
      <formula>"$A6 =""text"""</formula>
    </cfRule>
  </conditionalFormatting>
  <conditionalFormatting sqref="ET73:EU74">
    <cfRule type="expression" dxfId="779" priority="743">
      <formula>"$A6 =""text"""</formula>
    </cfRule>
  </conditionalFormatting>
  <conditionalFormatting sqref="ET73:EU74">
    <cfRule type="expression" dxfId="778" priority="744">
      <formula>"$A6 =""text"""</formula>
    </cfRule>
  </conditionalFormatting>
  <conditionalFormatting sqref="ET66:EU67">
    <cfRule type="expression" dxfId="777" priority="745">
      <formula>"$A6 =""text"""</formula>
    </cfRule>
  </conditionalFormatting>
  <conditionalFormatting sqref="ET66:EU67">
    <cfRule type="expression" dxfId="776" priority="746">
      <formula>"$A6 =""text"""</formula>
    </cfRule>
  </conditionalFormatting>
  <conditionalFormatting sqref="EZ40">
    <cfRule type="expression" dxfId="775" priority="747">
      <formula>"$A6 =""text"""</formula>
    </cfRule>
  </conditionalFormatting>
  <conditionalFormatting sqref="EV73:EV76">
    <cfRule type="expression" dxfId="774" priority="748">
      <formula>"$A6 =""text"""</formula>
    </cfRule>
  </conditionalFormatting>
  <conditionalFormatting sqref="EV80:EV81">
    <cfRule type="expression" dxfId="773" priority="749">
      <formula>"$A6 =""text"""</formula>
    </cfRule>
  </conditionalFormatting>
  <conditionalFormatting sqref="EW86">
    <cfRule type="expression" dxfId="772" priority="750">
      <formula>"$A6 =""text"""</formula>
    </cfRule>
  </conditionalFormatting>
  <conditionalFormatting sqref="EW94">
    <cfRule type="expression" dxfId="771" priority="751">
      <formula>"$A6 =""text"""</formula>
    </cfRule>
  </conditionalFormatting>
  <conditionalFormatting sqref="EX95">
    <cfRule type="expression" dxfId="770" priority="752">
      <formula>"$A6 =""text"""</formula>
    </cfRule>
  </conditionalFormatting>
  <conditionalFormatting sqref="EY54">
    <cfRule type="expression" dxfId="769" priority="753">
      <formula>"$A6 =""text"""</formula>
    </cfRule>
  </conditionalFormatting>
  <conditionalFormatting sqref="ET55:EW55">
    <cfRule type="expression" dxfId="768" priority="754">
      <formula>"$A6 =""text"""</formula>
    </cfRule>
  </conditionalFormatting>
  <conditionalFormatting sqref="EY55">
    <cfRule type="expression" dxfId="767" priority="755">
      <formula>"$A6 =""text"""</formula>
    </cfRule>
  </conditionalFormatting>
  <conditionalFormatting sqref="EW56">
    <cfRule type="expression" dxfId="766" priority="756">
      <formula>"$A6 =""text"""</formula>
    </cfRule>
  </conditionalFormatting>
  <conditionalFormatting sqref="ES82">
    <cfRule type="expression" dxfId="765" priority="757">
      <formula>"$A6 =""text"""</formula>
    </cfRule>
  </conditionalFormatting>
  <conditionalFormatting sqref="EW87">
    <cfRule type="expression" dxfId="764" priority="758">
      <formula>"$A6 =""text"""</formula>
    </cfRule>
  </conditionalFormatting>
  <conditionalFormatting sqref="ET89">
    <cfRule type="expression" dxfId="763" priority="759">
      <formula>"$A6 =""text"""</formula>
    </cfRule>
  </conditionalFormatting>
  <conditionalFormatting sqref="ET89">
    <cfRule type="expression" dxfId="762" priority="760">
      <formula>"$A6 =""text"""</formula>
    </cfRule>
  </conditionalFormatting>
  <conditionalFormatting sqref="EW89">
    <cfRule type="expression" dxfId="761" priority="761">
      <formula>"$A6 =""text"""</formula>
    </cfRule>
  </conditionalFormatting>
  <conditionalFormatting sqref="ET91:EU91">
    <cfRule type="expression" dxfId="760" priority="762">
      <formula>"$A6 =""text"""</formula>
    </cfRule>
  </conditionalFormatting>
  <conditionalFormatting sqref="ET91:EU91">
    <cfRule type="expression" dxfId="759" priority="763">
      <formula>"$A6 =""text"""</formula>
    </cfRule>
  </conditionalFormatting>
  <conditionalFormatting sqref="EW91">
    <cfRule type="expression" dxfId="758" priority="764">
      <formula>"$A6 =""text"""</formula>
    </cfRule>
  </conditionalFormatting>
  <conditionalFormatting sqref="ET63">
    <cfRule type="expression" dxfId="757" priority="765">
      <formula>"$A6 =""text"""</formula>
    </cfRule>
  </conditionalFormatting>
  <conditionalFormatting sqref="ET63:EV63">
    <cfRule type="expression" dxfId="756" priority="766">
      <formula>"$A6 =""text"""</formula>
    </cfRule>
  </conditionalFormatting>
  <conditionalFormatting sqref="EW88">
    <cfRule type="expression" dxfId="755" priority="767">
      <formula>"$A6 =""text"""</formula>
    </cfRule>
  </conditionalFormatting>
  <conditionalFormatting sqref="EW88">
    <cfRule type="expression" dxfId="754" priority="768">
      <formula>"$A6 =""text"""</formula>
    </cfRule>
  </conditionalFormatting>
  <conditionalFormatting sqref="EW88">
    <cfRule type="expression" dxfId="753" priority="769">
      <formula>"$A6 =""text"""</formula>
    </cfRule>
  </conditionalFormatting>
  <conditionalFormatting sqref="EW90">
    <cfRule type="expression" dxfId="752" priority="770">
      <formula>"$A6 =""text"""</formula>
    </cfRule>
  </conditionalFormatting>
  <conditionalFormatting sqref="EW90">
    <cfRule type="expression" dxfId="751" priority="771">
      <formula>"$A6 =""text"""</formula>
    </cfRule>
  </conditionalFormatting>
  <conditionalFormatting sqref="EW90">
    <cfRule type="expression" dxfId="750" priority="772">
      <formula>"$A6 =""text"""</formula>
    </cfRule>
  </conditionalFormatting>
  <conditionalFormatting sqref="EX82">
    <cfRule type="expression" dxfId="749" priority="773">
      <formula>"$A6 =""text"""</formula>
    </cfRule>
  </conditionalFormatting>
  <conditionalFormatting sqref="ES88">
    <cfRule type="expression" dxfId="748" priority="774">
      <formula>"$A6 =""text"""</formula>
    </cfRule>
  </conditionalFormatting>
  <conditionalFormatting sqref="ES90">
    <cfRule type="expression" dxfId="747" priority="775">
      <formula>"$A6 =""text"""</formula>
    </cfRule>
  </conditionalFormatting>
  <conditionalFormatting sqref="EX89">
    <cfRule type="expression" dxfId="746" priority="776">
      <formula>"$A6 =""text"""</formula>
    </cfRule>
  </conditionalFormatting>
  <conditionalFormatting sqref="EX86">
    <cfRule type="expression" dxfId="745" priority="777">
      <formula>"$A6 =""text"""</formula>
    </cfRule>
  </conditionalFormatting>
  <conditionalFormatting sqref="GV51">
    <cfRule type="expression" dxfId="744" priority="783">
      <formula>"$A6 =""text"""</formula>
    </cfRule>
  </conditionalFormatting>
  <conditionalFormatting sqref="FZ39:GV39">
    <cfRule type="expression" dxfId="743" priority="784">
      <formula>"$A6 =""text"""</formula>
    </cfRule>
  </conditionalFormatting>
  <conditionalFormatting sqref="GA43:GV43">
    <cfRule type="expression" dxfId="742" priority="785">
      <formula>"$A6 =""text"""</formula>
    </cfRule>
  </conditionalFormatting>
  <conditionalFormatting sqref="FZ41:GV42">
    <cfRule type="expression" dxfId="741" priority="786">
      <formula>"$A6 =""text"""</formula>
    </cfRule>
  </conditionalFormatting>
  <conditionalFormatting sqref="GA48">
    <cfRule type="expression" dxfId="740" priority="787">
      <formula>"$A6 =""text"""</formula>
    </cfRule>
  </conditionalFormatting>
  <conditionalFormatting sqref="GA44">
    <cfRule type="expression" dxfId="739" priority="788">
      <formula>"$A6 =""text"""</formula>
    </cfRule>
  </conditionalFormatting>
  <conditionalFormatting sqref="GB45:GV45">
    <cfRule type="expression" dxfId="738" priority="789">
      <formula>"$A6 =""text"""</formula>
    </cfRule>
  </conditionalFormatting>
  <conditionalFormatting sqref="GA45">
    <cfRule type="expression" dxfId="737" priority="790">
      <formula>"$A6 =""text"""</formula>
    </cfRule>
  </conditionalFormatting>
  <conditionalFormatting sqref="GA46">
    <cfRule type="expression" dxfId="736" priority="791">
      <formula>"$A6 =""text"""</formula>
    </cfRule>
  </conditionalFormatting>
  <conditionalFormatting sqref="GB48:GV48">
    <cfRule type="expression" dxfId="735" priority="792">
      <formula>"$A6 =""text"""</formula>
    </cfRule>
  </conditionalFormatting>
  <conditionalFormatting sqref="GB49:GV49">
    <cfRule type="expression" dxfId="734" priority="793">
      <formula>"$A6 =""text"""</formula>
    </cfRule>
  </conditionalFormatting>
  <conditionalFormatting sqref="GA49">
    <cfRule type="expression" dxfId="733" priority="794">
      <formula>"$A6 =""text"""</formula>
    </cfRule>
  </conditionalFormatting>
  <conditionalFormatting sqref="FZ52:GV53">
    <cfRule type="expression" dxfId="732" priority="795">
      <formula>"$A6 =""text"""</formula>
    </cfRule>
  </conditionalFormatting>
  <conditionalFormatting sqref="FZ64:GV65">
    <cfRule type="expression" dxfId="731" priority="797">
      <formula>"$A6 =""text"""</formula>
    </cfRule>
  </conditionalFormatting>
  <conditionalFormatting sqref="FZ71:GV72">
    <cfRule type="expression" dxfId="730" priority="798">
      <formula>"$A6 =""text"""</formula>
    </cfRule>
  </conditionalFormatting>
  <conditionalFormatting sqref="FV70">
    <cfRule type="expression" dxfId="729" priority="799">
      <formula>"$A6 =""text"""</formula>
    </cfRule>
  </conditionalFormatting>
  <conditionalFormatting sqref="FZ78:GV79">
    <cfRule type="expression" dxfId="728" priority="800">
      <formula>"$A6 =""text"""</formula>
    </cfRule>
  </conditionalFormatting>
  <conditionalFormatting sqref="FV80:FW80">
    <cfRule type="expression" dxfId="727" priority="801">
      <formula>"$A6 =""text"""</formula>
    </cfRule>
  </conditionalFormatting>
  <conditionalFormatting sqref="FV80:FW80">
    <cfRule type="expression" dxfId="726" priority="802">
      <formula>"$A6 =""text"""</formula>
    </cfRule>
  </conditionalFormatting>
  <conditionalFormatting sqref="FV70:FX70">
    <cfRule type="expression" dxfId="725" priority="806">
      <formula>"$A6 =""text"""</formula>
    </cfRule>
  </conditionalFormatting>
  <conditionalFormatting sqref="FZ83:GV84">
    <cfRule type="expression" dxfId="724" priority="807">
      <formula>"$A6 =""text"""</formula>
    </cfRule>
  </conditionalFormatting>
  <conditionalFormatting sqref="FX91">
    <cfRule type="expression" dxfId="723" priority="808">
      <formula>"$A6 =""text"""</formula>
    </cfRule>
  </conditionalFormatting>
  <conditionalFormatting sqref="FX91">
    <cfRule type="expression" dxfId="722" priority="809">
      <formula>"$A6 =""text"""</formula>
    </cfRule>
  </conditionalFormatting>
  <conditionalFormatting sqref="GC95:GV95">
    <cfRule type="expression" dxfId="721" priority="810">
      <formula>"$A6 =""text"""</formula>
    </cfRule>
  </conditionalFormatting>
  <conditionalFormatting sqref="FV92:GV93">
    <cfRule type="expression" dxfId="720" priority="811">
      <formula>"$A6 =""text"""</formula>
    </cfRule>
  </conditionalFormatting>
  <conditionalFormatting sqref="FU32:FU33">
    <cfRule type="expression" dxfId="719" priority="812">
      <formula>"$A6 =""text"""</formula>
    </cfRule>
  </conditionalFormatting>
  <conditionalFormatting sqref="FU32:FU33">
    <cfRule type="expression" dxfId="718" priority="813">
      <formula>"$A6 =""text"""</formula>
    </cfRule>
  </conditionalFormatting>
  <conditionalFormatting sqref="FU33">
    <cfRule type="expression" dxfId="717" priority="814">
      <formula>"$A6 =""text"""</formula>
    </cfRule>
  </conditionalFormatting>
  <conditionalFormatting sqref="FU33">
    <cfRule type="expression" dxfId="716" priority="815">
      <formula>"$A6 =""text"""</formula>
    </cfRule>
  </conditionalFormatting>
  <conditionalFormatting sqref="FV57:FX57">
    <cfRule type="expression" dxfId="715" priority="816">
      <formula>"$A6 =""text"""</formula>
    </cfRule>
  </conditionalFormatting>
  <conditionalFormatting sqref="FV51:FX51">
    <cfRule type="expression" dxfId="714" priority="817">
      <formula>"$A6 =""text"""</formula>
    </cfRule>
  </conditionalFormatting>
  <conditionalFormatting sqref="FV50:FX50">
    <cfRule type="expression" dxfId="713" priority="818">
      <formula>"$A6 =""text"""</formula>
    </cfRule>
  </conditionalFormatting>
  <conditionalFormatting sqref="FV77">
    <cfRule type="expression" dxfId="712" priority="819">
      <formula>"$A6 =""text"""</formula>
    </cfRule>
  </conditionalFormatting>
  <conditionalFormatting sqref="FV77:FX77">
    <cfRule type="expression" dxfId="711" priority="820">
      <formula>"$A6 =""text"""</formula>
    </cfRule>
  </conditionalFormatting>
  <conditionalFormatting sqref="FV82">
    <cfRule type="expression" dxfId="710" priority="821">
      <formula>"$A6 =""text"""</formula>
    </cfRule>
  </conditionalFormatting>
  <conditionalFormatting sqref="FV82:FX82">
    <cfRule type="expression" dxfId="709" priority="822">
      <formula>"$A6 =""text"""</formula>
    </cfRule>
  </conditionalFormatting>
  <conditionalFormatting sqref="FV81:FW81">
    <cfRule type="expression" dxfId="708" priority="823">
      <formula>"$A6 =""text"""</formula>
    </cfRule>
  </conditionalFormatting>
  <conditionalFormatting sqref="FV81:FW81">
    <cfRule type="expression" dxfId="707" priority="824">
      <formula>"$A6 =""text"""</formula>
    </cfRule>
  </conditionalFormatting>
  <conditionalFormatting sqref="FV75:FW75">
    <cfRule type="expression" dxfId="706" priority="825">
      <formula>"$A6 =""text"""</formula>
    </cfRule>
  </conditionalFormatting>
  <conditionalFormatting sqref="FV75:FW75">
    <cfRule type="expression" dxfId="705" priority="826">
      <formula>"$A6 =""text"""</formula>
    </cfRule>
  </conditionalFormatting>
  <conditionalFormatting sqref="FV76:FW76">
    <cfRule type="expression" dxfId="704" priority="827">
      <formula>"$A6 =""text"""</formula>
    </cfRule>
  </conditionalFormatting>
  <conditionalFormatting sqref="FV76:FW76">
    <cfRule type="expression" dxfId="703" priority="828">
      <formula>"$A6 =""text"""</formula>
    </cfRule>
  </conditionalFormatting>
  <conditionalFormatting sqref="FV85:FW85">
    <cfRule type="expression" dxfId="702" priority="829">
      <formula>"$A6 =""text"""</formula>
    </cfRule>
  </conditionalFormatting>
  <conditionalFormatting sqref="FV85:FW85">
    <cfRule type="expression" dxfId="701" priority="830">
      <formula>"$A6 =""text"""</formula>
    </cfRule>
  </conditionalFormatting>
  <conditionalFormatting sqref="FV87:FW87">
    <cfRule type="expression" dxfId="700" priority="831">
      <formula>"$A6 =""text"""</formula>
    </cfRule>
  </conditionalFormatting>
  <conditionalFormatting sqref="FV87:FW87">
    <cfRule type="expression" dxfId="699" priority="832">
      <formula>"$A6 =""text"""</formula>
    </cfRule>
  </conditionalFormatting>
  <conditionalFormatting sqref="FV73:FW74">
    <cfRule type="expression" dxfId="698" priority="833">
      <formula>"$A6 =""text"""</formula>
    </cfRule>
  </conditionalFormatting>
  <conditionalFormatting sqref="FV73:FW74">
    <cfRule type="expression" dxfId="697" priority="834">
      <formula>"$A6 =""text"""</formula>
    </cfRule>
  </conditionalFormatting>
  <conditionalFormatting sqref="FV66:FW67">
    <cfRule type="expression" dxfId="696" priority="835">
      <formula>"$A6 =""text"""</formula>
    </cfRule>
  </conditionalFormatting>
  <conditionalFormatting sqref="FV66:FW67">
    <cfRule type="expression" dxfId="695" priority="836">
      <formula>"$A6 =""text"""</formula>
    </cfRule>
  </conditionalFormatting>
  <conditionalFormatting sqref="GB40">
    <cfRule type="expression" dxfId="694" priority="837">
      <formula>"$A6 =""text"""</formula>
    </cfRule>
  </conditionalFormatting>
  <conditionalFormatting sqref="FX73:FX76">
    <cfRule type="expression" dxfId="693" priority="838">
      <formula>"$A6 =""text"""</formula>
    </cfRule>
  </conditionalFormatting>
  <conditionalFormatting sqref="FX80:FX81">
    <cfRule type="expression" dxfId="692" priority="839">
      <formula>"$A6 =""text"""</formula>
    </cfRule>
  </conditionalFormatting>
  <conditionalFormatting sqref="FY86">
    <cfRule type="expression" dxfId="691" priority="840">
      <formula>"$A6 =""text"""</formula>
    </cfRule>
  </conditionalFormatting>
  <conditionalFormatting sqref="FY94">
    <cfRule type="expression" dxfId="690" priority="841">
      <formula>"$A6 =""text"""</formula>
    </cfRule>
  </conditionalFormatting>
  <conditionalFormatting sqref="FZ95">
    <cfRule type="expression" dxfId="689" priority="842">
      <formula>"$A6 =""text"""</formula>
    </cfRule>
  </conditionalFormatting>
  <conditionalFormatting sqref="GA54">
    <cfRule type="expression" dxfId="688" priority="843">
      <formula>"$A6 =""text"""</formula>
    </cfRule>
  </conditionalFormatting>
  <conditionalFormatting sqref="FV55:FY55">
    <cfRule type="expression" dxfId="687" priority="844">
      <formula>"$A6 =""text"""</formula>
    </cfRule>
  </conditionalFormatting>
  <conditionalFormatting sqref="GA55">
    <cfRule type="expression" dxfId="686" priority="845">
      <formula>"$A6 =""text"""</formula>
    </cfRule>
  </conditionalFormatting>
  <conditionalFormatting sqref="FY56">
    <cfRule type="expression" dxfId="685" priority="846">
      <formula>"$A6 =""text"""</formula>
    </cfRule>
  </conditionalFormatting>
  <conditionalFormatting sqref="FU82">
    <cfRule type="expression" dxfId="684" priority="847">
      <formula>"$A6 =""text"""</formula>
    </cfRule>
  </conditionalFormatting>
  <conditionalFormatting sqref="FY87">
    <cfRule type="expression" dxfId="683" priority="848">
      <formula>"$A6 =""text"""</formula>
    </cfRule>
  </conditionalFormatting>
  <conditionalFormatting sqref="FV89">
    <cfRule type="expression" dxfId="682" priority="849">
      <formula>"$A6 =""text"""</formula>
    </cfRule>
  </conditionalFormatting>
  <conditionalFormatting sqref="FV89">
    <cfRule type="expression" dxfId="681" priority="850">
      <formula>"$A6 =""text"""</formula>
    </cfRule>
  </conditionalFormatting>
  <conditionalFormatting sqref="FY89">
    <cfRule type="expression" dxfId="680" priority="851">
      <formula>"$A6 =""text"""</formula>
    </cfRule>
  </conditionalFormatting>
  <conditionalFormatting sqref="FV91:FW91">
    <cfRule type="expression" dxfId="679" priority="852">
      <formula>"$A6 =""text"""</formula>
    </cfRule>
  </conditionalFormatting>
  <conditionalFormatting sqref="FV91:FW91">
    <cfRule type="expression" dxfId="678" priority="853">
      <formula>"$A6 =""text"""</formula>
    </cfRule>
  </conditionalFormatting>
  <conditionalFormatting sqref="FY91">
    <cfRule type="expression" dxfId="677" priority="854">
      <formula>"$A6 =""text"""</formula>
    </cfRule>
  </conditionalFormatting>
  <conditionalFormatting sqref="FV63">
    <cfRule type="expression" dxfId="676" priority="855">
      <formula>"$A6 =""text"""</formula>
    </cfRule>
  </conditionalFormatting>
  <conditionalFormatting sqref="FV63:FX63">
    <cfRule type="expression" dxfId="675" priority="856">
      <formula>"$A6 =""text"""</formula>
    </cfRule>
  </conditionalFormatting>
  <conditionalFormatting sqref="FY88">
    <cfRule type="expression" dxfId="674" priority="857">
      <formula>"$A6 =""text"""</formula>
    </cfRule>
  </conditionalFormatting>
  <conditionalFormatting sqref="FY88">
    <cfRule type="expression" dxfId="673" priority="858">
      <formula>"$A6 =""text"""</formula>
    </cfRule>
  </conditionalFormatting>
  <conditionalFormatting sqref="FY88">
    <cfRule type="expression" dxfId="672" priority="859">
      <formula>"$A6 =""text"""</formula>
    </cfRule>
  </conditionalFormatting>
  <conditionalFormatting sqref="FY90">
    <cfRule type="expression" dxfId="671" priority="860">
      <formula>"$A6 =""text"""</formula>
    </cfRule>
  </conditionalFormatting>
  <conditionalFormatting sqref="FY90">
    <cfRule type="expression" dxfId="670" priority="861">
      <formula>"$A6 =""text"""</formula>
    </cfRule>
  </conditionalFormatting>
  <conditionalFormatting sqref="FY90">
    <cfRule type="expression" dxfId="669" priority="862">
      <formula>"$A6 =""text"""</formula>
    </cfRule>
  </conditionalFormatting>
  <conditionalFormatting sqref="FZ82">
    <cfRule type="expression" dxfId="668" priority="863">
      <formula>"$A6 =""text"""</formula>
    </cfRule>
  </conditionalFormatting>
  <conditionalFormatting sqref="FU88">
    <cfRule type="expression" dxfId="667" priority="864">
      <formula>"$A6 =""text"""</formula>
    </cfRule>
  </conditionalFormatting>
  <conditionalFormatting sqref="FU90">
    <cfRule type="expression" dxfId="666" priority="865">
      <formula>"$A6 =""text"""</formula>
    </cfRule>
  </conditionalFormatting>
  <conditionalFormatting sqref="FZ89">
    <cfRule type="expression" dxfId="665" priority="866">
      <formula>"$A6 =""text"""</formula>
    </cfRule>
  </conditionalFormatting>
  <conditionalFormatting sqref="FZ86">
    <cfRule type="expression" dxfId="664" priority="867">
      <formula>"$A6 =""text"""</formula>
    </cfRule>
  </conditionalFormatting>
  <conditionalFormatting sqref="HX51">
    <cfRule type="expression" dxfId="663" priority="873">
      <formula>"$A6 =""text"""</formula>
    </cfRule>
  </conditionalFormatting>
  <conditionalFormatting sqref="HX73">
    <cfRule type="expression" dxfId="662" priority="874">
      <formula>"$A6 =""text"""</formula>
    </cfRule>
  </conditionalFormatting>
  <conditionalFormatting sqref="HB39:HX39">
    <cfRule type="expression" dxfId="661" priority="875">
      <formula>"$A6 =""text"""</formula>
    </cfRule>
  </conditionalFormatting>
  <conditionalFormatting sqref="HC43:HX43">
    <cfRule type="expression" dxfId="660" priority="876">
      <formula>"$A6 =""text"""</formula>
    </cfRule>
  </conditionalFormatting>
  <conditionalFormatting sqref="HB41:HX42">
    <cfRule type="expression" dxfId="659" priority="877">
      <formula>"$A6 =""text"""</formula>
    </cfRule>
  </conditionalFormatting>
  <conditionalFormatting sqref="HC48">
    <cfRule type="expression" dxfId="658" priority="878">
      <formula>"$A6 =""text"""</formula>
    </cfRule>
  </conditionalFormatting>
  <conditionalFormatting sqref="HC44">
    <cfRule type="expression" dxfId="657" priority="879">
      <formula>"$A6 =""text"""</formula>
    </cfRule>
  </conditionalFormatting>
  <conditionalFormatting sqref="HD45:HX45">
    <cfRule type="expression" dxfId="656" priority="880">
      <formula>"$A6 =""text"""</formula>
    </cfRule>
  </conditionalFormatting>
  <conditionalFormatting sqref="HC45">
    <cfRule type="expression" dxfId="655" priority="881">
      <formula>"$A6 =""text"""</formula>
    </cfRule>
  </conditionalFormatting>
  <conditionalFormatting sqref="HC46">
    <cfRule type="expression" dxfId="654" priority="882">
      <formula>"$A6 =""text"""</formula>
    </cfRule>
  </conditionalFormatting>
  <conditionalFormatting sqref="HD48:HX48">
    <cfRule type="expression" dxfId="653" priority="883">
      <formula>"$A6 =""text"""</formula>
    </cfRule>
  </conditionalFormatting>
  <conditionalFormatting sqref="HD49:HX49">
    <cfRule type="expression" dxfId="652" priority="884">
      <formula>"$A6 =""text"""</formula>
    </cfRule>
  </conditionalFormatting>
  <conditionalFormatting sqref="HC49">
    <cfRule type="expression" dxfId="651" priority="885">
      <formula>"$A6 =""text"""</formula>
    </cfRule>
  </conditionalFormatting>
  <conditionalFormatting sqref="HB52:HX53">
    <cfRule type="expression" dxfId="650" priority="886">
      <formula>"$A6 =""text"""</formula>
    </cfRule>
  </conditionalFormatting>
  <conditionalFormatting sqref="HB64:HX65">
    <cfRule type="expression" dxfId="649" priority="888">
      <formula>"$A6 =""text"""</formula>
    </cfRule>
  </conditionalFormatting>
  <conditionalFormatting sqref="HB71:HX72">
    <cfRule type="expression" dxfId="648" priority="889">
      <formula>"$A6 =""text"""</formula>
    </cfRule>
  </conditionalFormatting>
  <conditionalFormatting sqref="GX70">
    <cfRule type="expression" dxfId="647" priority="890">
      <formula>"$A6 =""text"""</formula>
    </cfRule>
  </conditionalFormatting>
  <conditionalFormatting sqref="HB78:HX79">
    <cfRule type="expression" dxfId="646" priority="891">
      <formula>"$A6 =""text"""</formula>
    </cfRule>
  </conditionalFormatting>
  <conditionalFormatting sqref="GX80:GY80">
    <cfRule type="expression" dxfId="645" priority="892">
      <formula>"$A6 =""text"""</formula>
    </cfRule>
  </conditionalFormatting>
  <conditionalFormatting sqref="GX80:GY80">
    <cfRule type="expression" dxfId="644" priority="893">
      <formula>"$A6 =""text"""</formula>
    </cfRule>
  </conditionalFormatting>
  <conditionalFormatting sqref="GX70:GZ70">
    <cfRule type="expression" dxfId="643" priority="897">
      <formula>"$A6 =""text"""</formula>
    </cfRule>
  </conditionalFormatting>
  <conditionalFormatting sqref="HB83:HX84">
    <cfRule type="expression" dxfId="642" priority="898">
      <formula>"$A6 =""text"""</formula>
    </cfRule>
  </conditionalFormatting>
  <conditionalFormatting sqref="GZ91">
    <cfRule type="expression" dxfId="641" priority="899">
      <formula>"$A6 =""text"""</formula>
    </cfRule>
  </conditionalFormatting>
  <conditionalFormatting sqref="GZ91">
    <cfRule type="expression" dxfId="640" priority="900">
      <formula>"$A6 =""text"""</formula>
    </cfRule>
  </conditionalFormatting>
  <conditionalFormatting sqref="HE95:HX95">
    <cfRule type="expression" dxfId="639" priority="901">
      <formula>"$A6 =""text"""</formula>
    </cfRule>
  </conditionalFormatting>
  <conditionalFormatting sqref="GX92:HX93">
    <cfRule type="expression" dxfId="638" priority="902">
      <formula>"$A6 =""text"""</formula>
    </cfRule>
  </conditionalFormatting>
  <conditionalFormatting sqref="GW32:GW33">
    <cfRule type="expression" dxfId="637" priority="903">
      <formula>"$A6 =""text"""</formula>
    </cfRule>
  </conditionalFormatting>
  <conditionalFormatting sqref="GW32:GW33">
    <cfRule type="expression" dxfId="636" priority="904">
      <formula>"$A6 =""text"""</formula>
    </cfRule>
  </conditionalFormatting>
  <conditionalFormatting sqref="GW33">
    <cfRule type="expression" dxfId="635" priority="905">
      <formula>"$A6 =""text"""</formula>
    </cfRule>
  </conditionalFormatting>
  <conditionalFormatting sqref="GW33">
    <cfRule type="expression" dxfId="634" priority="906">
      <formula>"$A6 =""text"""</formula>
    </cfRule>
  </conditionalFormatting>
  <conditionalFormatting sqref="GX57:GZ57">
    <cfRule type="expression" dxfId="633" priority="907">
      <formula>"$A6 =""text"""</formula>
    </cfRule>
  </conditionalFormatting>
  <conditionalFormatting sqref="GX51:GZ51">
    <cfRule type="expression" dxfId="632" priority="908">
      <formula>"$A6 =""text"""</formula>
    </cfRule>
  </conditionalFormatting>
  <conditionalFormatting sqref="GX50:GZ50">
    <cfRule type="expression" dxfId="631" priority="909">
      <formula>"$A6 =""text"""</formula>
    </cfRule>
  </conditionalFormatting>
  <conditionalFormatting sqref="GX77">
    <cfRule type="expression" dxfId="630" priority="910">
      <formula>"$A6 =""text"""</formula>
    </cfRule>
  </conditionalFormatting>
  <conditionalFormatting sqref="GX77:GZ77">
    <cfRule type="expression" dxfId="629" priority="911">
      <formula>"$A6 =""text"""</formula>
    </cfRule>
  </conditionalFormatting>
  <conditionalFormatting sqref="GX82">
    <cfRule type="expression" dxfId="628" priority="912">
      <formula>"$A6 =""text"""</formula>
    </cfRule>
  </conditionalFormatting>
  <conditionalFormatting sqref="GX82:GZ82">
    <cfRule type="expression" dxfId="627" priority="913">
      <formula>"$A6 =""text"""</formula>
    </cfRule>
  </conditionalFormatting>
  <conditionalFormatting sqref="GX81:GY81">
    <cfRule type="expression" dxfId="626" priority="914">
      <formula>"$A6 =""text"""</formula>
    </cfRule>
  </conditionalFormatting>
  <conditionalFormatting sqref="GX81:GY81">
    <cfRule type="expression" dxfId="625" priority="915">
      <formula>"$A6 =""text"""</formula>
    </cfRule>
  </conditionalFormatting>
  <conditionalFormatting sqref="GX75:GY75">
    <cfRule type="expression" dxfId="624" priority="916">
      <formula>"$A6 =""text"""</formula>
    </cfRule>
  </conditionalFormatting>
  <conditionalFormatting sqref="GX75:GY75">
    <cfRule type="expression" dxfId="623" priority="917">
      <formula>"$A6 =""text"""</formula>
    </cfRule>
  </conditionalFormatting>
  <conditionalFormatting sqref="GX76:GY76">
    <cfRule type="expression" dxfId="622" priority="918">
      <formula>"$A6 =""text"""</formula>
    </cfRule>
  </conditionalFormatting>
  <conditionalFormatting sqref="GX76:GY76">
    <cfRule type="expression" dxfId="621" priority="919">
      <formula>"$A6 =""text"""</formula>
    </cfRule>
  </conditionalFormatting>
  <conditionalFormatting sqref="GX85:GY85">
    <cfRule type="expression" dxfId="620" priority="920">
      <formula>"$A6 =""text"""</formula>
    </cfRule>
  </conditionalFormatting>
  <conditionalFormatting sqref="GX85:GY85">
    <cfRule type="expression" dxfId="619" priority="921">
      <formula>"$A6 =""text"""</formula>
    </cfRule>
  </conditionalFormatting>
  <conditionalFormatting sqref="GX87:GY87">
    <cfRule type="expression" dxfId="618" priority="922">
      <formula>"$A6 =""text"""</formula>
    </cfRule>
  </conditionalFormatting>
  <conditionalFormatting sqref="GX87:GY87">
    <cfRule type="expression" dxfId="617" priority="923">
      <formula>"$A6 =""text"""</formula>
    </cfRule>
  </conditionalFormatting>
  <conditionalFormatting sqref="GX73:GY74">
    <cfRule type="expression" dxfId="616" priority="924">
      <formula>"$A6 =""text"""</formula>
    </cfRule>
  </conditionalFormatting>
  <conditionalFormatting sqref="GX73:GY74">
    <cfRule type="expression" dxfId="615" priority="925">
      <formula>"$A6 =""text"""</formula>
    </cfRule>
  </conditionalFormatting>
  <conditionalFormatting sqref="GX66:GY67">
    <cfRule type="expression" dxfId="614" priority="926">
      <formula>"$A6 =""text"""</formula>
    </cfRule>
  </conditionalFormatting>
  <conditionalFormatting sqref="GX66:GY67">
    <cfRule type="expression" dxfId="613" priority="927">
      <formula>"$A6 =""text"""</formula>
    </cfRule>
  </conditionalFormatting>
  <conditionalFormatting sqref="HD40">
    <cfRule type="expression" dxfId="612" priority="928">
      <formula>"$A6 =""text"""</formula>
    </cfRule>
  </conditionalFormatting>
  <conditionalFormatting sqref="GZ73:GZ76">
    <cfRule type="expression" dxfId="611" priority="929">
      <formula>"$A6 =""text"""</formula>
    </cfRule>
  </conditionalFormatting>
  <conditionalFormatting sqref="GZ80:GZ81">
    <cfRule type="expression" dxfId="610" priority="930">
      <formula>"$A6 =""text"""</formula>
    </cfRule>
  </conditionalFormatting>
  <conditionalFormatting sqref="HA86">
    <cfRule type="expression" dxfId="609" priority="931">
      <formula>"$A6 =""text"""</formula>
    </cfRule>
  </conditionalFormatting>
  <conditionalFormatting sqref="HA94">
    <cfRule type="expression" dxfId="608" priority="932">
      <formula>"$A6 =""text"""</formula>
    </cfRule>
  </conditionalFormatting>
  <conditionalFormatting sqref="HB95">
    <cfRule type="expression" dxfId="607" priority="933">
      <formula>"$A6 =""text"""</formula>
    </cfRule>
  </conditionalFormatting>
  <conditionalFormatting sqref="HC54">
    <cfRule type="expression" dxfId="606" priority="934">
      <formula>"$A6 =""text"""</formula>
    </cfRule>
  </conditionalFormatting>
  <conditionalFormatting sqref="GX55:HA55">
    <cfRule type="expression" dxfId="605" priority="935">
      <formula>"$A6 =""text"""</formula>
    </cfRule>
  </conditionalFormatting>
  <conditionalFormatting sqref="HC55">
    <cfRule type="expression" dxfId="604" priority="936">
      <formula>"$A6 =""text"""</formula>
    </cfRule>
  </conditionalFormatting>
  <conditionalFormatting sqref="HA56">
    <cfRule type="expression" dxfId="603" priority="937">
      <formula>"$A6 =""text"""</formula>
    </cfRule>
  </conditionalFormatting>
  <conditionalFormatting sqref="GW82">
    <cfRule type="expression" dxfId="602" priority="938">
      <formula>"$A6 =""text"""</formula>
    </cfRule>
  </conditionalFormatting>
  <conditionalFormatting sqref="HA87">
    <cfRule type="expression" dxfId="601" priority="939">
      <formula>"$A6 =""text"""</formula>
    </cfRule>
  </conditionalFormatting>
  <conditionalFormatting sqref="GX89">
    <cfRule type="expression" dxfId="600" priority="940">
      <formula>"$A6 =""text"""</formula>
    </cfRule>
  </conditionalFormatting>
  <conditionalFormatting sqref="GX89">
    <cfRule type="expression" dxfId="599" priority="941">
      <formula>"$A6 =""text"""</formula>
    </cfRule>
  </conditionalFormatting>
  <conditionalFormatting sqref="HA89">
    <cfRule type="expression" dxfId="598" priority="942">
      <formula>"$A6 =""text"""</formula>
    </cfRule>
  </conditionalFormatting>
  <conditionalFormatting sqref="GX91:GY91">
    <cfRule type="expression" dxfId="597" priority="943">
      <formula>"$A6 =""text"""</formula>
    </cfRule>
  </conditionalFormatting>
  <conditionalFormatting sqref="GX91:GY91">
    <cfRule type="expression" dxfId="596" priority="944">
      <formula>"$A6 =""text"""</formula>
    </cfRule>
  </conditionalFormatting>
  <conditionalFormatting sqref="HA91">
    <cfRule type="expression" dxfId="595" priority="945">
      <formula>"$A6 =""text"""</formula>
    </cfRule>
  </conditionalFormatting>
  <conditionalFormatting sqref="GX63">
    <cfRule type="expression" dxfId="594" priority="946">
      <formula>"$A6 =""text"""</formula>
    </cfRule>
  </conditionalFormatting>
  <conditionalFormatting sqref="GX63:GZ63">
    <cfRule type="expression" dxfId="593" priority="947">
      <formula>"$A6 =""text"""</formula>
    </cfRule>
  </conditionalFormatting>
  <conditionalFormatting sqref="HA88">
    <cfRule type="expression" dxfId="592" priority="948">
      <formula>"$A6 =""text"""</formula>
    </cfRule>
  </conditionalFormatting>
  <conditionalFormatting sqref="HA88">
    <cfRule type="expression" dxfId="591" priority="949">
      <formula>"$A6 =""text"""</formula>
    </cfRule>
  </conditionalFormatting>
  <conditionalFormatting sqref="HA88">
    <cfRule type="expression" dxfId="590" priority="950">
      <formula>"$A6 =""text"""</formula>
    </cfRule>
  </conditionalFormatting>
  <conditionalFormatting sqref="HA90">
    <cfRule type="expression" dxfId="589" priority="951">
      <formula>"$A6 =""text"""</formula>
    </cfRule>
  </conditionalFormatting>
  <conditionalFormatting sqref="HA90">
    <cfRule type="expression" dxfId="588" priority="952">
      <formula>"$A6 =""text"""</formula>
    </cfRule>
  </conditionalFormatting>
  <conditionalFormatting sqref="HA90">
    <cfRule type="expression" dxfId="587" priority="953">
      <formula>"$A6 =""text"""</formula>
    </cfRule>
  </conditionalFormatting>
  <conditionalFormatting sqref="HB82">
    <cfRule type="expression" dxfId="586" priority="954">
      <formula>"$A6 =""text"""</formula>
    </cfRule>
  </conditionalFormatting>
  <conditionalFormatting sqref="GW88">
    <cfRule type="expression" dxfId="585" priority="955">
      <formula>"$A6 =""text"""</formula>
    </cfRule>
  </conditionalFormatting>
  <conditionalFormatting sqref="GW90">
    <cfRule type="expression" dxfId="584" priority="956">
      <formula>"$A6 =""text"""</formula>
    </cfRule>
  </conditionalFormatting>
  <conditionalFormatting sqref="HB89">
    <cfRule type="expression" dxfId="583" priority="957">
      <formula>"$A6 =""text"""</formula>
    </cfRule>
  </conditionalFormatting>
  <conditionalFormatting sqref="HB86">
    <cfRule type="expression" dxfId="582" priority="958">
      <formula>"$A6 =""text"""</formula>
    </cfRule>
  </conditionalFormatting>
  <conditionalFormatting sqref="A8:A9">
    <cfRule type="containsText" dxfId="56" priority="52" operator="containsText" text="question">
      <formula>NOT(ISERROR(SEARCH("question",A8)))</formula>
    </cfRule>
    <cfRule type="containsText" dxfId="55" priority="53" operator="containsText" text="text">
      <formula>NOT(ISERROR(SEARCH("text",A8)))</formula>
    </cfRule>
    <cfRule type="containsText" dxfId="54" priority="54" operator="containsText" text="pagebreak">
      <formula>NOT(ISERROR(SEARCH("pagebreak",A8)))</formula>
    </cfRule>
  </conditionalFormatting>
  <conditionalFormatting sqref="A8:E9 G8:AF9 AH8:BL9">
    <cfRule type="expression" dxfId="53" priority="51">
      <formula>"$A6 =""text"""</formula>
    </cfRule>
  </conditionalFormatting>
  <conditionalFormatting sqref="A8:A9">
    <cfRule type="containsText" dxfId="52" priority="50" operator="containsText" text="headline">
      <formula>NOT(ISERROR(SEARCH("headline",A8)))</formula>
    </cfRule>
  </conditionalFormatting>
  <conditionalFormatting sqref="AG8:AG9">
    <cfRule type="expression" dxfId="51" priority="49">
      <formula>"$A6 =""text"""</formula>
    </cfRule>
  </conditionalFormatting>
  <conditionalFormatting sqref="G8:G9">
    <cfRule type="duplicateValues" dxfId="50" priority="48"/>
  </conditionalFormatting>
  <conditionalFormatting sqref="DM8:DP9">
    <cfRule type="expression" dxfId="49" priority="46">
      <formula>"$A6 =""text"""</formula>
    </cfRule>
  </conditionalFormatting>
  <conditionalFormatting sqref="EO8:ER9">
    <cfRule type="expression" dxfId="48" priority="44">
      <formula>"$A6 =""text"""</formula>
    </cfRule>
  </conditionalFormatting>
  <conditionalFormatting sqref="FQ8:FT9">
    <cfRule type="expression" dxfId="47" priority="42">
      <formula>"$A6 =""text"""</formula>
    </cfRule>
  </conditionalFormatting>
  <conditionalFormatting sqref="GS8:GV9">
    <cfRule type="expression" dxfId="46" priority="40">
      <formula>"$A6 =""text"""</formula>
    </cfRule>
  </conditionalFormatting>
  <conditionalFormatting sqref="HU8:HX9">
    <cfRule type="expression" dxfId="45" priority="38">
      <formula>"$A6 =""text"""</formula>
    </cfRule>
  </conditionalFormatting>
  <conditionalFormatting sqref="CL8:CN9 BM8:CJ9">
    <cfRule type="expression" dxfId="44" priority="36">
      <formula>"$A6 =""text"""</formula>
    </cfRule>
  </conditionalFormatting>
  <conditionalFormatting sqref="CK8:CK9">
    <cfRule type="expression" dxfId="43" priority="35">
      <formula>"$A6 =""text"""</formula>
    </cfRule>
  </conditionalFormatting>
  <conditionalFormatting sqref="CZ8:DL9">
    <cfRule type="expression" dxfId="42" priority="33">
      <formula>"$A6 =""text"""</formula>
    </cfRule>
  </conditionalFormatting>
  <conditionalFormatting sqref="EB8:EN9">
    <cfRule type="expression" dxfId="41" priority="31">
      <formula>"$A6 =""text"""</formula>
    </cfRule>
  </conditionalFormatting>
  <conditionalFormatting sqref="FD8:FP9">
    <cfRule type="expression" dxfId="40" priority="29">
      <formula>"$A6 =""text"""</formula>
    </cfRule>
  </conditionalFormatting>
  <conditionalFormatting sqref="GF8:GR9">
    <cfRule type="expression" dxfId="39" priority="27">
      <formula>"$A6 =""text"""</formula>
    </cfRule>
  </conditionalFormatting>
  <conditionalFormatting sqref="HH8:HT9">
    <cfRule type="expression" dxfId="38" priority="25">
      <formula>"$A6 =""text"""</formula>
    </cfRule>
  </conditionalFormatting>
  <conditionalFormatting sqref="CO8:CY9">
    <cfRule type="expression" dxfId="37" priority="23">
      <formula>"$A6 =""text"""</formula>
    </cfRule>
  </conditionalFormatting>
  <conditionalFormatting sqref="ES8:FC9">
    <cfRule type="expression" dxfId="36" priority="21">
      <formula>"$A6 =""text"""</formula>
    </cfRule>
  </conditionalFormatting>
  <conditionalFormatting sqref="FU8:GE9">
    <cfRule type="expression" dxfId="35" priority="19">
      <formula>"$A6 =""text"""</formula>
    </cfRule>
  </conditionalFormatting>
  <conditionalFormatting sqref="GW8:HG9">
    <cfRule type="expression" dxfId="34" priority="17">
      <formula>"$A6 =""text"""</formula>
    </cfRule>
  </conditionalFormatting>
  <conditionalFormatting sqref="DQ8:DQ9">
    <cfRule type="expression" dxfId="33" priority="15">
      <formula>"$A6 =""text"""</formula>
    </cfRule>
  </conditionalFormatting>
  <conditionalFormatting sqref="DR8:EA9">
    <cfRule type="expression" dxfId="32" priority="13">
      <formula>"$A6 =""text"""</formula>
    </cfRule>
  </conditionalFormatting>
  <conditionalFormatting sqref="I10">
    <cfRule type="expression" dxfId="13" priority="11">
      <formula>"$A6 =""text"""</formula>
    </cfRule>
  </conditionalFormatting>
  <conditionalFormatting sqref="AK10">
    <cfRule type="expression" dxfId="11" priority="9">
      <formula>"$A6 =""text"""</formula>
    </cfRule>
  </conditionalFormatting>
  <conditionalFormatting sqref="BM10">
    <cfRule type="expression" dxfId="9" priority="7">
      <formula>"$A6 =""text"""</formula>
    </cfRule>
  </conditionalFormatting>
  <conditionalFormatting sqref="A10">
    <cfRule type="containsText" dxfId="5" priority="3" operator="containsText" text="question">
      <formula>NOT(ISERROR(SEARCH("question",A10)))</formula>
    </cfRule>
    <cfRule type="containsText" dxfId="4" priority="4" operator="containsText" text="text">
      <formula>NOT(ISERROR(SEARCH("text",A10)))</formula>
    </cfRule>
    <cfRule type="containsText" dxfId="3" priority="5" operator="containsText" text="pagebreak">
      <formula>NOT(ISERROR(SEARCH("pagebreak",A10)))</formula>
    </cfRule>
  </conditionalFormatting>
  <conditionalFormatting sqref="A10">
    <cfRule type="expression" dxfId="2" priority="2">
      <formula>"$A6 =""text"""</formula>
    </cfRule>
  </conditionalFormatting>
  <conditionalFormatting sqref="A10">
    <cfRule type="containsText" dxfId="1" priority="1" operator="containsText" text="headline">
      <formula>NOT(ISERROR(SEARCH("headline",A10)))</formula>
    </cfRule>
  </conditionalFormatting>
  <dataValidations count="3">
    <dataValidation type="list" allowBlank="1" showInputMessage="1" showErrorMessage="1" sqref="B5" xr:uid="{00000000-0002-0000-0000-000000000000}">
      <formula1>"SingleChoice,MultipleChoice,YesNoSwitch,KNOB,TextString"</formula1>
      <formula2>0</formula2>
    </dataValidation>
    <dataValidation type="list" allowBlank="1" showInputMessage="1" showErrorMessage="1" sqref="A8:A9" xr:uid="{86595A10-B0A8-4185-A389-65514A2CED61}">
      <formula1>"text, question, pagebreak, headline"</formula1>
    </dataValidation>
    <dataValidation type="list" allowBlank="1" showInputMessage="1" showErrorMessage="1" sqref="B8:B9" xr:uid="{493D2E33-7753-4754-BE81-A04E8B969BF9}">
      <formula1>"SingleChoice, MultipleChoice, YesNoSwitch, Slider, Knob, TextString, TextArea"</formula1>
    </dataValidation>
  </dataValidations>
  <hyperlinks>
    <hyperlink ref="B2" r:id="rId1" xr:uid="{00000000-0004-0000-0000-000000000000}"/>
    <hyperlink ref="B3" r:id="rId2" xr:uid="{00000000-0004-0000-0000-000001000000}"/>
  </hyperlinks>
  <pageMargins left="0.7" right="0.7" top="0.78749999999999998" bottom="0.78749999999999998" header="0.51180555555555496" footer="0.51180555555555496"/>
  <pageSetup paperSize="0" scale="0" firstPageNumber="0" orientation="portrait" usePrinterDefaults="0" horizontalDpi="0" verticalDpi="0" copies="0"/>
  <drawing r:id="rId3"/>
  <legacyDrawing r:id="rId4"/>
  <extLst>
    <ext xmlns:x14="http://schemas.microsoft.com/office/spreadsheetml/2009/9/main" uri="{78C0D931-6437-407d-A8EE-F0AAD7539E65}">
      <x14:conditionalFormattings>
        <x14:conditionalFormatting xmlns:xm="http://schemas.microsoft.com/office/excel/2006/main">
          <x14:cfRule type="containsText" priority="55" operator="containsText" id="{2E382114-FEB5-41E4-AC03-244AB8982CB7}">
            <xm:f>NOT(ISERROR(SEARCH($A15 ="text",A8)))</xm:f>
            <xm:f>$A15 ="text"</xm:f>
            <x14:dxf>
              <fill>
                <patternFill>
                  <bgColor theme="7" tint="0.79998168889431442"/>
                </patternFill>
              </fill>
            </x14:dxf>
          </x14:cfRule>
          <xm:sqref>A8:E9 G8:BL9 HY8:XFD9</xm:sqref>
        </x14:conditionalFormatting>
        <x14:conditionalFormatting xmlns:xm="http://schemas.microsoft.com/office/excel/2006/main">
          <x14:cfRule type="containsText" priority="47" operator="containsText" id="{26E814BC-FF66-431A-A968-10EBBA7BA281}">
            <xm:f>NOT(ISERROR(SEARCH($A15 ="text",DM8)))</xm:f>
            <xm:f>$A15 ="text"</xm:f>
            <x14:dxf>
              <fill>
                <patternFill>
                  <bgColor theme="7" tint="0.79998168889431442"/>
                </patternFill>
              </fill>
            </x14:dxf>
          </x14:cfRule>
          <xm:sqref>DM8:DP9</xm:sqref>
        </x14:conditionalFormatting>
        <x14:conditionalFormatting xmlns:xm="http://schemas.microsoft.com/office/excel/2006/main">
          <x14:cfRule type="containsText" priority="45" operator="containsText" id="{339CD582-FEEC-4977-A0F3-EC811D0DEB12}">
            <xm:f>NOT(ISERROR(SEARCH($A15 ="text",EO8)))</xm:f>
            <xm:f>$A15 ="text"</xm:f>
            <x14:dxf>
              <fill>
                <patternFill>
                  <bgColor theme="7" tint="0.79998168889431442"/>
                </patternFill>
              </fill>
            </x14:dxf>
          </x14:cfRule>
          <xm:sqref>EO8:ER9</xm:sqref>
        </x14:conditionalFormatting>
        <x14:conditionalFormatting xmlns:xm="http://schemas.microsoft.com/office/excel/2006/main">
          <x14:cfRule type="containsText" priority="43" operator="containsText" id="{A2CD741B-8ED9-4C3C-8F80-F44265EAEC8A}">
            <xm:f>NOT(ISERROR(SEARCH($A15 ="text",FQ8)))</xm:f>
            <xm:f>$A15 ="text"</xm:f>
            <x14:dxf>
              <fill>
                <patternFill>
                  <bgColor theme="7" tint="0.79998168889431442"/>
                </patternFill>
              </fill>
            </x14:dxf>
          </x14:cfRule>
          <xm:sqref>FQ8:FT9</xm:sqref>
        </x14:conditionalFormatting>
        <x14:conditionalFormatting xmlns:xm="http://schemas.microsoft.com/office/excel/2006/main">
          <x14:cfRule type="containsText" priority="41" operator="containsText" id="{0FCA7D87-1EB8-418B-916A-40B966930185}">
            <xm:f>NOT(ISERROR(SEARCH($A15 ="text",GS8)))</xm:f>
            <xm:f>$A15 ="text"</xm:f>
            <x14:dxf>
              <fill>
                <patternFill>
                  <bgColor theme="7" tint="0.79998168889431442"/>
                </patternFill>
              </fill>
            </x14:dxf>
          </x14:cfRule>
          <xm:sqref>GS8:GV9</xm:sqref>
        </x14:conditionalFormatting>
        <x14:conditionalFormatting xmlns:xm="http://schemas.microsoft.com/office/excel/2006/main">
          <x14:cfRule type="containsText" priority="39" operator="containsText" id="{9F91214F-8B42-41DC-8F92-16199E581924}">
            <xm:f>NOT(ISERROR(SEARCH($A15 ="text",HU8)))</xm:f>
            <xm:f>$A15 ="text"</xm:f>
            <x14:dxf>
              <fill>
                <patternFill>
                  <bgColor theme="7" tint="0.79998168889431442"/>
                </patternFill>
              </fill>
            </x14:dxf>
          </x14:cfRule>
          <xm:sqref>HU8:HX9</xm:sqref>
        </x14:conditionalFormatting>
        <x14:conditionalFormatting xmlns:xm="http://schemas.microsoft.com/office/excel/2006/main">
          <x14:cfRule type="containsText" priority="37" operator="containsText" id="{B83DEC80-C56A-4687-92E1-5BED278C1564}">
            <xm:f>NOT(ISERROR(SEARCH($A15 ="text",BM8)))</xm:f>
            <xm:f>$A15 ="text"</xm:f>
            <x14:dxf>
              <fill>
                <patternFill>
                  <bgColor theme="7" tint="0.79998168889431442"/>
                </patternFill>
              </fill>
            </x14:dxf>
          </x14:cfRule>
          <xm:sqref>BM8:CN9</xm:sqref>
        </x14:conditionalFormatting>
        <x14:conditionalFormatting xmlns:xm="http://schemas.microsoft.com/office/excel/2006/main">
          <x14:cfRule type="containsText" priority="34" operator="containsText" id="{4259FC28-95D3-4DD1-98F0-10E6AB612513}">
            <xm:f>NOT(ISERROR(SEARCH($A15 ="text",CZ8)))</xm:f>
            <xm:f>$A15 ="text"</xm:f>
            <x14:dxf>
              <fill>
                <patternFill>
                  <bgColor theme="7" tint="0.79998168889431442"/>
                </patternFill>
              </fill>
            </x14:dxf>
          </x14:cfRule>
          <xm:sqref>CZ8:DL9</xm:sqref>
        </x14:conditionalFormatting>
        <x14:conditionalFormatting xmlns:xm="http://schemas.microsoft.com/office/excel/2006/main">
          <x14:cfRule type="containsText" priority="32" operator="containsText" id="{BD4441C5-A027-452B-9AD3-E9AF9AF59A1B}">
            <xm:f>NOT(ISERROR(SEARCH($A15 ="text",EB8)))</xm:f>
            <xm:f>$A15 ="text"</xm:f>
            <x14:dxf>
              <fill>
                <patternFill>
                  <bgColor theme="7" tint="0.79998168889431442"/>
                </patternFill>
              </fill>
            </x14:dxf>
          </x14:cfRule>
          <xm:sqref>EB8:EN9</xm:sqref>
        </x14:conditionalFormatting>
        <x14:conditionalFormatting xmlns:xm="http://schemas.microsoft.com/office/excel/2006/main">
          <x14:cfRule type="containsText" priority="30" operator="containsText" id="{629E67B2-1CBD-45A3-9B3F-7A8A96BA339E}">
            <xm:f>NOT(ISERROR(SEARCH($A15 ="text",FD8)))</xm:f>
            <xm:f>$A15 ="text"</xm:f>
            <x14:dxf>
              <fill>
                <patternFill>
                  <bgColor theme="7" tint="0.79998168889431442"/>
                </patternFill>
              </fill>
            </x14:dxf>
          </x14:cfRule>
          <xm:sqref>FD8:FP9</xm:sqref>
        </x14:conditionalFormatting>
        <x14:conditionalFormatting xmlns:xm="http://schemas.microsoft.com/office/excel/2006/main">
          <x14:cfRule type="containsText" priority="28" operator="containsText" id="{F64C1DA5-570C-431B-96DA-F6524FF24B28}">
            <xm:f>NOT(ISERROR(SEARCH($A15 ="text",GF8)))</xm:f>
            <xm:f>$A15 ="text"</xm:f>
            <x14:dxf>
              <fill>
                <patternFill>
                  <bgColor theme="7" tint="0.79998168889431442"/>
                </patternFill>
              </fill>
            </x14:dxf>
          </x14:cfRule>
          <xm:sqref>GF8:GR9</xm:sqref>
        </x14:conditionalFormatting>
        <x14:conditionalFormatting xmlns:xm="http://schemas.microsoft.com/office/excel/2006/main">
          <x14:cfRule type="containsText" priority="26" operator="containsText" id="{9A182EB6-4EF1-4D8C-99AC-FAC2EC4C2133}">
            <xm:f>NOT(ISERROR(SEARCH($A15 ="text",HH8)))</xm:f>
            <xm:f>$A15 ="text"</xm:f>
            <x14:dxf>
              <fill>
                <patternFill>
                  <bgColor theme="7" tint="0.79998168889431442"/>
                </patternFill>
              </fill>
            </x14:dxf>
          </x14:cfRule>
          <xm:sqref>HH8:HT9</xm:sqref>
        </x14:conditionalFormatting>
        <x14:conditionalFormatting xmlns:xm="http://schemas.microsoft.com/office/excel/2006/main">
          <x14:cfRule type="containsText" priority="24" operator="containsText" id="{6A897B26-B0D6-4DC0-A0A7-5129CC3C0F5B}">
            <xm:f>NOT(ISERROR(SEARCH($A15 ="text",CO8)))</xm:f>
            <xm:f>$A15 ="text"</xm:f>
            <x14:dxf>
              <fill>
                <patternFill>
                  <bgColor theme="7" tint="0.79998168889431442"/>
                </patternFill>
              </fill>
            </x14:dxf>
          </x14:cfRule>
          <xm:sqref>CO8:CY9</xm:sqref>
        </x14:conditionalFormatting>
        <x14:conditionalFormatting xmlns:xm="http://schemas.microsoft.com/office/excel/2006/main">
          <x14:cfRule type="containsText" priority="22" operator="containsText" id="{934DDC8B-B161-45A1-864A-CD584CC4D280}">
            <xm:f>NOT(ISERROR(SEARCH($A15 ="text",ES8)))</xm:f>
            <xm:f>$A15 ="text"</xm:f>
            <x14:dxf>
              <fill>
                <patternFill>
                  <bgColor theme="7" tint="0.79998168889431442"/>
                </patternFill>
              </fill>
            </x14:dxf>
          </x14:cfRule>
          <xm:sqref>ES8:FC9</xm:sqref>
        </x14:conditionalFormatting>
        <x14:conditionalFormatting xmlns:xm="http://schemas.microsoft.com/office/excel/2006/main">
          <x14:cfRule type="containsText" priority="20" operator="containsText" id="{0586DC04-F365-4858-8515-9FB9EA123011}">
            <xm:f>NOT(ISERROR(SEARCH($A15 ="text",FU8)))</xm:f>
            <xm:f>$A15 ="text"</xm:f>
            <x14:dxf>
              <fill>
                <patternFill>
                  <bgColor theme="7" tint="0.79998168889431442"/>
                </patternFill>
              </fill>
            </x14:dxf>
          </x14:cfRule>
          <xm:sqref>FU8:GE9</xm:sqref>
        </x14:conditionalFormatting>
        <x14:conditionalFormatting xmlns:xm="http://schemas.microsoft.com/office/excel/2006/main">
          <x14:cfRule type="containsText" priority="18" operator="containsText" id="{470AD82B-6165-41C4-8A25-6FB05B0A1985}">
            <xm:f>NOT(ISERROR(SEARCH($A15 ="text",GW8)))</xm:f>
            <xm:f>$A15 ="text"</xm:f>
            <x14:dxf>
              <fill>
                <patternFill>
                  <bgColor theme="7" tint="0.79998168889431442"/>
                </patternFill>
              </fill>
            </x14:dxf>
          </x14:cfRule>
          <xm:sqref>GW8:HG9</xm:sqref>
        </x14:conditionalFormatting>
        <x14:conditionalFormatting xmlns:xm="http://schemas.microsoft.com/office/excel/2006/main">
          <x14:cfRule type="containsText" priority="16" operator="containsText" id="{63888850-AF2B-4428-B0B3-3D0F7DBD7E3E}">
            <xm:f>NOT(ISERROR(SEARCH($A15 ="text",DQ8)))</xm:f>
            <xm:f>$A15 ="text"</xm:f>
            <x14:dxf>
              <fill>
                <patternFill>
                  <bgColor theme="7" tint="0.79998168889431442"/>
                </patternFill>
              </fill>
            </x14:dxf>
          </x14:cfRule>
          <xm:sqref>DQ8:DQ9</xm:sqref>
        </x14:conditionalFormatting>
        <x14:conditionalFormatting xmlns:xm="http://schemas.microsoft.com/office/excel/2006/main">
          <x14:cfRule type="containsText" priority="14" operator="containsText" id="{54965DDE-369C-4139-8E93-A5D0CB48499E}">
            <xm:f>NOT(ISERROR(SEARCH($A15 ="text",DR8)))</xm:f>
            <xm:f>$A15 ="text"</xm:f>
            <x14:dxf>
              <fill>
                <patternFill>
                  <bgColor theme="7" tint="0.79998168889431442"/>
                </patternFill>
              </fill>
            </x14:dxf>
          </x14:cfRule>
          <xm:sqref>DR8:EA9</xm:sqref>
        </x14:conditionalFormatting>
        <x14:conditionalFormatting xmlns:xm="http://schemas.microsoft.com/office/excel/2006/main">
          <x14:cfRule type="containsText" priority="12" operator="containsText" id="{857D3080-F7A8-4E3D-AD39-DE6F86299E43}">
            <xm:f>NOT(ISERROR(SEARCH(#REF! ="text",I10)))</xm:f>
            <xm:f>#REF! ="text"</xm:f>
            <x14:dxf>
              <fill>
                <patternFill>
                  <bgColor theme="7" tint="0.79998168889431442"/>
                </patternFill>
              </fill>
            </x14:dxf>
          </x14:cfRule>
          <xm:sqref>I10</xm:sqref>
        </x14:conditionalFormatting>
        <x14:conditionalFormatting xmlns:xm="http://schemas.microsoft.com/office/excel/2006/main">
          <x14:cfRule type="containsText" priority="10" operator="containsText" id="{6BEC7071-0404-4A51-AA66-B7AB76933A29}">
            <xm:f>NOT(ISERROR(SEARCH(#REF! ="text",AK10)))</xm:f>
            <xm:f>#REF! ="text"</xm:f>
            <x14:dxf>
              <fill>
                <patternFill>
                  <bgColor theme="7" tint="0.79998168889431442"/>
                </patternFill>
              </fill>
            </x14:dxf>
          </x14:cfRule>
          <xm:sqref>AK10</xm:sqref>
        </x14:conditionalFormatting>
        <x14:conditionalFormatting xmlns:xm="http://schemas.microsoft.com/office/excel/2006/main">
          <x14:cfRule type="containsText" priority="8" operator="containsText" id="{17D1877D-D884-460B-A1EE-E5F33A5D4B8B}">
            <xm:f>NOT(ISERROR(SEARCH(#REF! ="text",BM10)))</xm:f>
            <xm:f>#REF! ="text"</xm:f>
            <x14:dxf>
              <fill>
                <patternFill>
                  <bgColor theme="7" tint="0.79998168889431442"/>
                </patternFill>
              </fill>
            </x14:dxf>
          </x14:cfRule>
          <xm:sqref>BM10</xm:sqref>
        </x14:conditionalFormatting>
        <x14:conditionalFormatting xmlns:xm="http://schemas.microsoft.com/office/excel/2006/main">
          <x14:cfRule type="containsText" priority="6" operator="containsText" id="{815C28BB-CC16-4BF3-A5B5-BD35AC7917C9}">
            <xm:f>NOT(ISERROR(SEARCH($A17 ="text",A10)))</xm:f>
            <xm:f>$A17 ="text"</xm:f>
            <x14:dxf>
              <fill>
                <patternFill>
                  <bgColor theme="7" tint="0.79998168889431442"/>
                </patternFill>
              </fill>
            </x14:dxf>
          </x14:cfRule>
          <xm:sqref>A10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3"/>
  <sheetViews>
    <sheetView windowProtection="1" showGridLines="0" zoomScale="40" zoomScaleNormal="40" workbookViewId="0">
      <pane ySplit="5" topLeftCell="A6" activePane="bottomLeft" state="frozen"/>
      <selection pane="bottomLeft" activeCell="A6" sqref="A6:XFD6"/>
    </sheetView>
  </sheetViews>
  <sheetFormatPr defaultColWidth="9" defaultRowHeight="15.75" x14ac:dyDescent="0.25"/>
  <cols>
    <col min="1" max="1" width="11.75" style="82"/>
    <col min="2" max="2" width="16.25" style="82"/>
    <col min="3" max="3" width="10.25" style="82"/>
    <col min="4" max="4" width="9.25" style="82"/>
    <col min="5" max="5" width="9.5" style="82"/>
    <col min="6" max="6" width="11.25" style="82"/>
    <col min="7" max="7" width="9.75" style="82"/>
    <col min="8" max="8" width="9.25" style="82"/>
    <col min="9" max="9" width="73.25" style="83"/>
    <col min="10" max="36" width="0" style="82" hidden="1" customWidth="1"/>
    <col min="37" max="37" width="76.5" style="82"/>
    <col min="38" max="64" width="0" style="82" hidden="1" customWidth="1"/>
    <col min="65" max="65" width="76.5" style="82"/>
    <col min="66" max="92" width="0" style="82" hidden="1"/>
    <col min="93" max="93" width="72.625" style="84"/>
    <col min="94" max="120" width="0" style="84" hidden="1"/>
    <col min="121" max="121" width="72.625" style="82"/>
    <col min="122" max="148" width="0" style="82" hidden="1"/>
    <col min="149" max="149" width="72.625" style="82"/>
    <col min="150" max="176" width="0" style="82" hidden="1"/>
    <col min="177" max="177" width="64.5" style="82"/>
    <col min="178" max="204" width="0" style="82" hidden="1"/>
    <col min="205" max="205" width="72.625" style="82"/>
    <col min="206" max="232" width="0" style="82" hidden="1"/>
    <col min="233" max="1025" width="11.25" style="82"/>
  </cols>
  <sheetData>
    <row r="1" spans="1:1024" ht="29.25" customHeight="1" x14ac:dyDescent="0.25">
      <c r="A1" s="85" t="s">
        <v>1574</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47.25" x14ac:dyDescent="0.25">
      <c r="A2" s="86">
        <v>43949</v>
      </c>
      <c r="B2" s="87" t="s">
        <v>1</v>
      </c>
      <c r="C2"/>
      <c r="D2"/>
      <c r="E2"/>
      <c r="F2" s="87"/>
      <c r="G2"/>
      <c r="H2"/>
      <c r="I2"/>
      <c r="J2"/>
      <c r="K2"/>
      <c r="L2"/>
      <c r="M2" s="88"/>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31.5" x14ac:dyDescent="0.25">
      <c r="A3"/>
      <c r="B3" s="87" t="s">
        <v>2</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17" customFormat="1" x14ac:dyDescent="0.25">
      <c r="A4" s="89" t="s">
        <v>1575</v>
      </c>
      <c r="B4" s="90"/>
      <c r="C4" s="90"/>
      <c r="D4" s="90"/>
      <c r="E4" s="90"/>
      <c r="F4" s="90"/>
      <c r="G4" s="91"/>
      <c r="H4" s="92"/>
      <c r="I4" s="93" t="s">
        <v>4</v>
      </c>
      <c r="J4" s="94"/>
      <c r="K4" s="94"/>
      <c r="L4" s="94"/>
      <c r="M4" s="94"/>
      <c r="N4" s="94"/>
      <c r="O4" s="94"/>
      <c r="P4" s="94"/>
      <c r="Q4" s="94"/>
      <c r="R4" s="94"/>
      <c r="S4" s="94"/>
      <c r="T4" s="94"/>
      <c r="U4" s="94"/>
      <c r="V4" s="94"/>
      <c r="W4" s="94"/>
      <c r="X4" s="94"/>
      <c r="Y4" s="94"/>
      <c r="Z4" s="94"/>
      <c r="AA4" s="94"/>
      <c r="AB4" s="94"/>
      <c r="AC4" s="94"/>
      <c r="AD4" s="94"/>
      <c r="AE4" s="94"/>
      <c r="AF4" s="94"/>
      <c r="AG4" s="94"/>
      <c r="AH4" s="94"/>
      <c r="AI4" s="94"/>
      <c r="AJ4" s="95"/>
      <c r="AK4" s="96" t="s">
        <v>5</v>
      </c>
      <c r="AL4" s="97"/>
      <c r="AM4" s="97"/>
      <c r="AN4" s="97"/>
      <c r="AO4" s="97"/>
      <c r="AP4" s="97"/>
      <c r="AQ4" s="97"/>
      <c r="AR4" s="97"/>
      <c r="AS4" s="97"/>
      <c r="AT4" s="97"/>
      <c r="AU4" s="97"/>
      <c r="AV4" s="97"/>
      <c r="AW4" s="97"/>
      <c r="AX4" s="97"/>
      <c r="AY4" s="97"/>
      <c r="AZ4" s="97"/>
      <c r="BA4" s="97"/>
      <c r="BB4" s="97"/>
      <c r="BC4" s="97"/>
      <c r="BD4" s="97"/>
      <c r="BE4" s="97"/>
      <c r="BF4" s="97"/>
      <c r="BG4" s="97"/>
      <c r="BH4" s="97"/>
      <c r="BI4" s="97"/>
      <c r="BJ4" s="97"/>
      <c r="BK4" s="97"/>
      <c r="BL4" s="98"/>
      <c r="BM4" s="99" t="s">
        <v>6</v>
      </c>
      <c r="BN4" s="100"/>
      <c r="BO4" s="100"/>
      <c r="BP4" s="100"/>
      <c r="BQ4" s="100"/>
      <c r="BR4" s="100"/>
      <c r="BS4" s="100"/>
      <c r="BT4" s="100"/>
      <c r="BU4" s="100"/>
      <c r="BV4" s="100"/>
      <c r="BW4" s="100"/>
      <c r="BX4" s="100"/>
      <c r="BY4" s="100"/>
      <c r="BZ4" s="100"/>
      <c r="CA4" s="100"/>
      <c r="CB4" s="100"/>
      <c r="CC4" s="100"/>
      <c r="CD4" s="100"/>
      <c r="CE4" s="100"/>
      <c r="CF4" s="100"/>
      <c r="CG4" s="100"/>
      <c r="CH4" s="100"/>
      <c r="CI4" s="100"/>
      <c r="CJ4" s="100"/>
      <c r="CK4" s="100"/>
      <c r="CL4" s="100"/>
      <c r="CM4" s="100"/>
      <c r="CN4" s="101"/>
      <c r="CO4" s="102" t="s">
        <v>7</v>
      </c>
      <c r="CP4" s="103"/>
      <c r="CQ4" s="103"/>
      <c r="CR4" s="103"/>
      <c r="CS4" s="103"/>
      <c r="CT4" s="103"/>
      <c r="CU4" s="103"/>
      <c r="CV4" s="103"/>
      <c r="CW4" s="103"/>
      <c r="CX4" s="103"/>
      <c r="CY4" s="103"/>
      <c r="CZ4" s="103"/>
      <c r="DA4" s="103"/>
      <c r="DB4" s="103"/>
      <c r="DC4" s="103"/>
      <c r="DD4" s="103"/>
      <c r="DE4" s="103"/>
      <c r="DF4" s="103"/>
      <c r="DG4" s="103"/>
      <c r="DH4" s="103"/>
      <c r="DI4" s="103"/>
      <c r="DJ4" s="103"/>
      <c r="DK4" s="103"/>
      <c r="DL4" s="103"/>
      <c r="DM4" s="103"/>
      <c r="DN4" s="103"/>
      <c r="DO4" s="103"/>
      <c r="DP4" s="104"/>
      <c r="DQ4" s="105" t="s">
        <v>8</v>
      </c>
      <c r="DR4" s="106"/>
      <c r="DS4" s="106"/>
      <c r="DT4" s="106"/>
      <c r="DU4" s="106"/>
      <c r="DV4" s="106"/>
      <c r="DW4" s="106"/>
      <c r="DX4" s="106"/>
      <c r="DY4" s="106"/>
      <c r="DZ4" s="106"/>
      <c r="EA4" s="106"/>
      <c r="EB4" s="106"/>
      <c r="EC4" s="106"/>
      <c r="ED4" s="106"/>
      <c r="EE4" s="106"/>
      <c r="EF4" s="106"/>
      <c r="EG4" s="106"/>
      <c r="EH4" s="106"/>
      <c r="EI4" s="106"/>
      <c r="EJ4" s="106"/>
      <c r="EK4" s="106"/>
      <c r="EL4" s="106"/>
      <c r="EM4" s="106"/>
      <c r="EN4" s="106"/>
      <c r="EO4" s="106"/>
      <c r="EP4" s="106"/>
      <c r="EQ4" s="106"/>
      <c r="ER4" s="107"/>
      <c r="ES4" s="108" t="s">
        <v>9</v>
      </c>
      <c r="ET4" s="109"/>
      <c r="EU4" s="109"/>
      <c r="EV4" s="109"/>
      <c r="EW4" s="109"/>
      <c r="EX4" s="109"/>
      <c r="EY4" s="109"/>
      <c r="EZ4" s="109"/>
      <c r="FA4" s="109"/>
      <c r="FB4" s="109"/>
      <c r="FC4" s="109"/>
      <c r="FD4" s="109"/>
      <c r="FE4" s="109"/>
      <c r="FF4" s="109"/>
      <c r="FG4" s="109"/>
      <c r="FH4" s="109"/>
      <c r="FI4" s="109"/>
      <c r="FJ4" s="109"/>
      <c r="FK4" s="109"/>
      <c r="FL4" s="109"/>
      <c r="FM4" s="109"/>
      <c r="FN4" s="109"/>
      <c r="FO4" s="109"/>
      <c r="FP4" s="109"/>
      <c r="FQ4" s="109"/>
      <c r="FR4" s="109"/>
      <c r="FS4" s="109"/>
      <c r="FT4" s="110"/>
      <c r="FU4" s="111" t="s">
        <v>10</v>
      </c>
      <c r="FV4" s="112"/>
      <c r="FW4" s="112"/>
      <c r="FX4" s="112"/>
      <c r="FY4" s="112"/>
      <c r="FZ4" s="112"/>
      <c r="GA4" s="112"/>
      <c r="GB4" s="112"/>
      <c r="GC4" s="112"/>
      <c r="GD4" s="112"/>
      <c r="GE4" s="112"/>
      <c r="GF4" s="112"/>
      <c r="GG4" s="112"/>
      <c r="GH4" s="112"/>
      <c r="GI4" s="112"/>
      <c r="GJ4" s="112"/>
      <c r="GK4" s="112"/>
      <c r="GL4" s="112"/>
      <c r="GM4" s="112"/>
      <c r="GN4" s="112"/>
      <c r="GO4" s="112"/>
      <c r="GP4" s="112"/>
      <c r="GQ4" s="112"/>
      <c r="GR4" s="112"/>
      <c r="GS4" s="112"/>
      <c r="GT4" s="112"/>
      <c r="GU4" s="112"/>
      <c r="GV4" s="113"/>
      <c r="GW4" s="114" t="s">
        <v>11</v>
      </c>
      <c r="GX4" s="115"/>
      <c r="GY4" s="115"/>
      <c r="GZ4" s="115"/>
      <c r="HA4" s="115"/>
      <c r="HB4" s="115"/>
      <c r="HC4" s="115"/>
      <c r="HD4" s="115"/>
      <c r="HE4" s="115"/>
      <c r="HF4" s="115"/>
      <c r="HG4" s="115"/>
      <c r="HH4" s="115"/>
      <c r="HI4" s="115"/>
      <c r="HJ4" s="115"/>
      <c r="HK4" s="115"/>
      <c r="HL4" s="115"/>
      <c r="HM4" s="115"/>
      <c r="HN4" s="115"/>
      <c r="HO4" s="115"/>
      <c r="HP4" s="115"/>
      <c r="HQ4" s="115"/>
      <c r="HR4" s="115"/>
      <c r="HS4" s="115"/>
      <c r="HT4" s="115"/>
      <c r="HU4" s="115"/>
      <c r="HV4" s="115"/>
      <c r="HW4" s="115"/>
      <c r="HX4" s="116"/>
    </row>
    <row r="5" spans="1:1024" s="128" customFormat="1" ht="31.5" x14ac:dyDescent="0.25">
      <c r="A5" s="118" t="s">
        <v>12</v>
      </c>
      <c r="B5" s="119" t="s">
        <v>13</v>
      </c>
      <c r="C5" s="41" t="s">
        <v>14</v>
      </c>
      <c r="D5" s="41" t="s">
        <v>15</v>
      </c>
      <c r="E5" s="41" t="s">
        <v>16</v>
      </c>
      <c r="F5" s="41" t="s">
        <v>17</v>
      </c>
      <c r="G5" s="41" t="s">
        <v>18</v>
      </c>
      <c r="H5" s="120" t="s">
        <v>19</v>
      </c>
      <c r="I5" s="121" t="s">
        <v>20</v>
      </c>
      <c r="J5" s="122" t="s">
        <v>21</v>
      </c>
      <c r="K5" s="122" t="s">
        <v>22</v>
      </c>
      <c r="L5" s="122" t="s">
        <v>23</v>
      </c>
      <c r="M5" s="122" t="s">
        <v>24</v>
      </c>
      <c r="N5" s="122" t="s">
        <v>25</v>
      </c>
      <c r="O5" s="122" t="s">
        <v>26</v>
      </c>
      <c r="P5" s="122" t="s">
        <v>27</v>
      </c>
      <c r="Q5" s="122" t="s">
        <v>28</v>
      </c>
      <c r="R5" s="122" t="s">
        <v>29</v>
      </c>
      <c r="S5" s="122" t="s">
        <v>30</v>
      </c>
      <c r="T5" s="122" t="s">
        <v>31</v>
      </c>
      <c r="U5" s="122" t="s">
        <v>32</v>
      </c>
      <c r="V5" s="122" t="s">
        <v>33</v>
      </c>
      <c r="W5" s="122" t="s">
        <v>34</v>
      </c>
      <c r="X5" s="122" t="s">
        <v>35</v>
      </c>
      <c r="Y5" s="122" t="s">
        <v>36</v>
      </c>
      <c r="Z5" s="122" t="s">
        <v>37</v>
      </c>
      <c r="AA5" s="122" t="s">
        <v>38</v>
      </c>
      <c r="AB5" s="122" t="s">
        <v>39</v>
      </c>
      <c r="AC5" s="122" t="s">
        <v>40</v>
      </c>
      <c r="AD5" s="122" t="s">
        <v>41</v>
      </c>
      <c r="AE5" s="122" t="s">
        <v>42</v>
      </c>
      <c r="AF5" s="122" t="s">
        <v>43</v>
      </c>
      <c r="AG5" s="121" t="s">
        <v>44</v>
      </c>
      <c r="AH5" s="122" t="s">
        <v>45</v>
      </c>
      <c r="AI5" s="122" t="s">
        <v>46</v>
      </c>
      <c r="AJ5" s="123" t="s">
        <v>47</v>
      </c>
      <c r="AK5" s="124" t="s">
        <v>48</v>
      </c>
      <c r="AL5" s="122" t="s">
        <v>49</v>
      </c>
      <c r="AM5" s="122" t="s">
        <v>50</v>
      </c>
      <c r="AN5" s="122" t="s">
        <v>51</v>
      </c>
      <c r="AO5" s="122" t="s">
        <v>52</v>
      </c>
      <c r="AP5" s="122" t="s">
        <v>53</v>
      </c>
      <c r="AQ5" s="122" t="s">
        <v>54</v>
      </c>
      <c r="AR5" s="122" t="s">
        <v>55</v>
      </c>
      <c r="AS5" s="122" t="s">
        <v>56</v>
      </c>
      <c r="AT5" s="122" t="s">
        <v>57</v>
      </c>
      <c r="AU5" s="122" t="s">
        <v>58</v>
      </c>
      <c r="AV5" s="122" t="s">
        <v>59</v>
      </c>
      <c r="AW5" s="122" t="s">
        <v>60</v>
      </c>
      <c r="AX5" s="122" t="s">
        <v>61</v>
      </c>
      <c r="AY5" s="122" t="s">
        <v>62</v>
      </c>
      <c r="AZ5" s="122" t="s">
        <v>63</v>
      </c>
      <c r="BA5" s="122" t="s">
        <v>64</v>
      </c>
      <c r="BB5" s="122" t="s">
        <v>65</v>
      </c>
      <c r="BC5" s="122" t="s">
        <v>66</v>
      </c>
      <c r="BD5" s="122" t="s">
        <v>67</v>
      </c>
      <c r="BE5" s="122" t="s">
        <v>68</v>
      </c>
      <c r="BF5" s="122" t="s">
        <v>69</v>
      </c>
      <c r="BG5" s="122" t="s">
        <v>70</v>
      </c>
      <c r="BH5" s="122" t="s">
        <v>71</v>
      </c>
      <c r="BI5" s="121" t="s">
        <v>72</v>
      </c>
      <c r="BJ5" s="122" t="s">
        <v>73</v>
      </c>
      <c r="BK5" s="122" t="s">
        <v>74</v>
      </c>
      <c r="BL5" s="122" t="s">
        <v>75</v>
      </c>
      <c r="BM5" s="124" t="s">
        <v>76</v>
      </c>
      <c r="BN5" s="122" t="s">
        <v>77</v>
      </c>
      <c r="BO5" s="122" t="s">
        <v>78</v>
      </c>
      <c r="BP5" s="122" t="s">
        <v>79</v>
      </c>
      <c r="BQ5" s="122" t="s">
        <v>80</v>
      </c>
      <c r="BR5" s="122" t="s">
        <v>81</v>
      </c>
      <c r="BS5" s="122" t="s">
        <v>82</v>
      </c>
      <c r="BT5" s="122" t="s">
        <v>83</v>
      </c>
      <c r="BU5" s="122" t="s">
        <v>84</v>
      </c>
      <c r="BV5" s="122" t="s">
        <v>85</v>
      </c>
      <c r="BW5" s="122" t="s">
        <v>86</v>
      </c>
      <c r="BX5" s="122" t="s">
        <v>87</v>
      </c>
      <c r="BY5" s="122" t="s">
        <v>88</v>
      </c>
      <c r="BZ5" s="122" t="s">
        <v>89</v>
      </c>
      <c r="CA5" s="122" t="s">
        <v>90</v>
      </c>
      <c r="CB5" s="122" t="s">
        <v>91</v>
      </c>
      <c r="CC5" s="122" t="s">
        <v>92</v>
      </c>
      <c r="CD5" s="122" t="s">
        <v>93</v>
      </c>
      <c r="CE5" s="122" t="s">
        <v>94</v>
      </c>
      <c r="CF5" s="122" t="s">
        <v>95</v>
      </c>
      <c r="CG5" s="122" t="s">
        <v>96</v>
      </c>
      <c r="CH5" s="122" t="s">
        <v>97</v>
      </c>
      <c r="CI5" s="122" t="s">
        <v>98</v>
      </c>
      <c r="CJ5" s="122" t="s">
        <v>99</v>
      </c>
      <c r="CK5" s="121" t="s">
        <v>100</v>
      </c>
      <c r="CL5" s="122" t="s">
        <v>101</v>
      </c>
      <c r="CM5" s="122" t="s">
        <v>102</v>
      </c>
      <c r="CN5" s="125" t="s">
        <v>103</v>
      </c>
      <c r="CO5" s="121" t="s">
        <v>104</v>
      </c>
      <c r="CP5" s="122" t="s">
        <v>105</v>
      </c>
      <c r="CQ5" s="122" t="s">
        <v>106</v>
      </c>
      <c r="CR5" s="122" t="s">
        <v>107</v>
      </c>
      <c r="CS5" s="122" t="s">
        <v>108</v>
      </c>
      <c r="CT5" s="122" t="s">
        <v>109</v>
      </c>
      <c r="CU5" s="122" t="s">
        <v>110</v>
      </c>
      <c r="CV5" s="122" t="s">
        <v>111</v>
      </c>
      <c r="CW5" s="122" t="s">
        <v>112</v>
      </c>
      <c r="CX5" s="122" t="s">
        <v>113</v>
      </c>
      <c r="CY5" s="122" t="s">
        <v>114</v>
      </c>
      <c r="CZ5" s="122" t="s">
        <v>115</v>
      </c>
      <c r="DA5" s="122" t="s">
        <v>116</v>
      </c>
      <c r="DB5" s="122" t="s">
        <v>117</v>
      </c>
      <c r="DC5" s="122" t="s">
        <v>118</v>
      </c>
      <c r="DD5" s="122" t="s">
        <v>119</v>
      </c>
      <c r="DE5" s="122" t="s">
        <v>120</v>
      </c>
      <c r="DF5" s="122" t="s">
        <v>121</v>
      </c>
      <c r="DG5" s="122" t="s">
        <v>122</v>
      </c>
      <c r="DH5" s="122" t="s">
        <v>123</v>
      </c>
      <c r="DI5" s="122" t="s">
        <v>124</v>
      </c>
      <c r="DJ5" s="122" t="s">
        <v>125</v>
      </c>
      <c r="DK5" s="122" t="s">
        <v>126</v>
      </c>
      <c r="DL5" s="122" t="s">
        <v>127</v>
      </c>
      <c r="DM5" s="121"/>
      <c r="DN5" s="122"/>
      <c r="DO5" s="122"/>
      <c r="DP5" s="122"/>
      <c r="DQ5" s="126" t="s">
        <v>128</v>
      </c>
      <c r="DR5" s="126" t="s">
        <v>129</v>
      </c>
      <c r="DS5" s="126" t="s">
        <v>130</v>
      </c>
      <c r="DT5" s="126" t="s">
        <v>131</v>
      </c>
      <c r="DU5" s="126" t="s">
        <v>132</v>
      </c>
      <c r="DV5" s="126" t="s">
        <v>133</v>
      </c>
      <c r="DW5" s="126" t="s">
        <v>134</v>
      </c>
      <c r="DX5" s="126" t="s">
        <v>135</v>
      </c>
      <c r="DY5" s="126" t="s">
        <v>136</v>
      </c>
      <c r="DZ5" s="126" t="s">
        <v>137</v>
      </c>
      <c r="EA5" s="126" t="s">
        <v>138</v>
      </c>
      <c r="EB5" s="126" t="s">
        <v>139</v>
      </c>
      <c r="EC5" s="126" t="s">
        <v>140</v>
      </c>
      <c r="ED5" s="126" t="s">
        <v>141</v>
      </c>
      <c r="EE5" s="126" t="s">
        <v>142</v>
      </c>
      <c r="EF5" s="126" t="s">
        <v>143</v>
      </c>
      <c r="EG5" s="126" t="s">
        <v>144</v>
      </c>
      <c r="EH5" s="126" t="s">
        <v>145</v>
      </c>
      <c r="EI5" s="126" t="s">
        <v>146</v>
      </c>
      <c r="EJ5" s="126" t="s">
        <v>147</v>
      </c>
      <c r="EK5" s="126" t="s">
        <v>148</v>
      </c>
      <c r="EL5" s="126" t="s">
        <v>149</v>
      </c>
      <c r="EM5" s="126" t="s">
        <v>150</v>
      </c>
      <c r="EN5" s="126" t="s">
        <v>151</v>
      </c>
      <c r="EO5" s="124" t="s">
        <v>152</v>
      </c>
      <c r="EP5" s="126" t="s">
        <v>153</v>
      </c>
      <c r="EQ5" s="126" t="s">
        <v>154</v>
      </c>
      <c r="ER5" s="127" t="s">
        <v>155</v>
      </c>
      <c r="ES5" s="126" t="s">
        <v>156</v>
      </c>
      <c r="ET5" s="126" t="s">
        <v>157</v>
      </c>
      <c r="EU5" s="126" t="s">
        <v>158</v>
      </c>
      <c r="EV5" s="126" t="s">
        <v>159</v>
      </c>
      <c r="EW5" s="126" t="s">
        <v>160</v>
      </c>
      <c r="EX5" s="126" t="s">
        <v>161</v>
      </c>
      <c r="EY5" s="126" t="s">
        <v>162</v>
      </c>
      <c r="EZ5" s="126" t="s">
        <v>163</v>
      </c>
      <c r="FA5" s="126" t="s">
        <v>164</v>
      </c>
      <c r="FB5" s="126" t="s">
        <v>165</v>
      </c>
      <c r="FC5" s="126" t="s">
        <v>166</v>
      </c>
      <c r="FD5" s="126" t="s">
        <v>167</v>
      </c>
      <c r="FE5" s="126" t="s">
        <v>168</v>
      </c>
      <c r="FF5" s="126" t="s">
        <v>169</v>
      </c>
      <c r="FG5" s="126" t="s">
        <v>170</v>
      </c>
      <c r="FH5" s="126" t="s">
        <v>171</v>
      </c>
      <c r="FI5" s="126" t="s">
        <v>172</v>
      </c>
      <c r="FJ5" s="126" t="s">
        <v>173</v>
      </c>
      <c r="FK5" s="126" t="s">
        <v>174</v>
      </c>
      <c r="FL5" s="126" t="s">
        <v>175</v>
      </c>
      <c r="FM5" s="126" t="s">
        <v>176</v>
      </c>
      <c r="FN5" s="126" t="s">
        <v>177</v>
      </c>
      <c r="FO5" s="126" t="s">
        <v>178</v>
      </c>
      <c r="FP5" s="126" t="s">
        <v>179</v>
      </c>
      <c r="FQ5" s="124" t="s">
        <v>180</v>
      </c>
      <c r="FR5" s="126" t="s">
        <v>181</v>
      </c>
      <c r="FS5" s="126" t="s">
        <v>182</v>
      </c>
      <c r="FT5" s="127" t="s">
        <v>183</v>
      </c>
      <c r="FU5" s="126" t="s">
        <v>184</v>
      </c>
      <c r="FV5" s="126" t="s">
        <v>185</v>
      </c>
      <c r="FW5" s="126" t="s">
        <v>186</v>
      </c>
      <c r="FX5" s="126" t="s">
        <v>187</v>
      </c>
      <c r="FY5" s="126" t="s">
        <v>188</v>
      </c>
      <c r="FZ5" s="126" t="s">
        <v>189</v>
      </c>
      <c r="GA5" s="126" t="s">
        <v>190</v>
      </c>
      <c r="GB5" s="126" t="s">
        <v>191</v>
      </c>
      <c r="GC5" s="126" t="s">
        <v>192</v>
      </c>
      <c r="GD5" s="126" t="s">
        <v>193</v>
      </c>
      <c r="GE5" s="126" t="s">
        <v>194</v>
      </c>
      <c r="GF5" s="126" t="s">
        <v>195</v>
      </c>
      <c r="GG5" s="126" t="s">
        <v>196</v>
      </c>
      <c r="GH5" s="126" t="s">
        <v>197</v>
      </c>
      <c r="GI5" s="126" t="s">
        <v>198</v>
      </c>
      <c r="GJ5" s="126" t="s">
        <v>199</v>
      </c>
      <c r="GK5" s="126" t="s">
        <v>200</v>
      </c>
      <c r="GL5" s="126" t="s">
        <v>201</v>
      </c>
      <c r="GM5" s="126" t="s">
        <v>202</v>
      </c>
      <c r="GN5" s="126" t="s">
        <v>203</v>
      </c>
      <c r="GO5" s="126" t="s">
        <v>204</v>
      </c>
      <c r="GP5" s="126" t="s">
        <v>205</v>
      </c>
      <c r="GQ5" s="126" t="s">
        <v>206</v>
      </c>
      <c r="GR5" s="126" t="s">
        <v>207</v>
      </c>
      <c r="GS5" s="124" t="s">
        <v>208</v>
      </c>
      <c r="GT5" s="126" t="s">
        <v>209</v>
      </c>
      <c r="GU5" s="126" t="s">
        <v>210</v>
      </c>
      <c r="GV5" s="127" t="s">
        <v>211</v>
      </c>
      <c r="GW5" s="126" t="s">
        <v>212</v>
      </c>
      <c r="GX5" s="41" t="s">
        <v>213</v>
      </c>
      <c r="GY5" s="41" t="s">
        <v>214</v>
      </c>
      <c r="GZ5" s="41" t="s">
        <v>215</v>
      </c>
      <c r="HA5" s="41" t="s">
        <v>216</v>
      </c>
      <c r="HB5" s="41" t="s">
        <v>217</v>
      </c>
      <c r="HC5" s="41" t="s">
        <v>218</v>
      </c>
      <c r="HD5" s="41" t="s">
        <v>219</v>
      </c>
      <c r="HE5" s="41" t="s">
        <v>220</v>
      </c>
      <c r="HF5" s="41" t="s">
        <v>221</v>
      </c>
      <c r="HG5" s="41" t="s">
        <v>222</v>
      </c>
      <c r="HH5" s="41" t="s">
        <v>223</v>
      </c>
      <c r="HI5" s="41" t="s">
        <v>224</v>
      </c>
      <c r="HJ5" s="41" t="s">
        <v>225</v>
      </c>
      <c r="HK5" s="41" t="s">
        <v>226</v>
      </c>
      <c r="HL5" s="41" t="s">
        <v>227</v>
      </c>
      <c r="HM5" s="41" t="s">
        <v>228</v>
      </c>
      <c r="HN5" s="41" t="s">
        <v>229</v>
      </c>
      <c r="HO5" s="41" t="s">
        <v>230</v>
      </c>
      <c r="HP5" s="41" t="s">
        <v>231</v>
      </c>
      <c r="HQ5" s="41" t="s">
        <v>232</v>
      </c>
      <c r="HR5" s="41" t="s">
        <v>233</v>
      </c>
      <c r="HS5" s="41" t="s">
        <v>234</v>
      </c>
      <c r="HT5" s="41" t="s">
        <v>235</v>
      </c>
      <c r="HU5" s="42" t="s">
        <v>236</v>
      </c>
      <c r="HV5" s="41" t="s">
        <v>237</v>
      </c>
      <c r="HW5" s="41" t="s">
        <v>238</v>
      </c>
      <c r="HX5" s="43" t="s">
        <v>239</v>
      </c>
    </row>
    <row r="6" spans="1:1024" s="140" customFormat="1" ht="94.5" x14ac:dyDescent="0.25">
      <c r="A6" s="129" t="s">
        <v>240</v>
      </c>
      <c r="B6" s="130"/>
      <c r="C6" s="130"/>
      <c r="D6" s="130"/>
      <c r="E6" s="130"/>
      <c r="F6" s="130"/>
      <c r="G6" s="131"/>
      <c r="H6" s="132" t="s">
        <v>241</v>
      </c>
      <c r="I6" s="133" t="s">
        <v>1576</v>
      </c>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4"/>
      <c r="AK6" s="131" t="s">
        <v>1577</v>
      </c>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4"/>
      <c r="BM6" s="131" t="s">
        <v>1578</v>
      </c>
      <c r="BN6" s="135"/>
      <c r="BO6" s="135"/>
      <c r="BP6" s="135"/>
      <c r="BQ6" s="135"/>
      <c r="BR6" s="135"/>
      <c r="BS6" s="135"/>
      <c r="BT6" s="135"/>
      <c r="BU6" s="135"/>
      <c r="BV6" s="135"/>
      <c r="BW6" s="135"/>
      <c r="BX6" s="135"/>
      <c r="BY6" s="135"/>
      <c r="BZ6" s="135"/>
      <c r="CA6" s="135"/>
      <c r="CB6" s="135"/>
      <c r="CC6" s="135"/>
      <c r="CD6" s="135"/>
      <c r="CE6" s="135"/>
      <c r="CF6" s="135"/>
      <c r="CG6" s="135"/>
      <c r="CH6" s="135"/>
      <c r="CI6" s="135"/>
      <c r="CJ6" s="135"/>
      <c r="CK6" s="130"/>
      <c r="CL6" s="130"/>
      <c r="CM6" s="130"/>
      <c r="CN6" s="134"/>
      <c r="CO6" s="131" t="s">
        <v>1579</v>
      </c>
      <c r="CP6" s="136"/>
      <c r="CQ6" s="136"/>
      <c r="CR6" s="136"/>
      <c r="CS6" s="136"/>
      <c r="CT6" s="136"/>
      <c r="CU6" s="136"/>
      <c r="CV6" s="136"/>
      <c r="CW6" s="136"/>
      <c r="CX6" s="136"/>
      <c r="CY6" s="136"/>
      <c r="CZ6" s="136"/>
      <c r="DA6" s="136"/>
      <c r="DB6" s="136"/>
      <c r="DC6" s="136"/>
      <c r="DD6" s="136"/>
      <c r="DE6" s="136"/>
      <c r="DF6" s="136"/>
      <c r="DG6" s="136"/>
      <c r="DH6" s="136"/>
      <c r="DI6" s="136"/>
      <c r="DJ6" s="136"/>
      <c r="DK6" s="136"/>
      <c r="DL6" s="136"/>
      <c r="DM6" s="137"/>
      <c r="DN6" s="137"/>
      <c r="DO6" s="137"/>
      <c r="DP6" s="138"/>
      <c r="DQ6" s="131" t="s">
        <v>1580</v>
      </c>
      <c r="DR6" s="139"/>
      <c r="DS6" s="139"/>
      <c r="DT6" s="139"/>
      <c r="DU6" s="139"/>
      <c r="DV6" s="139"/>
      <c r="DW6" s="139"/>
      <c r="DX6" s="139"/>
      <c r="DY6" s="139"/>
      <c r="DZ6" s="139"/>
      <c r="EA6" s="139"/>
      <c r="EB6" s="139"/>
      <c r="EC6" s="139"/>
      <c r="ED6" s="139"/>
      <c r="EE6" s="139"/>
      <c r="EF6" s="139"/>
      <c r="EG6" s="139"/>
      <c r="EH6" s="139"/>
      <c r="EI6" s="139"/>
      <c r="EJ6" s="139"/>
      <c r="EK6" s="139"/>
      <c r="EL6" s="139"/>
      <c r="EM6" s="139"/>
      <c r="EN6" s="139"/>
      <c r="EO6" s="130"/>
      <c r="EP6" s="130"/>
      <c r="EQ6" s="130"/>
      <c r="ER6" s="134"/>
      <c r="ES6" s="131" t="s">
        <v>1581</v>
      </c>
      <c r="ET6" s="139"/>
      <c r="EU6" s="139"/>
      <c r="EV6" s="139"/>
      <c r="EW6" s="139"/>
      <c r="EX6" s="139"/>
      <c r="EY6" s="139"/>
      <c r="EZ6" s="139"/>
      <c r="FA6" s="139"/>
      <c r="FB6" s="139"/>
      <c r="FC6" s="139"/>
      <c r="FD6" s="139"/>
      <c r="FE6" s="139"/>
      <c r="FF6" s="139"/>
      <c r="FG6" s="139"/>
      <c r="FH6" s="139"/>
      <c r="FI6" s="139"/>
      <c r="FJ6" s="139"/>
      <c r="FK6" s="139"/>
      <c r="FL6" s="139"/>
      <c r="FM6" s="139"/>
      <c r="FN6" s="139"/>
      <c r="FO6" s="139"/>
      <c r="FP6" s="139"/>
      <c r="FQ6" s="130"/>
      <c r="FR6" s="130"/>
      <c r="FS6" s="130"/>
      <c r="FT6" s="134"/>
      <c r="FU6" s="131" t="s">
        <v>1582</v>
      </c>
      <c r="FV6" s="139"/>
      <c r="FW6" s="139"/>
      <c r="FX6" s="139"/>
      <c r="FY6" s="139"/>
      <c r="FZ6" s="139"/>
      <c r="GA6" s="139"/>
      <c r="GB6" s="139"/>
      <c r="GC6" s="139"/>
      <c r="GD6" s="139"/>
      <c r="GE6" s="139"/>
      <c r="GF6" s="139"/>
      <c r="GG6" s="139"/>
      <c r="GH6" s="139"/>
      <c r="GI6" s="139"/>
      <c r="GJ6" s="139"/>
      <c r="GK6" s="139"/>
      <c r="GL6" s="139"/>
      <c r="GM6" s="139"/>
      <c r="GN6" s="139"/>
      <c r="GO6" s="139"/>
      <c r="GP6" s="139"/>
      <c r="GQ6" s="139"/>
      <c r="GR6" s="139"/>
      <c r="GS6" s="130"/>
      <c r="GT6" s="130"/>
      <c r="GU6" s="130"/>
      <c r="GV6" s="134"/>
      <c r="GW6" s="131" t="s">
        <v>1583</v>
      </c>
      <c r="GX6" s="139"/>
      <c r="GY6" s="139"/>
      <c r="GZ6" s="139"/>
      <c r="HA6" s="139"/>
      <c r="HB6" s="139"/>
      <c r="HC6" s="139"/>
      <c r="HD6" s="139"/>
      <c r="HE6" s="139"/>
      <c r="HF6" s="139"/>
      <c r="HG6" s="139"/>
      <c r="HH6" s="139"/>
      <c r="HI6" s="139"/>
      <c r="HJ6" s="139"/>
      <c r="HK6" s="139"/>
      <c r="HL6" s="139"/>
      <c r="HM6" s="139"/>
      <c r="HN6" s="139"/>
      <c r="HO6" s="139"/>
      <c r="HP6" s="139"/>
      <c r="HQ6" s="139"/>
      <c r="HR6" s="139"/>
      <c r="HS6" s="139"/>
      <c r="HT6" s="139"/>
      <c r="HU6" s="130"/>
      <c r="HV6" s="130"/>
      <c r="HW6" s="130"/>
      <c r="HX6" s="134"/>
    </row>
    <row r="7" spans="1:1024" s="147" customFormat="1" x14ac:dyDescent="0.25">
      <c r="A7" s="141" t="s">
        <v>251</v>
      </c>
      <c r="B7" s="142"/>
      <c r="C7" s="142"/>
      <c r="D7" s="142"/>
      <c r="E7" s="142"/>
      <c r="F7" s="142"/>
      <c r="G7" s="142"/>
      <c r="H7" s="143"/>
      <c r="I7" s="144"/>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5"/>
      <c r="AK7" s="144"/>
      <c r="AL7" s="142"/>
      <c r="AM7" s="142"/>
      <c r="AN7" s="142"/>
      <c r="AO7" s="142"/>
      <c r="AP7" s="142"/>
      <c r="AQ7" s="142"/>
      <c r="AR7" s="142"/>
      <c r="AS7" s="142"/>
      <c r="AT7" s="142"/>
      <c r="AU7" s="142"/>
      <c r="AV7" s="142"/>
      <c r="AW7" s="142"/>
      <c r="AX7" s="142"/>
      <c r="AY7" s="142"/>
      <c r="AZ7" s="142"/>
      <c r="BA7" s="142"/>
      <c r="BB7" s="142"/>
      <c r="BC7" s="142"/>
      <c r="BD7" s="142"/>
      <c r="BE7" s="142"/>
      <c r="BF7" s="142"/>
      <c r="BG7" s="142"/>
      <c r="BH7" s="142"/>
      <c r="BI7" s="142"/>
      <c r="BJ7" s="142"/>
      <c r="BK7" s="142"/>
      <c r="BL7" s="145"/>
      <c r="BM7" s="144"/>
      <c r="BN7" s="146"/>
      <c r="BO7" s="146"/>
      <c r="BP7" s="146"/>
      <c r="BQ7" s="146"/>
      <c r="BR7" s="146"/>
      <c r="BS7" s="146"/>
      <c r="BT7" s="146"/>
      <c r="BU7" s="146"/>
      <c r="BV7" s="146"/>
      <c r="BW7" s="146"/>
      <c r="BX7" s="146"/>
      <c r="BY7" s="146"/>
      <c r="BZ7" s="146"/>
      <c r="CA7" s="146"/>
      <c r="CB7" s="146"/>
      <c r="CC7" s="146"/>
      <c r="CD7" s="146"/>
      <c r="CE7" s="146"/>
      <c r="CF7" s="146"/>
      <c r="CG7" s="146"/>
      <c r="CH7" s="146"/>
      <c r="CI7" s="146"/>
      <c r="CJ7" s="146"/>
      <c r="CK7" s="142"/>
      <c r="CL7" s="142"/>
      <c r="CM7" s="142"/>
      <c r="CN7" s="145"/>
      <c r="CO7" s="144"/>
      <c r="CP7" s="142"/>
      <c r="CQ7" s="142"/>
      <c r="CR7" s="142"/>
      <c r="CS7" s="142"/>
      <c r="CT7" s="142"/>
      <c r="CU7" s="142"/>
      <c r="CV7" s="142"/>
      <c r="CW7" s="142"/>
      <c r="CX7" s="142"/>
      <c r="CY7" s="142"/>
      <c r="CZ7" s="142"/>
      <c r="DA7" s="142"/>
      <c r="DB7" s="142"/>
      <c r="DC7" s="142"/>
      <c r="DD7" s="142"/>
      <c r="DE7" s="142"/>
      <c r="DF7" s="142"/>
      <c r="DG7" s="142"/>
      <c r="DH7" s="142"/>
      <c r="DI7" s="142"/>
      <c r="DJ7" s="142"/>
      <c r="DK7" s="142"/>
      <c r="DL7" s="142"/>
      <c r="DM7" s="142"/>
      <c r="DN7" s="142"/>
      <c r="DO7" s="142"/>
      <c r="DP7" s="145"/>
      <c r="DQ7" s="144"/>
      <c r="DR7" s="142"/>
      <c r="DS7" s="142"/>
      <c r="DT7" s="142"/>
      <c r="DU7" s="142"/>
      <c r="DV7" s="142"/>
      <c r="DW7" s="142"/>
      <c r="DX7" s="142"/>
      <c r="DY7" s="142"/>
      <c r="DZ7" s="142"/>
      <c r="EA7" s="142"/>
      <c r="EB7" s="142"/>
      <c r="EC7" s="142"/>
      <c r="ED7" s="142"/>
      <c r="EE7" s="142"/>
      <c r="EF7" s="142"/>
      <c r="EG7" s="142"/>
      <c r="EH7" s="142"/>
      <c r="EI7" s="142"/>
      <c r="EJ7" s="142"/>
      <c r="EK7" s="142"/>
      <c r="EL7" s="142"/>
      <c r="EM7" s="142"/>
      <c r="EN7" s="142"/>
      <c r="EO7" s="142"/>
      <c r="EP7" s="142"/>
      <c r="EQ7" s="142"/>
      <c r="ER7" s="145"/>
      <c r="ES7" s="144"/>
      <c r="ET7" s="142"/>
      <c r="EU7" s="142"/>
      <c r="EV7" s="142"/>
      <c r="EW7" s="142"/>
      <c r="EX7" s="142"/>
      <c r="EY7" s="142"/>
      <c r="EZ7" s="142"/>
      <c r="FA7" s="142"/>
      <c r="FB7" s="142"/>
      <c r="FC7" s="142"/>
      <c r="FD7" s="142"/>
      <c r="FE7" s="142"/>
      <c r="FF7" s="142"/>
      <c r="FG7" s="142"/>
      <c r="FH7" s="142"/>
      <c r="FI7" s="142"/>
      <c r="FJ7" s="142"/>
      <c r="FK7" s="142"/>
      <c r="FL7" s="142"/>
      <c r="FM7" s="142"/>
      <c r="FN7" s="142"/>
      <c r="FO7" s="142"/>
      <c r="FP7" s="142"/>
      <c r="FQ7" s="142"/>
      <c r="FR7" s="142"/>
      <c r="FS7" s="142"/>
      <c r="FT7" s="145"/>
      <c r="FU7" s="144"/>
      <c r="FV7" s="142"/>
      <c r="FW7" s="142"/>
      <c r="FX7" s="142"/>
      <c r="FY7" s="142"/>
      <c r="FZ7" s="142"/>
      <c r="GA7" s="142"/>
      <c r="GB7" s="142"/>
      <c r="GC7" s="142"/>
      <c r="GD7" s="142"/>
      <c r="GE7" s="142"/>
      <c r="GF7" s="142"/>
      <c r="GG7" s="142"/>
      <c r="GH7" s="142"/>
      <c r="GI7" s="142"/>
      <c r="GJ7" s="142"/>
      <c r="GK7" s="142"/>
      <c r="GL7" s="142"/>
      <c r="GM7" s="142"/>
      <c r="GN7" s="142"/>
      <c r="GO7" s="142"/>
      <c r="GP7" s="142"/>
      <c r="GQ7" s="142"/>
      <c r="GR7" s="142"/>
      <c r="GS7" s="142"/>
      <c r="GT7" s="142"/>
      <c r="GU7" s="142"/>
      <c r="GV7" s="145"/>
      <c r="GW7" s="144"/>
      <c r="GX7" s="142"/>
      <c r="GY7" s="142"/>
      <c r="GZ7" s="142"/>
      <c r="HA7" s="142"/>
      <c r="HB7" s="142"/>
      <c r="HC7" s="142"/>
      <c r="HD7" s="142"/>
      <c r="HE7" s="142"/>
      <c r="HF7" s="142"/>
      <c r="HG7" s="142"/>
      <c r="HH7" s="142"/>
      <c r="HI7" s="142"/>
      <c r="HJ7" s="142"/>
      <c r="HK7" s="142"/>
      <c r="HL7" s="142"/>
      <c r="HM7" s="142"/>
      <c r="HN7" s="142"/>
      <c r="HO7" s="142"/>
      <c r="HP7" s="142"/>
      <c r="HQ7" s="142"/>
      <c r="HR7" s="142"/>
      <c r="HS7" s="142"/>
      <c r="HT7" s="142"/>
      <c r="HU7" s="142"/>
      <c r="HV7" s="142"/>
      <c r="HW7" s="142"/>
      <c r="HX7" s="145"/>
    </row>
    <row r="8" spans="1:1024" x14ac:dyDescent="0.25">
      <c r="A8" s="148" t="s">
        <v>240</v>
      </c>
      <c r="B8" s="139"/>
      <c r="C8" s="139"/>
      <c r="D8" s="139"/>
      <c r="E8" s="139"/>
      <c r="F8" s="139"/>
      <c r="G8" s="149"/>
      <c r="H8" s="150"/>
      <c r="I8" s="151" t="str">
        <f>Baseline!I35</f>
        <v>Fragen zu Alkohol- und Tabakkonsum</v>
      </c>
      <c r="J8" s="152"/>
      <c r="K8" s="152"/>
      <c r="L8" s="152"/>
      <c r="M8" s="152"/>
      <c r="N8" s="152"/>
      <c r="O8" s="152"/>
      <c r="P8" s="152"/>
      <c r="Q8" s="152"/>
      <c r="R8" s="152"/>
      <c r="S8" s="152"/>
      <c r="T8" s="152"/>
      <c r="U8" s="152"/>
      <c r="V8" s="152"/>
      <c r="W8" s="152"/>
      <c r="X8" s="152"/>
      <c r="Y8" s="152"/>
      <c r="Z8" s="152"/>
      <c r="AA8" s="152"/>
      <c r="AB8" s="152"/>
      <c r="AC8" s="152"/>
      <c r="AD8" s="152"/>
      <c r="AE8" s="152"/>
      <c r="AF8" s="152"/>
      <c r="AG8" s="152"/>
      <c r="AH8" s="152"/>
      <c r="AI8" s="152"/>
      <c r="AJ8" s="153"/>
      <c r="AK8" s="152" t="str">
        <f>Baseline!AK35</f>
        <v>Questions about alcohol and tobacco intake</v>
      </c>
      <c r="AL8" s="152"/>
      <c r="AM8" s="152"/>
      <c r="AN8" s="152"/>
      <c r="AO8" s="152"/>
      <c r="AP8" s="152"/>
      <c r="AQ8" s="152"/>
      <c r="AR8" s="152"/>
      <c r="AS8" s="152"/>
      <c r="AT8" s="152"/>
      <c r="AU8" s="152"/>
      <c r="AV8" s="152"/>
      <c r="AW8" s="152"/>
      <c r="AX8" s="152"/>
      <c r="AY8" s="152"/>
      <c r="AZ8" s="152"/>
      <c r="BA8" s="152"/>
      <c r="BB8" s="152"/>
      <c r="BC8" s="152"/>
      <c r="BD8" s="152"/>
      <c r="BE8" s="152"/>
      <c r="BF8" s="152"/>
      <c r="BG8" s="152"/>
      <c r="BH8" s="152"/>
      <c r="BI8" s="152"/>
      <c r="BJ8" s="152"/>
      <c r="BK8" s="152"/>
      <c r="BL8" s="153"/>
      <c r="BM8" s="152" t="str">
        <f>Baseline!BM35</f>
        <v>Preguntas sobre la ingesta de alcohol y tabaco</v>
      </c>
      <c r="BN8" s="154"/>
      <c r="BO8" s="154"/>
      <c r="BP8" s="154"/>
      <c r="BQ8" s="154"/>
      <c r="BR8" s="154"/>
      <c r="BS8" s="154"/>
      <c r="BT8" s="154"/>
      <c r="BU8" s="154"/>
      <c r="BV8" s="154"/>
      <c r="BW8" s="154"/>
      <c r="BX8" s="154"/>
      <c r="BY8" s="154"/>
      <c r="BZ8" s="154"/>
      <c r="CA8" s="154"/>
      <c r="CB8" s="154"/>
      <c r="CC8" s="154"/>
      <c r="CD8" s="154"/>
      <c r="CE8" s="154"/>
      <c r="CF8" s="154"/>
      <c r="CG8" s="154"/>
      <c r="CH8" s="154"/>
      <c r="CI8" s="154"/>
      <c r="CJ8" s="154"/>
      <c r="CK8" s="152"/>
      <c r="CL8" s="152"/>
      <c r="CM8" s="152"/>
      <c r="CN8" s="153"/>
      <c r="CO8" s="154" t="str">
        <f>Baseline!CO35</f>
        <v>Questions concernant la consommation d'alcool et de tabac</v>
      </c>
      <c r="CP8" s="154"/>
      <c r="CQ8" s="154"/>
      <c r="CR8" s="154"/>
      <c r="CS8" s="154"/>
      <c r="CT8" s="154"/>
      <c r="CU8" s="154"/>
      <c r="CV8" s="154"/>
      <c r="CW8" s="154"/>
      <c r="CX8" s="154"/>
      <c r="CY8" s="154"/>
      <c r="CZ8" s="154"/>
      <c r="DA8" s="154"/>
      <c r="DB8" s="154"/>
      <c r="DC8" s="154"/>
      <c r="DD8" s="154"/>
      <c r="DE8" s="154"/>
      <c r="DF8" s="154"/>
      <c r="DG8" s="154"/>
      <c r="DH8" s="154"/>
      <c r="DI8" s="154"/>
      <c r="DJ8" s="154"/>
      <c r="DK8" s="154"/>
      <c r="DL8" s="154"/>
      <c r="DM8" s="154"/>
      <c r="DN8" s="154"/>
      <c r="DO8" s="154"/>
      <c r="DP8" s="155"/>
      <c r="DQ8" s="152" t="s">
        <v>489</v>
      </c>
      <c r="DR8" s="152"/>
      <c r="DS8" s="152"/>
      <c r="DT8" s="152"/>
      <c r="DU8" s="152"/>
      <c r="DV8" s="152"/>
      <c r="DW8" s="152"/>
      <c r="DX8" s="152"/>
      <c r="DY8" s="152"/>
      <c r="DZ8" s="152"/>
      <c r="EA8" s="152"/>
      <c r="EB8" s="152"/>
      <c r="EC8" s="152"/>
      <c r="ED8" s="152"/>
      <c r="EE8" s="152"/>
      <c r="EF8" s="152"/>
      <c r="EG8" s="152"/>
      <c r="EH8" s="152"/>
      <c r="EI8" s="152"/>
      <c r="EJ8" s="152"/>
      <c r="EK8" s="152"/>
      <c r="EL8" s="152"/>
      <c r="EM8" s="152"/>
      <c r="EN8" s="152"/>
      <c r="EO8" s="152"/>
      <c r="EP8" s="152"/>
      <c r="EQ8" s="152"/>
      <c r="ER8" s="153"/>
      <c r="ES8" s="152" t="str">
        <f>Baseline!ES35</f>
        <v>Domande relative al consumo di alcolici e tabacco</v>
      </c>
      <c r="ET8" s="152"/>
      <c r="EU8" s="152"/>
      <c r="EV8" s="152"/>
      <c r="EW8" s="152"/>
      <c r="EX8" s="152"/>
      <c r="EY8" s="152"/>
      <c r="EZ8" s="152"/>
      <c r="FA8" s="152"/>
      <c r="FB8" s="152"/>
      <c r="FC8" s="152"/>
      <c r="FD8" s="152"/>
      <c r="FE8" s="152"/>
      <c r="FF8" s="152"/>
      <c r="FG8" s="152"/>
      <c r="FH8" s="152"/>
      <c r="FI8" s="152"/>
      <c r="FJ8" s="152"/>
      <c r="FK8" s="152"/>
      <c r="FL8" s="152"/>
      <c r="FM8" s="152"/>
      <c r="FN8" s="152"/>
      <c r="FO8" s="152"/>
      <c r="FP8" s="152"/>
      <c r="FQ8" s="152"/>
      <c r="FR8" s="152"/>
      <c r="FS8" s="152"/>
      <c r="FT8" s="153"/>
      <c r="FU8" s="152" t="str">
        <f>Baseline!FU35</f>
        <v>Вопросы по употреблению алкоголя и табака</v>
      </c>
      <c r="FV8" s="152"/>
      <c r="FW8" s="152"/>
      <c r="FX8" s="152"/>
      <c r="FY8" s="152"/>
      <c r="FZ8" s="152"/>
      <c r="GA8" s="152"/>
      <c r="GB8" s="152"/>
      <c r="GC8" s="152"/>
      <c r="GD8" s="152"/>
      <c r="GE8" s="152"/>
      <c r="GF8" s="152"/>
      <c r="GG8" s="152"/>
      <c r="GH8" s="152"/>
      <c r="GI8" s="152"/>
      <c r="GJ8" s="152"/>
      <c r="GK8" s="152"/>
      <c r="GL8" s="152"/>
      <c r="GM8" s="152"/>
      <c r="GN8" s="152"/>
      <c r="GO8" s="152"/>
      <c r="GP8" s="152"/>
      <c r="GQ8" s="152"/>
      <c r="GR8" s="152"/>
      <c r="GS8" s="152"/>
      <c r="GT8" s="152"/>
      <c r="GU8" s="152"/>
      <c r="GV8" s="153"/>
      <c r="GW8" s="152" t="s">
        <v>492</v>
      </c>
      <c r="GX8" s="139"/>
      <c r="GY8" s="139"/>
      <c r="GZ8" s="139"/>
      <c r="HA8" s="139"/>
      <c r="HB8" s="139"/>
      <c r="HC8" s="139"/>
      <c r="HD8" s="139"/>
      <c r="HE8" s="139"/>
      <c r="HF8" s="139"/>
      <c r="HG8" s="139"/>
      <c r="HH8" s="139"/>
      <c r="HI8" s="139"/>
      <c r="HJ8" s="139"/>
      <c r="HK8" s="139"/>
      <c r="HL8" s="139"/>
      <c r="HM8" s="139"/>
      <c r="HN8" s="139"/>
      <c r="HO8" s="139"/>
      <c r="HP8" s="139"/>
      <c r="HQ8" s="139"/>
      <c r="HR8" s="139"/>
      <c r="HS8" s="139"/>
      <c r="HT8" s="139"/>
      <c r="HU8" s="139"/>
      <c r="HV8" s="139"/>
      <c r="HW8" s="139"/>
      <c r="HX8" s="153"/>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63" x14ac:dyDescent="0.25">
      <c r="A9" s="148" t="s">
        <v>261</v>
      </c>
      <c r="B9" s="149" t="s">
        <v>262</v>
      </c>
      <c r="C9" s="149"/>
      <c r="D9" s="149"/>
      <c r="E9" s="149"/>
      <c r="F9" s="139" t="s">
        <v>263</v>
      </c>
      <c r="G9" s="149" t="s">
        <v>493</v>
      </c>
      <c r="H9" s="156" t="s">
        <v>1584</v>
      </c>
      <c r="I9" s="157" t="str">
        <f>IF(LEN(VLOOKUP($G9,Baseline!$G:$BH,3,0))=0,"",VLOOKUP($G9,Baseline!$G:$BH,3,0))</f>
        <v>Rauchen Sie zurzeit Tabakprodukte (z.B. Zigaretten, Zigarren, Pfeife oder andere Tabakprodukte einschließlich Tabakerhitzer)?</v>
      </c>
      <c r="J9" s="149" t="str">
        <f>IF(LEN(VLOOKUP($G9,Baseline!$G:$BH,4,0))=0,"",VLOOKUP($G9,Baseline!$G:$BH,4,0))</f>
        <v>1 =  Ja, täglich</v>
      </c>
      <c r="K9" s="149" t="str">
        <f>IF(LEN(VLOOKUP($G9,Baseline!$G:$BH,5,0))=0,"",VLOOKUP($G9,Baseline!$G:$BH,5,0))</f>
        <v>2 = Ja, gelegentlich</v>
      </c>
      <c r="L9" s="149" t="str">
        <f>IF(LEN(VLOOKUP($G9,Baseline!$G:$BH,6,0))=0,"",VLOOKUP($G9,Baseline!$G:$BH,6,0))</f>
        <v>3 = Nein, nicht mehr</v>
      </c>
      <c r="M9" s="149" t="str">
        <f>IF(LEN(VLOOKUP($G9,Baseline!$G:$BH,7,0))=0,"",VLOOKUP($G9,Baseline!$G:$BH,7,0))</f>
        <v>4 = Nein, habe nie geraucht</v>
      </c>
      <c r="N9" s="149" t="str">
        <f>IF(LEN(VLOOKUP($G9,Baseline!$G:$BH,8,0))=0,"",VLOOKUP($G9,Baseline!$G:$BH,8,0))</f>
        <v>99 = Keine Angabe</v>
      </c>
      <c r="O9" s="149" t="str">
        <f>IF(LEN(VLOOKUP($G9,Baseline!$G:$BH,9,0))=0,"",VLOOKUP($G9,Baseline!$G:$BH,9,0))</f>
        <v/>
      </c>
      <c r="P9" s="149" t="str">
        <f>IF(LEN(VLOOKUP($G9,Baseline!$G:$BH,10,0))=0,"",VLOOKUP($G9,Baseline!$G:$BH,10,0))</f>
        <v/>
      </c>
      <c r="Q9" s="149" t="str">
        <f>IF(LEN(VLOOKUP($G9,Baseline!$G:$BH,11,0))=0,"",VLOOKUP($G9,Baseline!$G:$BH,11,0))</f>
        <v/>
      </c>
      <c r="R9" s="149" t="str">
        <f>IF(LEN(VLOOKUP($G9,Baseline!$G:$BH,12,0))=0,"",VLOOKUP($G9,Baseline!$G:$BH,12,0))</f>
        <v/>
      </c>
      <c r="S9" s="149" t="str">
        <f>IF(LEN(VLOOKUP($G9,Baseline!$G:$BH,13,0))=0,"",VLOOKUP($G9,Baseline!$G:$BH,13,0))</f>
        <v/>
      </c>
      <c r="T9" s="149" t="str">
        <f>IF(LEN(VLOOKUP($G9,Baseline!$G:$BH,14,0))=0,"",VLOOKUP($G9,Baseline!$G:$BH,14,0))</f>
        <v/>
      </c>
      <c r="U9" s="149" t="str">
        <f>IF(LEN(VLOOKUP($G9,Baseline!$G:$BH,15,0))=0,"",VLOOKUP($G9,Baseline!$G:$BH,15,0))</f>
        <v/>
      </c>
      <c r="V9" s="149" t="str">
        <f>IF(LEN(VLOOKUP($G9,Baseline!$G:$BH,16,0))=0,"",VLOOKUP($G9,Baseline!$G:$BH,16,0))</f>
        <v/>
      </c>
      <c r="W9" s="149" t="str">
        <f>IF(LEN(VLOOKUP($G9,Baseline!$G:$BH,17,0))=0,"",VLOOKUP($G9,Baseline!$G:$BH,17,0))</f>
        <v/>
      </c>
      <c r="X9" s="149" t="str">
        <f>IF(LEN(VLOOKUP($G9,Baseline!$G:$BH,18,0))=0,"",VLOOKUP($G9,Baseline!$G:$BH,18,0))</f>
        <v/>
      </c>
      <c r="Y9" s="149" t="str">
        <f>IF(LEN(VLOOKUP($G9,Baseline!$G:$BH,19,0))=0,"",VLOOKUP($G9,Baseline!$G:$BH,19,0))</f>
        <v/>
      </c>
      <c r="Z9" s="149" t="str">
        <f>IF(LEN(VLOOKUP($G9,Baseline!$G:$BH,20,0))=0,"",VLOOKUP($G9,Baseline!$G:$BH,20,0))</f>
        <v/>
      </c>
      <c r="AA9" s="149" t="str">
        <f>IF(LEN(VLOOKUP($G9,Baseline!$G:$BH,21,0))=0,"",VLOOKUP($G9,Baseline!$G:$BH,21,0))</f>
        <v/>
      </c>
      <c r="AB9" s="149" t="str">
        <f>IF(LEN(VLOOKUP($G9,Baseline!$G:$BH,22,0))=0,"",VLOOKUP($G9,Baseline!$G:$BH,22,0))</f>
        <v/>
      </c>
      <c r="AC9" s="149" t="str">
        <f>IF(LEN(VLOOKUP($G9,Baseline!$G:$BH,23,0))=0,"",VLOOKUP($G9,Baseline!$G:$BH,23,0))</f>
        <v/>
      </c>
      <c r="AD9" s="149" t="str">
        <f>IF(LEN(VLOOKUP($G9,Baseline!$G:$BH,24,0))=0,"",VLOOKUP($G9,Baseline!$G:$BH,24,0))</f>
        <v/>
      </c>
      <c r="AE9" s="149" t="str">
        <f>IF(LEN(VLOOKUP($G9,Baseline!$G:$BH,25,0))=0,"",VLOOKUP($G9,Baseline!$G:$BH,25,0))</f>
        <v/>
      </c>
      <c r="AF9" s="149" t="str">
        <f>IF(LEN(VLOOKUP($G9,Baseline!$G:$BH,26,0))=0,"",VLOOKUP($G9,Baseline!$G:$BH,26,0))</f>
        <v/>
      </c>
      <c r="AG9" s="149"/>
      <c r="AH9" s="149"/>
      <c r="AI9" s="149"/>
      <c r="AJ9" s="153"/>
      <c r="AK9" s="139" t="str">
        <f>IF(LEN(VLOOKUP($G9,Baseline!$G:$BH,31,0))=0,"",VLOOKUP($G9,Baseline!$G:$BH,31,0))</f>
        <v>Are you currently smoking tobacco products (e.g. cigarettes, cigars, pipe or other tobacco products)?</v>
      </c>
      <c r="AL9" s="139" t="str">
        <f>IF(LEN(VLOOKUP($G9,Baseline!$G:$BH,32,0))=0,"",VLOOKUP($G9,Baseline!$G:$BH,32,0))</f>
        <v>1 =  Yes, daily</v>
      </c>
      <c r="AM9" s="139" t="str">
        <f>IF(LEN(VLOOKUP($G9,Baseline!$G:$BH,33,0))=0,"",VLOOKUP($G9,Baseline!$G:$BH,33,0))</f>
        <v>2 = Yes, from time to time</v>
      </c>
      <c r="AN9" s="139" t="str">
        <f>IF(LEN(VLOOKUP($G9,Baseline!$G:$BH,34,0))=0,"",VLOOKUP($G9,Baseline!$G:$BH,34,0))</f>
        <v>3 = No, not anymore</v>
      </c>
      <c r="AO9" s="139" t="str">
        <f>IF(LEN(VLOOKUP($G9,Baseline!$G:$BH,35,0))=0,"",VLOOKUP($G9,Baseline!$G:$BH,35,0))</f>
        <v>4 = No, I never smoked</v>
      </c>
      <c r="AP9" s="139" t="str">
        <f>IF(LEN(VLOOKUP($G9,Baseline!$G:$BH,36,0))=0,"",VLOOKUP($G9,Baseline!$G:$BH,36,0))</f>
        <v>99 = No response</v>
      </c>
      <c r="AQ9" s="139" t="str">
        <f>IF(LEN(VLOOKUP($G9,Baseline!$G:$BH,37,0))=0,"",VLOOKUP($G9,Baseline!$G:$BH,37,0))</f>
        <v/>
      </c>
      <c r="AR9" s="139" t="str">
        <f>IF(LEN(VLOOKUP($G9,Baseline!$G:$BH,38,0))=0,"",VLOOKUP($G9,Baseline!$G:$BH,38,0))</f>
        <v/>
      </c>
      <c r="AS9" s="139" t="str">
        <f>IF(LEN(VLOOKUP($G9,Baseline!$G:$BH,39,0))=0,"",VLOOKUP($G9,Baseline!$G:$BH,39,0))</f>
        <v/>
      </c>
      <c r="AT9" s="139" t="str">
        <f>IF(LEN(VLOOKUP($G9,Baseline!$G:$BH,40,0))=0,"",VLOOKUP($G9,Baseline!$G:$BH,40,0))</f>
        <v/>
      </c>
      <c r="AU9" s="139" t="str">
        <f>IF(LEN(VLOOKUP($G9,Baseline!$G:$BH,41,0))=0,"",VLOOKUP($G9,Baseline!$G:$BH,41,0))</f>
        <v/>
      </c>
      <c r="AV9" s="139" t="str">
        <f>IF(LEN(VLOOKUP($G9,Baseline!$G:$BH,42,0))=0,"",VLOOKUP($G9,Baseline!$G:$BH,42,0))</f>
        <v/>
      </c>
      <c r="AW9" s="139" t="str">
        <f>IF(LEN(VLOOKUP($G9,Baseline!$G:$BH,43,0))=0,"",VLOOKUP($G9,Baseline!$G:$BH,43,0))</f>
        <v/>
      </c>
      <c r="AX9" s="139" t="str">
        <f>IF(LEN(VLOOKUP($G9,Baseline!$G:$BH,44,0))=0,"",VLOOKUP($G9,Baseline!$G:$BH,44,0))</f>
        <v/>
      </c>
      <c r="AY9" s="139" t="str">
        <f>IF(LEN(VLOOKUP($G9,Baseline!$G:$BH,45,0))=0,"",VLOOKUP($G9,Baseline!$G:$BH,45,0))</f>
        <v/>
      </c>
      <c r="AZ9" s="139" t="str">
        <f>IF(LEN(VLOOKUP($G9,Baseline!$G:$BH,46,0))=0,"",VLOOKUP($G9,Baseline!$G:$BH,46,0))</f>
        <v/>
      </c>
      <c r="BA9" s="139" t="str">
        <f>IF(LEN(VLOOKUP($G9,Baseline!$G:$BH,47,0))=0,"",VLOOKUP($G9,Baseline!$G:$BH,47,0))</f>
        <v/>
      </c>
      <c r="BB9" s="139" t="str">
        <f>IF(LEN(VLOOKUP($G9,Baseline!$G:$BH,48,0))=0,"",VLOOKUP($G9,Baseline!$G:$BH,48,0))</f>
        <v/>
      </c>
      <c r="BC9" s="139" t="str">
        <f>IF(LEN(VLOOKUP($G9,Baseline!$G:$BH,49,0))=0,"",VLOOKUP($G9,Baseline!$G:$BH,49,0))</f>
        <v/>
      </c>
      <c r="BD9" s="139" t="str">
        <f>IF(LEN(VLOOKUP($G9,Baseline!$G:$BH,50,0))=0,"",VLOOKUP($G9,Baseline!$G:$BH,50,0))</f>
        <v/>
      </c>
      <c r="BE9" s="139" t="str">
        <f>IF(LEN(VLOOKUP($G9,Baseline!$G:$BH,51,0))=0,"",VLOOKUP($G9,Baseline!$G:$BH,51,0))</f>
        <v/>
      </c>
      <c r="BF9" s="139" t="str">
        <f>IF(LEN(VLOOKUP($G9,Baseline!$G:$BH,52,0))=0,"",VLOOKUP($G9,Baseline!$G:$BH,52,0))</f>
        <v/>
      </c>
      <c r="BG9" s="139" t="str">
        <f>IF(LEN(VLOOKUP($G9,Baseline!$G:$BH,53,0))=0,"",VLOOKUP($G9,Baseline!$G:$BH,53,0))</f>
        <v/>
      </c>
      <c r="BH9" s="139" t="str">
        <f>IF(LEN(VLOOKUP($G9,Baseline!$G:$BH,54,0))=0,"",VLOOKUP($G9,Baseline!$G:$BH,54,0))</f>
        <v/>
      </c>
      <c r="BI9" s="139"/>
      <c r="BJ9" s="139"/>
      <c r="BK9" s="139"/>
      <c r="BL9" s="153"/>
      <c r="BM9" s="139" t="str">
        <f>IF(LEN(VLOOKUP($G9,Baseline!$G:$CJ,59,0))=0,"",VLOOKUP($G9,Baseline!$G:$CJ,59,0))</f>
        <v>¿Actualmente fuma tabaco (p. ej., cigarrillos, puros, pipa u otros productos derivados del tabaco, incl. cigarrillos electrónicos)?</v>
      </c>
      <c r="BN9" s="135" t="str">
        <f>IF(LEN(VLOOKUP($G9,Baseline!$G:$CJ,60,0))=0,"",VLOOKUP($G9,Baseline!$G:$CJ,60,0))</f>
        <v>1 =  Sí, a diario</v>
      </c>
      <c r="BO9" s="135" t="str">
        <f>IF(LEN(VLOOKUP($G9,Baseline!$G:$CJ,61,0))=0,"",VLOOKUP($G9,Baseline!$G:$CJ,61,0))</f>
        <v>2 = Sí, de vez en cuando</v>
      </c>
      <c r="BP9" s="135" t="str">
        <f>IF(LEN(VLOOKUP($G9,Baseline!$G:$CJ,62,0))=0,"",VLOOKUP($G9,Baseline!$G:$CJ,62,0))</f>
        <v>3 = No, ya no</v>
      </c>
      <c r="BQ9" s="135" t="str">
        <f>IF(LEN(VLOOKUP($G9,Baseline!$G:$CJ,63,0))=0,"",VLOOKUP($G9,Baseline!$G:$CJ,63,0))</f>
        <v>4 = No, nunca he fumado</v>
      </c>
      <c r="BR9" s="135" t="str">
        <f>IF(LEN(VLOOKUP($G9,Baseline!$G:$CJ,64,0))=0,"",VLOOKUP($G9,Baseline!$G:$CJ,64,0))</f>
        <v>99 = No hay datos</v>
      </c>
      <c r="BS9" s="135" t="str">
        <f>IF(LEN(VLOOKUP($G9,Baseline!$G:$CJ,65,0))=0,"",VLOOKUP($G9,Baseline!$G:$CJ,65,0))</f>
        <v/>
      </c>
      <c r="BT9" s="135" t="str">
        <f>IF(LEN(VLOOKUP($G9,Baseline!$G:$CJ,66,0))=0,"",VLOOKUP($G9,Baseline!$G:$CJ,66,0))</f>
        <v/>
      </c>
      <c r="BU9" s="135" t="str">
        <f>IF(LEN(VLOOKUP($G9,Baseline!$G:$CJ,67,0))=0,"",VLOOKUP($G9,Baseline!$G:$CJ,67,0))</f>
        <v/>
      </c>
      <c r="BV9" s="135" t="str">
        <f>IF(LEN(VLOOKUP($G9,Baseline!$G:$CJ,68,0))=0,"",VLOOKUP($G9,Baseline!$G:$CJ,68,0))</f>
        <v/>
      </c>
      <c r="BW9" s="135" t="str">
        <f>IF(LEN(VLOOKUP($G9,Baseline!$G:$CJ,69,0))=0,"",VLOOKUP($G9,Baseline!$G:$CJ,69,0))</f>
        <v/>
      </c>
      <c r="BX9" s="135" t="str">
        <f>IF(LEN(VLOOKUP($G9,Baseline!$G:$CJ,70,0))=0,"",VLOOKUP($G9,Baseline!$G:$CJ,70,0))</f>
        <v/>
      </c>
      <c r="BY9" s="135" t="str">
        <f>IF(LEN(VLOOKUP($G9,Baseline!$G:$CJ,71,0))=0,"",VLOOKUP($G9,Baseline!$G:$CJ,71,0))</f>
        <v/>
      </c>
      <c r="BZ9" s="135" t="str">
        <f>IF(LEN(VLOOKUP($G9,Baseline!$G:$CJ,72,0))=0,"",VLOOKUP($G9,Baseline!$G:$CJ,72,0))</f>
        <v/>
      </c>
      <c r="CA9" s="135" t="str">
        <f>IF(LEN(VLOOKUP($G9,Baseline!$G:$CJ,73,0))=0,"",VLOOKUP($G9,Baseline!$G:$CJ,73,0))</f>
        <v/>
      </c>
      <c r="CB9" s="135" t="str">
        <f>IF(LEN(VLOOKUP($G9,Baseline!$G:$CJ,74,0))=0,"",VLOOKUP($G9,Baseline!$G:$CJ,74,0))</f>
        <v/>
      </c>
      <c r="CC9" s="135" t="str">
        <f>IF(LEN(VLOOKUP($G9,Baseline!$G:$CJ,75,0))=0,"",VLOOKUP($G9,Baseline!$G:$CJ,75,0))</f>
        <v/>
      </c>
      <c r="CD9" s="135" t="str">
        <f>IF(LEN(VLOOKUP($G9,Baseline!$G:$CJ,76,0))=0,"",VLOOKUP($G9,Baseline!$G:$CJ,76,0))</f>
        <v/>
      </c>
      <c r="CE9" s="135" t="str">
        <f>IF(LEN(VLOOKUP($G9,Baseline!$G:$CJ,77,0))=0,"",VLOOKUP($G9,Baseline!$G:$CJ,77,0))</f>
        <v/>
      </c>
      <c r="CF9" s="135" t="str">
        <f>IF(LEN(VLOOKUP($G9,Baseline!$G:$CJ,78,0))=0,"",VLOOKUP($G9,Baseline!$G:$CJ,78,0))</f>
        <v/>
      </c>
      <c r="CG9" s="135" t="str">
        <f>IF(LEN(VLOOKUP($G9,Baseline!$G:$CJ,79,0))=0,"",VLOOKUP($G9,Baseline!$G:$CJ,79,0))</f>
        <v/>
      </c>
      <c r="CH9" s="135" t="str">
        <f>IF(LEN(VLOOKUP($G9,Baseline!$G:$CJ,80,0))=0,"",VLOOKUP($G9,Baseline!$G:$CJ,80,0))</f>
        <v/>
      </c>
      <c r="CI9" s="135" t="str">
        <f>IF(LEN(VLOOKUP($G9,Baseline!$G:$CJ,81,0))=0,"",VLOOKUP($G9,Baseline!$G:$CJ,81,0))</f>
        <v/>
      </c>
      <c r="CJ9" s="135" t="str">
        <f>IF(LEN(VLOOKUP($G9,Baseline!$G:$CJ,82,0))=0,"",VLOOKUP($G9,Baseline!$G:$CJ,82,0))</f>
        <v/>
      </c>
      <c r="CK9" s="139"/>
      <c r="CL9" s="139"/>
      <c r="CM9" s="139"/>
      <c r="CN9" s="153"/>
      <c r="CO9" s="136" t="str">
        <f>IF(LEN(VLOOKUP($G9,Baseline!$G:$DL,87,0))=0,"",VLOOKUP($G9,Baseline!$G:$DL,87,0))</f>
        <v>Fumez-vous actuellement des produits à base de tabac (par ex. cigarettes, cigares, pipe ou autres produits du tabac, y compris les dispositifs de chauffe du tabac) ?</v>
      </c>
      <c r="CP9" s="136" t="str">
        <f>IF(LEN(VLOOKUP($G9,Baseline!$G:$DL,88,0))=0,"",VLOOKUP($G9,Baseline!$G:$DL,88,0))</f>
        <v>1 =  oui, tous les jours</v>
      </c>
      <c r="CQ9" s="136" t="str">
        <f>IF(LEN(VLOOKUP($G9,Baseline!$G:$DL,89,0))=0,"",VLOOKUP($G9,Baseline!$G:$DL,89,0))</f>
        <v>2 = oui, à l'occasion</v>
      </c>
      <c r="CR9" s="136" t="str">
        <f>IF(LEN(VLOOKUP($G9,Baseline!$G:$DL,90,0))=0,"",VLOOKUP($G9,Baseline!$G:$DL,90,0))</f>
        <v>3 = non, je ne fume plus</v>
      </c>
      <c r="CS9" s="136" t="str">
        <f>IF(LEN(VLOOKUP($G9,Baseline!$G:$DL,91,0))=0,"",VLOOKUP($G9,Baseline!$G:$DL,91,0))</f>
        <v>4 = non, je n'ai jamais fumé</v>
      </c>
      <c r="CT9" s="136" t="str">
        <f>IF(LEN(VLOOKUP($G9,Baseline!$G:$DL,92,0))=0,"",VLOOKUP($G9,Baseline!$G:$DL,92,0))</f>
        <v>99 = pas de réponse</v>
      </c>
      <c r="CU9" s="136" t="str">
        <f>IF(LEN(VLOOKUP($G9,Baseline!$G:$DL,93,0))=0,"",VLOOKUP($G9,Baseline!$G:$DL,93,0))</f>
        <v/>
      </c>
      <c r="CV9" s="136" t="str">
        <f>IF(LEN(VLOOKUP($G9,Baseline!$G:$DL,94,0))=0,"",VLOOKUP($G9,Baseline!$G:$DL,94,0))</f>
        <v/>
      </c>
      <c r="CW9" s="136" t="str">
        <f>IF(LEN(VLOOKUP($G9,Baseline!$G:$DL,95,0))=0,"",VLOOKUP($G9,Baseline!$G:$DL,95,0))</f>
        <v/>
      </c>
      <c r="CX9" s="136" t="str">
        <f>IF(LEN(VLOOKUP($G9,Baseline!$G:$DL,96,0))=0,"",VLOOKUP($G9,Baseline!$G:$DL,96,0))</f>
        <v/>
      </c>
      <c r="CY9" s="136" t="str">
        <f>IF(LEN(VLOOKUP($G9,Baseline!$G:$DL,97,0))=0,"",VLOOKUP($G9,Baseline!$G:$DL,97,0))</f>
        <v/>
      </c>
      <c r="CZ9" s="136" t="str">
        <f>IF(LEN(VLOOKUP($G9,Baseline!$G:$DL,98,0))=0,"",VLOOKUP($G9,Baseline!$G:$DL,98,0))</f>
        <v/>
      </c>
      <c r="DA9" s="136" t="str">
        <f>IF(LEN(VLOOKUP($G9,Baseline!$G:$DL,99,0))=0,"",VLOOKUP($G9,Baseline!$G:$DL,99,0))</f>
        <v/>
      </c>
      <c r="DB9" s="136" t="str">
        <f>IF(LEN(VLOOKUP($G9,Baseline!$G:$DL,100,0))=0,"",VLOOKUP($G9,Baseline!$G:$DL,100,0))</f>
        <v/>
      </c>
      <c r="DC9" s="136" t="str">
        <f>IF(LEN(VLOOKUP($G9,Baseline!$G:$DL,101,0))=0,"",VLOOKUP($G9,Baseline!$G:$DL,101,0))</f>
        <v/>
      </c>
      <c r="DD9" s="136" t="str">
        <f>IF(LEN(VLOOKUP($G9,Baseline!$G:$DL,102,0))=0,"",VLOOKUP($G9,Baseline!$G:$DL,102,0))</f>
        <v/>
      </c>
      <c r="DE9" s="136" t="str">
        <f>IF(LEN(VLOOKUP($G9,Baseline!$G:$DL,103,0))=0,"",VLOOKUP($G9,Baseline!$G:$DL,103,0))</f>
        <v/>
      </c>
      <c r="DF9" s="136" t="str">
        <f>IF(LEN(VLOOKUP($G9,Baseline!$G:$DL,104,0))=0,"",VLOOKUP($G9,Baseline!$G:$DL,104,0))</f>
        <v/>
      </c>
      <c r="DG9" s="136" t="str">
        <f>IF(LEN(VLOOKUP($G9,Baseline!$G:$DL,105,0))=0,"",VLOOKUP($G9,Baseline!$G:$DL,105,0))</f>
        <v/>
      </c>
      <c r="DH9" s="136" t="str">
        <f>IF(LEN(VLOOKUP($G9,Baseline!$G:$DL,106,0))=0,"",VLOOKUP($G9,Baseline!$G:$DL,106,0))</f>
        <v/>
      </c>
      <c r="DI9" s="136" t="str">
        <f>IF(LEN(VLOOKUP($G9,Baseline!$G:$DL,107,0))=0,"",VLOOKUP($G9,Baseline!$G:$DL,107,0))</f>
        <v/>
      </c>
      <c r="DJ9" s="136" t="str">
        <f>IF(LEN(VLOOKUP($G9,Baseline!$G:$DL,108,0))=0,"",VLOOKUP($G9,Baseline!$G:$DL,108,0))</f>
        <v/>
      </c>
      <c r="DK9" s="136" t="str">
        <f>IF(LEN(VLOOKUP($G9,Baseline!$G:$DL,109,0))=0,"",VLOOKUP($G9,Baseline!$G:$DL,109,0))</f>
        <v/>
      </c>
      <c r="DL9" s="136" t="str">
        <f>IF(LEN(VLOOKUP($G9,Baseline!$G:$DL,110,0))=0,"",VLOOKUP($G9,Baseline!$G:$DL,110,0))</f>
        <v/>
      </c>
      <c r="DM9" s="136"/>
      <c r="DN9" s="136"/>
      <c r="DO9" s="136"/>
      <c r="DP9" s="155"/>
      <c r="DQ9" s="139" t="str">
        <f>IF(LEN(VLOOKUP($G9,Baseline!$G:$EN,115,0))=0,"",VLOOKUP($G9,Baseline!$G:$EN,115,0))</f>
        <v>Fogyaszt jelenleg dohánytermékeket (pl. cigaretta, szivar, pipa vagy egyéb dohánytermék, beleértve az e-cigarettát is)?</v>
      </c>
      <c r="DR9" s="139" t="str">
        <f>IF(LEN(VLOOKUP($G9,Baseline!$G:$EN,116,0))=0,"",VLOOKUP($G9,Baseline!$G:$EN,116,0))</f>
        <v>1 = igen, naponta</v>
      </c>
      <c r="DS9" s="139" t="str">
        <f>IF(LEN(VLOOKUP($G9,Baseline!$G:$EN,117,0))=0,"",VLOOKUP($G9,Baseline!$G:$EN,117,0))</f>
        <v>2 = igen, alkalomadtán</v>
      </c>
      <c r="DT9" s="139" t="str">
        <f>IF(LEN(VLOOKUP($G9,Baseline!$G:$EN,118,0))=0,"",VLOOKUP($G9,Baseline!$G:$EN,118,0))</f>
        <v>3 = nem, már nem</v>
      </c>
      <c r="DU9" s="139" t="str">
        <f>IF(LEN(VLOOKUP($G9,Baseline!$G:$EN,119,0))=0,"",VLOOKUP($G9,Baseline!$G:$EN,119,0))</f>
        <v>4 = nem, soha nem dohányoztam</v>
      </c>
      <c r="DV9" s="139" t="str">
        <f>IF(LEN(VLOOKUP($G9,Baseline!$G:$EN,120,0))=0,"",VLOOKUP($G9,Baseline!$G:$EN,120,0))</f>
        <v>99 = nincs válasz</v>
      </c>
      <c r="DW9" s="139" t="str">
        <f>IF(LEN(VLOOKUP($G9,Baseline!$G:$EN,121,0))=0,"",VLOOKUP($G9,Baseline!$G:$EN,121,0))</f>
        <v/>
      </c>
      <c r="DX9" s="139" t="str">
        <f>IF(LEN(VLOOKUP($G9,Baseline!$G:$EN,122,0))=0,"",VLOOKUP($G9,Baseline!$G:$EN,122,0))</f>
        <v/>
      </c>
      <c r="DY9" s="139" t="str">
        <f>IF(LEN(VLOOKUP($G9,Baseline!$G:$EN,123,0))=0,"",VLOOKUP($G9,Baseline!$G:$EN,123,0))</f>
        <v/>
      </c>
      <c r="DZ9" s="139" t="str">
        <f>IF(LEN(VLOOKUP($G9,Baseline!$G:$EN,124,0))=0,"",VLOOKUP($G9,Baseline!$G:$EN,124,0))</f>
        <v/>
      </c>
      <c r="EA9" s="139" t="str">
        <f>IF(LEN(VLOOKUP($G9,Baseline!$G:$EN,125,0))=0,"",VLOOKUP($G9,Baseline!$G:$EN,125,0))</f>
        <v/>
      </c>
      <c r="EB9" s="139" t="str">
        <f>IF(LEN(VLOOKUP($G9,Baseline!$G:$EN,126,0))=0,"",VLOOKUP($G9,Baseline!$G:$EN,126,0))</f>
        <v/>
      </c>
      <c r="EC9" s="139" t="str">
        <f>IF(LEN(VLOOKUP($G9,Baseline!$G:$EN,127,0))=0,"",VLOOKUP($G9,Baseline!$G:$EN,127,0))</f>
        <v/>
      </c>
      <c r="ED9" s="139" t="str">
        <f>IF(LEN(VLOOKUP($G9,Baseline!$G:$EN,128,0))=0,"",VLOOKUP($G9,Baseline!$G:$EN,128,0))</f>
        <v/>
      </c>
      <c r="EE9" s="139" t="str">
        <f>IF(LEN(VLOOKUP($G9,Baseline!$G:$EN,129,0))=0,"",VLOOKUP($G9,Baseline!$G:$EN,129,0))</f>
        <v/>
      </c>
      <c r="EF9" s="139" t="str">
        <f>IF(LEN(VLOOKUP($G9,Baseline!$G:$EN,130,0))=0,"",VLOOKUP($G9,Baseline!$G:$EN,130,0))</f>
        <v/>
      </c>
      <c r="EG9" s="139" t="str">
        <f>IF(LEN(VLOOKUP($G9,Baseline!$G:$EN,131,0))=0,"",VLOOKUP($G9,Baseline!$G:$EN,131,0))</f>
        <v/>
      </c>
      <c r="EH9" s="139" t="str">
        <f>IF(LEN(VLOOKUP($G9,Baseline!$G:$EN,132,0))=0,"",VLOOKUP($G9,Baseline!$G:$EN,132,0))</f>
        <v/>
      </c>
      <c r="EI9" s="139" t="str">
        <f>IF(LEN(VLOOKUP($G9,Baseline!$G:$EN,133,0))=0,"",VLOOKUP($G9,Baseline!$G:$EN,133,0))</f>
        <v/>
      </c>
      <c r="EJ9" s="139" t="str">
        <f>IF(LEN(VLOOKUP($G9,Baseline!$G:$EN,134,0))=0,"",VLOOKUP($G9,Baseline!$G:$EN,134,0))</f>
        <v/>
      </c>
      <c r="EK9" s="139" t="str">
        <f>IF(LEN(VLOOKUP($G9,Baseline!$G:$EN,135,0))=0,"",VLOOKUP($G9,Baseline!$G:$EN,135,0))</f>
        <v/>
      </c>
      <c r="EL9" s="139" t="str">
        <f>IF(LEN(VLOOKUP($G9,Baseline!$G:$EN,136,0))=0,"",VLOOKUP($G9,Baseline!$G:$EN,136,0))</f>
        <v/>
      </c>
      <c r="EM9" s="139" t="str">
        <f>IF(LEN(VLOOKUP($G9,Baseline!$G:$EN,137,0))=0,"",VLOOKUP($G9,Baseline!$G:$EN,137,0))</f>
        <v/>
      </c>
      <c r="EN9" s="139" t="str">
        <f>IF(LEN(VLOOKUP($G9,Baseline!$G:$EN,138,0))=0,"",VLOOKUP($G9,Baseline!$G:$EN,138,0))</f>
        <v/>
      </c>
      <c r="EO9" s="139"/>
      <c r="EP9" s="139"/>
      <c r="EQ9" s="139"/>
      <c r="ER9" s="153"/>
      <c r="ES9" s="139" t="str">
        <f>IF(LEN(VLOOKUP($G9,Baseline!$G:$FP,143,0))=0,"",VLOOKUP($G9,Baseline!$G:$FP,143,0))</f>
        <v>Al momento, fuma prodotti del tabacco (ad es., sigarette, sigari, pipe o altri prodotti del tabacco inclusi prodotti a tabacco riscaldato)?</v>
      </c>
      <c r="ET9" s="139" t="str">
        <f>IF(LEN(VLOOKUP($G9,Baseline!$G:$FP,144,0))=0,"",VLOOKUP($G9,Baseline!$G:$FP,144,0))</f>
        <v>1 = sì, regolarmente</v>
      </c>
      <c r="EU9" s="139" t="str">
        <f>IF(LEN(VLOOKUP($G9,Baseline!$G:$FP,145,0))=0,"",VLOOKUP($G9,Baseline!$G:$FP,145,0))</f>
        <v>2 = sì, occasionalmente</v>
      </c>
      <c r="EV9" s="139" t="str">
        <f>IF(LEN(VLOOKUP($G9,Baseline!$G:$FP,146,0))=0,"",VLOOKUP($G9,Baseline!$G:$FP,146,0))</f>
        <v>3 = no, ho smesso</v>
      </c>
      <c r="EW9" s="139" t="str">
        <f>IF(LEN(VLOOKUP($G9,Baseline!$G:$FP,147,0))=0,"",VLOOKUP($G9,Baseline!$G:$FP,147,0))</f>
        <v>4 = no, non ho mai fumato</v>
      </c>
      <c r="EX9" s="139" t="str">
        <f>IF(LEN(VLOOKUP($G9,Baseline!$G:$FP,148,0))=0,"",VLOOKUP($G9,Baseline!$G:$FP,148,0))</f>
        <v>99 = nessuna risposta</v>
      </c>
      <c r="EY9" s="139" t="str">
        <f>IF(LEN(VLOOKUP($G9,Baseline!$G:$FP,149,0))=0,"",VLOOKUP($G9,Baseline!$G:$FP,149,0))</f>
        <v/>
      </c>
      <c r="EZ9" s="139" t="str">
        <f>IF(LEN(VLOOKUP($G9,Baseline!$G:$FP,150,0))=0,"",VLOOKUP($G9,Baseline!$G:$FP,150,0))</f>
        <v/>
      </c>
      <c r="FA9" s="139" t="str">
        <f>IF(LEN(VLOOKUP($G9,Baseline!$G:$FP,151,0))=0,"",VLOOKUP($G9,Baseline!$G:$FP,151,0))</f>
        <v/>
      </c>
      <c r="FB9" s="139" t="str">
        <f>IF(LEN(VLOOKUP($G9,Baseline!$G:$FP,152,0))=0,"",VLOOKUP($G9,Baseline!$G:$FP,152,0))</f>
        <v/>
      </c>
      <c r="FC9" s="139" t="str">
        <f>IF(LEN(VLOOKUP($G9,Baseline!$G:$FP,153,0))=0,"",VLOOKUP($G9,Baseline!$G:$FP,153,0))</f>
        <v/>
      </c>
      <c r="FD9" s="139" t="str">
        <f>IF(LEN(VLOOKUP($G9,Baseline!$G:$FP,154,0))=0,"",VLOOKUP($G9,Baseline!$G:$FP,154,0))</f>
        <v/>
      </c>
      <c r="FE9" s="139" t="str">
        <f>IF(LEN(VLOOKUP($G9,Baseline!$G:$FP,155,0))=0,"",VLOOKUP($G9,Baseline!$G:$FP,155,0))</f>
        <v/>
      </c>
      <c r="FF9" s="139" t="str">
        <f>IF(LEN(VLOOKUP($G9,Baseline!$G:$FP,156,0))=0,"",VLOOKUP($G9,Baseline!$G:$FP,156,0))</f>
        <v/>
      </c>
      <c r="FG9" s="139" t="str">
        <f>IF(LEN(VLOOKUP($G9,Baseline!$G:$FP,157,0))=0,"",VLOOKUP($G9,Baseline!$G:$FP,157,0))</f>
        <v/>
      </c>
      <c r="FH9" s="139" t="str">
        <f>IF(LEN(VLOOKUP($G9,Baseline!$G:$FP,158,0))=0,"",VLOOKUP($G9,Baseline!$G:$FP,158,0))</f>
        <v/>
      </c>
      <c r="FI9" s="139" t="str">
        <f>IF(LEN(VLOOKUP($G9,Baseline!$G:$FP,159,0))=0,"",VLOOKUP($G9,Baseline!$G:$FP,159,0))</f>
        <v/>
      </c>
      <c r="FJ9" s="139" t="str">
        <f>IF(LEN(VLOOKUP($G9,Baseline!$G:$FP,160,0))=0,"",VLOOKUP($G9,Baseline!$G:$FP,160,0))</f>
        <v/>
      </c>
      <c r="FK9" s="139" t="str">
        <f>IF(LEN(VLOOKUP($G9,Baseline!$G:$FP,161,0))=0,"",VLOOKUP($G9,Baseline!$G:$FP,161,0))</f>
        <v/>
      </c>
      <c r="FL9" s="139" t="str">
        <f>IF(LEN(VLOOKUP($G9,Baseline!$G:$FP,162,0))=0,"",VLOOKUP($G9,Baseline!$G:$FP,162,0))</f>
        <v/>
      </c>
      <c r="FM9" s="139" t="str">
        <f>IF(LEN(VLOOKUP($G9,Baseline!$G:$FP,163,0))=0,"",VLOOKUP($G9,Baseline!$G:$FP,163,0))</f>
        <v/>
      </c>
      <c r="FN9" s="139" t="str">
        <f>IF(LEN(VLOOKUP($G9,Baseline!$G:$FP,164,0))=0,"",VLOOKUP($G9,Baseline!$G:$FP,164,0))</f>
        <v/>
      </c>
      <c r="FO9" s="139" t="str">
        <f>IF(LEN(VLOOKUP($G9,Baseline!$G:$FP,165,0))=0,"",VLOOKUP($G9,Baseline!$G:$FP,165,0))</f>
        <v/>
      </c>
      <c r="FP9" s="139" t="str">
        <f>IF(LEN(VLOOKUP($G9,Baseline!$G:$FP,166,0))=0,"",VLOOKUP($G9,Baseline!$G:$FP,166,0))</f>
        <v/>
      </c>
      <c r="FQ9"/>
      <c r="FR9" s="139"/>
      <c r="FS9" s="139"/>
      <c r="FT9" s="153"/>
      <c r="FU9" s="139" t="str">
        <f>IF(LEN(VLOOKUP($G9,Baseline!$G:$GR,171,0))=0,"",VLOOKUP($G9,Baseline!$G:$GR,171,0))</f>
        <v>Курите ли Вы в настоящее время табачные изделия (например, сигареты, сигары, трубку или табак в иной форме, в том числе использование нагревателей табака)?</v>
      </c>
      <c r="FV9" s="139" t="str">
        <f>IF(LEN(VLOOKUP($G9,Baseline!$G:$GR,172,0))=0,"",VLOOKUP($G9,Baseline!$G:$GR,172,0))</f>
        <v>1 = да, ежедневно</v>
      </c>
      <c r="FW9" s="139" t="str">
        <f>IF(LEN(VLOOKUP($G9,Baseline!$G:$GR,173,0))=0,"",VLOOKUP($G9,Baseline!$G:$GR,173,0))</f>
        <v>2 = да, иногда</v>
      </c>
      <c r="FX9" s="139" t="str">
        <f>IF(LEN(VLOOKUP($G9,Baseline!$G:$GR,174,0))=0,"",VLOOKUP($G9,Baseline!$G:$GR,174,0))</f>
        <v>3 = нет, бросил(а)</v>
      </c>
      <c r="FY9" s="139" t="str">
        <f>IF(LEN(VLOOKUP($G9,Baseline!$G:$GR,175,0))=0,"",VLOOKUP($G9,Baseline!$G:$GR,175,0))</f>
        <v>4 = нет, никогда не курил(а)</v>
      </c>
      <c r="FZ9" s="139" t="str">
        <f>IF(LEN(VLOOKUP($G9,Baseline!$G:$GR,176,0))=0,"",VLOOKUP($G9,Baseline!$G:$GR,176,0))</f>
        <v>99 = нет ответа</v>
      </c>
      <c r="GA9" s="139" t="str">
        <f>IF(LEN(VLOOKUP($G9,Baseline!$G:$GR,177,0))=0,"",VLOOKUP($G9,Baseline!$G:$GR,177,0))</f>
        <v/>
      </c>
      <c r="GB9" s="139" t="str">
        <f>IF(LEN(VLOOKUP($G9,Baseline!$G:$GR,178,0))=0,"",VLOOKUP($G9,Baseline!$G:$GR,178,0))</f>
        <v/>
      </c>
      <c r="GC9" s="139" t="str">
        <f>IF(LEN(VLOOKUP($G9,Baseline!$G:$GR,179,0))=0,"",VLOOKUP($G9,Baseline!$G:$GR,179,0))</f>
        <v/>
      </c>
      <c r="GD9" s="139" t="str">
        <f>IF(LEN(VLOOKUP($G9,Baseline!$G:$GR,180,0))=0,"",VLOOKUP($G9,Baseline!$G:$GR,180,0))</f>
        <v/>
      </c>
      <c r="GE9" s="139" t="str">
        <f>IF(LEN(VLOOKUP($G9,Baseline!$G:$GR,181,0))=0,"",VLOOKUP($G9,Baseline!$G:$GR,181,0))</f>
        <v/>
      </c>
      <c r="GF9" s="139" t="str">
        <f>IF(LEN(VLOOKUP($G9,Baseline!$G:$GR,182,0))=0,"",VLOOKUP($G9,Baseline!$G:$GR,182,0))</f>
        <v/>
      </c>
      <c r="GG9" s="139" t="str">
        <f>IF(LEN(VLOOKUP($G9,Baseline!$G:$GR,183,0))=0,"",VLOOKUP($G9,Baseline!$G:$GR,183,0))</f>
        <v/>
      </c>
      <c r="GH9" s="139" t="str">
        <f>IF(LEN(VLOOKUP($G9,Baseline!$G:$GR,184,0))=0,"",VLOOKUP($G9,Baseline!$G:$GR,184,0))</f>
        <v/>
      </c>
      <c r="GI9" s="139" t="str">
        <f>IF(LEN(VLOOKUP($G9,Baseline!$G:$GR,185,0))=0,"",VLOOKUP($G9,Baseline!$G:$GR,185,0))</f>
        <v/>
      </c>
      <c r="GJ9" s="139" t="str">
        <f>IF(LEN(VLOOKUP($G9,Baseline!$G:$GR,186,0))=0,"",VLOOKUP($G9,Baseline!$G:$GR,186,0))</f>
        <v/>
      </c>
      <c r="GK9" s="139" t="str">
        <f>IF(LEN(VLOOKUP($G9,Baseline!$G:$GR,187,0))=0,"",VLOOKUP($G9,Baseline!$G:$GR,187,0))</f>
        <v/>
      </c>
      <c r="GL9" s="139" t="str">
        <f>IF(LEN(VLOOKUP($G9,Baseline!$G:$GR,188,0))=0,"",VLOOKUP($G9,Baseline!$G:$GR,188,0))</f>
        <v/>
      </c>
      <c r="GM9" s="139" t="str">
        <f>IF(LEN(VLOOKUP($G9,Baseline!$G:$GR,189,0))=0,"",VLOOKUP($G9,Baseline!$G:$GR,189,0))</f>
        <v/>
      </c>
      <c r="GN9" s="139" t="str">
        <f>IF(LEN(VLOOKUP($G9,Baseline!$G:$GR,190,0))=0,"",VLOOKUP($G9,Baseline!$G:$GR,190,0))</f>
        <v/>
      </c>
      <c r="GO9" s="139" t="str">
        <f>IF(LEN(VLOOKUP($G9,Baseline!$G:$GR,191,0))=0,"",VLOOKUP($G9,Baseline!$G:$GR,191,0))</f>
        <v/>
      </c>
      <c r="GP9" s="139" t="str">
        <f>IF(LEN(VLOOKUP($G9,Baseline!$G:$GR,192,0))=0,"",VLOOKUP($G9,Baseline!$G:$GR,192,0))</f>
        <v/>
      </c>
      <c r="GQ9" s="139" t="str">
        <f>IF(LEN(VLOOKUP($G9,Baseline!$G:$GR,193,0))=0,"",VLOOKUP($G9,Baseline!$G:$GR,193,0))</f>
        <v/>
      </c>
      <c r="GR9" s="139" t="str">
        <f>IF(LEN(VLOOKUP($G9,Baseline!$G:$GR,194,0))=0,"",VLOOKUP($G9,Baseline!$G:$GR,194,0))</f>
        <v/>
      </c>
      <c r="GS9" s="139"/>
      <c r="GT9" s="139"/>
      <c r="GU9" s="139"/>
      <c r="GV9" s="153"/>
      <c r="GW9" s="139" t="str">
        <f>IF(LEN(VLOOKUP($G9,Baseline!$G:$HT,199,0))=0,"",VLOOKUP($G9,Baseline!$G:$HT,199,0))</f>
        <v>Da li trenutno pušite duvanske proizvode (npr. cigarete, cigare, lulu ili druge duvanske proizvode uključujući uređaje koji zagrevaju duvan)?</v>
      </c>
      <c r="GX9" s="139" t="str">
        <f>IF(LEN(VLOOKUP($G9,Baseline!$G:$HT,200,0))=0,"",VLOOKUP($G9,Baseline!$G:$HT,200,0))</f>
        <v>1 = da, svakodnevno</v>
      </c>
      <c r="GY9" s="139" t="str">
        <f>IF(LEN(VLOOKUP($G9,Baseline!$G:$HT,201,0))=0,"",VLOOKUP($G9,Baseline!$G:$HT,201,0))</f>
        <v>2 = da, povremeno</v>
      </c>
      <c r="GZ9" s="139" t="str">
        <f>IF(LEN(VLOOKUP($G9,Baseline!$G:$HT,202,0))=0,"",VLOOKUP($G9,Baseline!$G:$HT,202,0))</f>
        <v>3 = ne, ne više</v>
      </c>
      <c r="HA9" s="139" t="str">
        <f>IF(LEN(VLOOKUP($G9,Baseline!$G:$HT,203,0))=0,"",VLOOKUP($G9,Baseline!$G:$HT,203,0))</f>
        <v>4 = ne, nikad nisam pušio</v>
      </c>
      <c r="HB9" s="139" t="str">
        <f>IF(LEN(VLOOKUP($G9,Baseline!$G:$HT,204,0))=0,"",VLOOKUP($G9,Baseline!$G:$HT,204,0))</f>
        <v>99 = nema podataka</v>
      </c>
      <c r="HC9" s="139" t="str">
        <f>IF(LEN(VLOOKUP($G9,Baseline!$G:$HT,205,0))=0,"",VLOOKUP($G9,Baseline!$G:$HT,205,0))</f>
        <v/>
      </c>
      <c r="HD9" s="139" t="str">
        <f>IF(LEN(VLOOKUP($G9,Baseline!$G:$HT,206,0))=0,"",VLOOKUP($G9,Baseline!$G:$HT,206,0))</f>
        <v/>
      </c>
      <c r="HE9" s="139" t="str">
        <f>IF(LEN(VLOOKUP($G9,Baseline!$G:$HT,207,0))=0,"",VLOOKUP($G9,Baseline!$G:$HT,207,0))</f>
        <v/>
      </c>
      <c r="HF9" s="139" t="str">
        <f>IF(LEN(VLOOKUP($G9,Baseline!$G:$HT,208,0))=0,"",VLOOKUP($G9,Baseline!$G:$HT,208,0))</f>
        <v/>
      </c>
      <c r="HG9" s="139" t="str">
        <f>IF(LEN(VLOOKUP($G9,Baseline!$G:$HT,209,0))=0,"",VLOOKUP($G9,Baseline!$G:$HT,209,0))</f>
        <v/>
      </c>
      <c r="HH9" s="139" t="str">
        <f>IF(LEN(VLOOKUP($G9,Baseline!$G:$HT,210,0))=0,"",VLOOKUP($G9,Baseline!$G:$HT,210,0))</f>
        <v/>
      </c>
      <c r="HI9" s="139" t="str">
        <f>IF(LEN(VLOOKUP($G9,Baseline!$G:$HT,211,0))=0,"",VLOOKUP($G9,Baseline!$G:$HT,211,0))</f>
        <v/>
      </c>
      <c r="HJ9" s="139" t="str">
        <f>IF(LEN(VLOOKUP($G9,Baseline!$G:$HT,212,0))=0,"",VLOOKUP($G9,Baseline!$G:$HT,212,0))</f>
        <v/>
      </c>
      <c r="HK9" s="139" t="str">
        <f>IF(LEN(VLOOKUP($G9,Baseline!$G:$HT,213,0))=0,"",VLOOKUP($G9,Baseline!$G:$HT,213,0))</f>
        <v/>
      </c>
      <c r="HL9" s="139" t="str">
        <f>IF(LEN(VLOOKUP($G9,Baseline!$G:$HT,214,0))=0,"",VLOOKUP($G9,Baseline!$G:$HT,214,0))</f>
        <v/>
      </c>
      <c r="HM9" s="139" t="str">
        <f>IF(LEN(VLOOKUP($G9,Baseline!$G:$HT,215,0))=0,"",VLOOKUP($G9,Baseline!$G:$HT,215,0))</f>
        <v/>
      </c>
      <c r="HN9" s="139" t="str">
        <f>IF(LEN(VLOOKUP($G9,Baseline!$G:$HT,216,0))=0,"",VLOOKUP($G9,Baseline!$G:$HT,216,0))</f>
        <v/>
      </c>
      <c r="HO9" s="139" t="str">
        <f>IF(LEN(VLOOKUP($G9,Baseline!$G:$HT,217,0))=0,"",VLOOKUP($G9,Baseline!$G:$HT,217,0))</f>
        <v/>
      </c>
      <c r="HP9" s="139" t="str">
        <f>IF(LEN(VLOOKUP($G9,Baseline!$G:$HT,218,0))=0,"",VLOOKUP($G9,Baseline!$G:$HT,218,0))</f>
        <v/>
      </c>
      <c r="HQ9" s="139" t="str">
        <f>IF(LEN(VLOOKUP($G9,Baseline!$G:$HT,219,0))=0,"",VLOOKUP($G9,Baseline!$G:$HT,219,0))</f>
        <v/>
      </c>
      <c r="HR9" s="139" t="str">
        <f>IF(LEN(VLOOKUP($G9,Baseline!$G:$HT,220,0))=0,"",VLOOKUP($G9,Baseline!$G:$HT,220,0))</f>
        <v/>
      </c>
      <c r="HS9" s="139" t="str">
        <f>IF(LEN(VLOOKUP($G9,Baseline!$G:$HT,221,0))=0,"",VLOOKUP($G9,Baseline!$G:$HT,221,0))</f>
        <v/>
      </c>
      <c r="HT9" s="139" t="str">
        <f>IF(LEN(VLOOKUP($G9,Baseline!$G:$HT,222,0))=0,"",VLOOKUP($G9,Baseline!$G:$HT,222,0))</f>
        <v/>
      </c>
      <c r="HU9" s="139"/>
      <c r="HV9" s="139"/>
      <c r="HW9" s="139"/>
      <c r="HX9" s="153"/>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s="140" customFormat="1" ht="110.25" x14ac:dyDescent="0.25">
      <c r="A10" s="129" t="s">
        <v>261</v>
      </c>
      <c r="B10" s="131" t="s">
        <v>262</v>
      </c>
      <c r="C10" s="131"/>
      <c r="D10" s="131"/>
      <c r="E10" s="131"/>
      <c r="F10" s="130" t="s">
        <v>1159</v>
      </c>
      <c r="G10" s="131" t="s">
        <v>542</v>
      </c>
      <c r="H10" s="158"/>
      <c r="I10" s="159" t="s">
        <v>1764</v>
      </c>
      <c r="J10" s="130" t="str">
        <f>IF(LEN(VLOOKUP($G10,Baseline!$G:$BH,4,0))=0,"",VLOOKUP($G10,Baseline!$G:$BH,4,0))</f>
        <v>1 = Ja, ich rauche mehr als vorher</v>
      </c>
      <c r="K10" s="130" t="str">
        <f>IF(LEN(VLOOKUP($G10,Baseline!$G:$BH,5,0))=0,"",VLOOKUP($G10,Baseline!$G:$BH,5,0))</f>
        <v>2 = Ja, ich rauche weniger als vorher</v>
      </c>
      <c r="L10" s="130" t="str">
        <f>IF(LEN(VLOOKUP($G10,Baseline!$G:$BH,6,0))=0,"",VLOOKUP($G10,Baseline!$G:$BH,6,0))</f>
        <v>3 = Nein, ich rauche ungefähr gleich viel wie vorher</v>
      </c>
      <c r="M10" s="130" t="str">
        <f>IF(LEN(VLOOKUP($G10,Baseline!$G:$BH,7,0))=0,"",VLOOKUP($G10,Baseline!$G:$BH,7,0))</f>
        <v>4 = Ich rauche nicht</v>
      </c>
      <c r="N10" s="130" t="str">
        <f>IF(LEN(VLOOKUP($G10,Baseline!$G:$BH,8,0))=0,"",VLOOKUP($G10,Baseline!$G:$BH,8,0))</f>
        <v>99 = Keine Angabe</v>
      </c>
      <c r="O10" s="130" t="str">
        <f>IF(LEN(VLOOKUP($G10,Baseline!$G:$BH,9,0))=0,"",VLOOKUP($G10,Baseline!$G:$BH,9,0))</f>
        <v/>
      </c>
      <c r="P10" s="130" t="str">
        <f>IF(LEN(VLOOKUP($G10,Baseline!$G:$BH,10,0))=0,"",VLOOKUP($G10,Baseline!$G:$BH,10,0))</f>
        <v/>
      </c>
      <c r="Q10" s="130" t="str">
        <f>IF(LEN(VLOOKUP($G10,Baseline!$G:$BH,11,0))=0,"",VLOOKUP($G10,Baseline!$G:$BH,11,0))</f>
        <v/>
      </c>
      <c r="R10" s="130" t="str">
        <f>IF(LEN(VLOOKUP($G10,Baseline!$G:$BH,12,0))=0,"",VLOOKUP($G10,Baseline!$G:$BH,12,0))</f>
        <v/>
      </c>
      <c r="S10" s="130" t="str">
        <f>IF(LEN(VLOOKUP($G10,Baseline!$G:$BH,13,0))=0,"",VLOOKUP($G10,Baseline!$G:$BH,13,0))</f>
        <v/>
      </c>
      <c r="T10" s="130" t="str">
        <f>IF(LEN(VLOOKUP($G10,Baseline!$G:$BH,14,0))=0,"",VLOOKUP($G10,Baseline!$G:$BH,14,0))</f>
        <v/>
      </c>
      <c r="U10" s="130" t="str">
        <f>IF(LEN(VLOOKUP($G10,Baseline!$G:$BH,15,0))=0,"",VLOOKUP($G10,Baseline!$G:$BH,15,0))</f>
        <v/>
      </c>
      <c r="V10" s="130" t="str">
        <f>IF(LEN(VLOOKUP($G10,Baseline!$G:$BH,16,0))=0,"",VLOOKUP($G10,Baseline!$G:$BH,16,0))</f>
        <v/>
      </c>
      <c r="W10" s="130" t="str">
        <f>IF(LEN(VLOOKUP($G10,Baseline!$G:$BH,17,0))=0,"",VLOOKUP($G10,Baseline!$G:$BH,17,0))</f>
        <v/>
      </c>
      <c r="X10" s="130" t="str">
        <f>IF(LEN(VLOOKUP($G10,Baseline!$G:$BH,18,0))=0,"",VLOOKUP($G10,Baseline!$G:$BH,18,0))</f>
        <v/>
      </c>
      <c r="Y10" s="130" t="str">
        <f>IF(LEN(VLOOKUP($G10,Baseline!$G:$BH,19,0))=0,"",VLOOKUP($G10,Baseline!$G:$BH,19,0))</f>
        <v/>
      </c>
      <c r="Z10" s="130" t="str">
        <f>IF(LEN(VLOOKUP($G10,Baseline!$G:$BH,20,0))=0,"",VLOOKUP($G10,Baseline!$G:$BH,20,0))</f>
        <v/>
      </c>
      <c r="AA10" s="130" t="str">
        <f>IF(LEN(VLOOKUP($G10,Baseline!$G:$BH,21,0))=0,"",VLOOKUP($G10,Baseline!$G:$BH,21,0))</f>
        <v/>
      </c>
      <c r="AB10" s="130" t="str">
        <f>IF(LEN(VLOOKUP($G10,Baseline!$G:$BH,22,0))=0,"",VLOOKUP($G10,Baseline!$G:$BH,22,0))</f>
        <v/>
      </c>
      <c r="AC10" s="130" t="str">
        <f>IF(LEN(VLOOKUP($G10,Baseline!$G:$BH,23,0))=0,"",VLOOKUP($G10,Baseline!$G:$BH,23,0))</f>
        <v/>
      </c>
      <c r="AD10" s="130" t="str">
        <f>IF(LEN(VLOOKUP($G10,Baseline!$G:$BH,24,0))=0,"",VLOOKUP($G10,Baseline!$G:$BH,24,0))</f>
        <v/>
      </c>
      <c r="AE10" s="130" t="str">
        <f>IF(LEN(VLOOKUP($G10,Baseline!$G:$BH,25,0))=0,"",VLOOKUP($G10,Baseline!$G:$BH,25,0))</f>
        <v/>
      </c>
      <c r="AF10" s="130" t="str">
        <f>IF(LEN(VLOOKUP($G10,Baseline!$G:$BH,26,0))=0,"",VLOOKUP($G10,Baseline!$G:$BH,26,0))</f>
        <v/>
      </c>
      <c r="AG10" s="131"/>
      <c r="AH10" s="131"/>
      <c r="AI10" s="131"/>
      <c r="AJ10" s="134"/>
      <c r="AK10" s="160" t="s">
        <v>1766</v>
      </c>
      <c r="AL10" s="130" t="str">
        <f>IF(LEN(VLOOKUP($G10,Baseline!$G:$BH,32,0))=0,"",VLOOKUP($G10,Baseline!$G:$BH,32,0))</f>
        <v>1 = Yes, I smoke more than before</v>
      </c>
      <c r="AM10" s="130" t="str">
        <f>IF(LEN(VLOOKUP($G10,Baseline!$G:$BH,33,0))=0,"",VLOOKUP($G10,Baseline!$G:$BH,33,0))</f>
        <v>2 = Yes, I smoke less than before</v>
      </c>
      <c r="AN10" s="130" t="str">
        <f>IF(LEN(VLOOKUP($G10,Baseline!$G:$BH,34,0))=0,"",VLOOKUP($G10,Baseline!$G:$BH,34,0))</f>
        <v>3 = No, I smoke about the same amount as before</v>
      </c>
      <c r="AO10" s="130" t="str">
        <f>IF(LEN(VLOOKUP($G10,Baseline!$G:$BH,35,0))=0,"",VLOOKUP($G10,Baseline!$G:$BH,35,0))</f>
        <v>4 = I do not smoke</v>
      </c>
      <c r="AP10" s="130" t="str">
        <f>IF(LEN(VLOOKUP($G10,Baseline!$G:$BH,36,0))=0,"",VLOOKUP($G10,Baseline!$G:$BH,36,0))</f>
        <v>99 = No respone</v>
      </c>
      <c r="AQ10" s="130" t="str">
        <f>IF(LEN(VLOOKUP($G10,Baseline!$G:$BH,37,0))=0,"",VLOOKUP($G10,Baseline!$G:$BH,37,0))</f>
        <v/>
      </c>
      <c r="AR10" s="130" t="str">
        <f>IF(LEN(VLOOKUP($G10,Baseline!$G:$BH,38,0))=0,"",VLOOKUP($G10,Baseline!$G:$BH,38,0))</f>
        <v/>
      </c>
      <c r="AS10" s="130" t="str">
        <f>IF(LEN(VLOOKUP($G10,Baseline!$G:$BH,39,0))=0,"",VLOOKUP($G10,Baseline!$G:$BH,39,0))</f>
        <v/>
      </c>
      <c r="AT10" s="130" t="str">
        <f>IF(LEN(VLOOKUP($G10,Baseline!$G:$BH,40,0))=0,"",VLOOKUP($G10,Baseline!$G:$BH,40,0))</f>
        <v/>
      </c>
      <c r="AU10" s="130" t="str">
        <f>IF(LEN(VLOOKUP($G10,Baseline!$G:$BH,41,0))=0,"",VLOOKUP($G10,Baseline!$G:$BH,41,0))</f>
        <v/>
      </c>
      <c r="AV10" s="130" t="str">
        <f>IF(LEN(VLOOKUP($G10,Baseline!$G:$BH,42,0))=0,"",VLOOKUP($G10,Baseline!$G:$BH,42,0))</f>
        <v/>
      </c>
      <c r="AW10" s="130" t="str">
        <f>IF(LEN(VLOOKUP($G10,Baseline!$G:$BH,43,0))=0,"",VLOOKUP($G10,Baseline!$G:$BH,43,0))</f>
        <v/>
      </c>
      <c r="AX10" s="130" t="str">
        <f>IF(LEN(VLOOKUP($G10,Baseline!$G:$BH,44,0))=0,"",VLOOKUP($G10,Baseline!$G:$BH,44,0))</f>
        <v/>
      </c>
      <c r="AY10" s="130" t="str">
        <f>IF(LEN(VLOOKUP($G10,Baseline!$G:$BH,45,0))=0,"",VLOOKUP($G10,Baseline!$G:$BH,45,0))</f>
        <v/>
      </c>
      <c r="AZ10" s="130" t="str">
        <f>IF(LEN(VLOOKUP($G10,Baseline!$G:$BH,46,0))=0,"",VLOOKUP($G10,Baseline!$G:$BH,46,0))</f>
        <v/>
      </c>
      <c r="BA10" s="130" t="str">
        <f>IF(LEN(VLOOKUP($G10,Baseline!$G:$BH,47,0))=0,"",VLOOKUP($G10,Baseline!$G:$BH,47,0))</f>
        <v/>
      </c>
      <c r="BB10" s="130" t="str">
        <f>IF(LEN(VLOOKUP($G10,Baseline!$G:$BH,48,0))=0,"",VLOOKUP($G10,Baseline!$G:$BH,48,0))</f>
        <v/>
      </c>
      <c r="BC10" s="130" t="str">
        <f>IF(LEN(VLOOKUP($G10,Baseline!$G:$BH,49,0))=0,"",VLOOKUP($G10,Baseline!$G:$BH,49,0))</f>
        <v/>
      </c>
      <c r="BD10" s="130" t="str">
        <f>IF(LEN(VLOOKUP($G10,Baseline!$G:$BH,50,0))=0,"",VLOOKUP($G10,Baseline!$G:$BH,50,0))</f>
        <v/>
      </c>
      <c r="BE10" s="130" t="str">
        <f>IF(LEN(VLOOKUP($G10,Baseline!$G:$BH,51,0))=0,"",VLOOKUP($G10,Baseline!$G:$BH,51,0))</f>
        <v/>
      </c>
      <c r="BF10" s="130" t="str">
        <f>IF(LEN(VLOOKUP($G10,Baseline!$G:$BH,52,0))=0,"",VLOOKUP($G10,Baseline!$G:$BH,52,0))</f>
        <v/>
      </c>
      <c r="BG10" s="130" t="str">
        <f>IF(LEN(VLOOKUP($G10,Baseline!$G:$BH,53,0))=0,"",VLOOKUP($G10,Baseline!$G:$BH,53,0))</f>
        <v/>
      </c>
      <c r="BH10" s="130" t="str">
        <f>IF(LEN(VLOOKUP($G10,Baseline!$G:$BH,54,0))=0,"",VLOOKUP($G10,Baseline!$G:$BH,54,0))</f>
        <v/>
      </c>
      <c r="BI10" s="130"/>
      <c r="BJ10" s="130"/>
      <c r="BK10" s="130"/>
      <c r="BL10" s="134"/>
      <c r="BM10" s="131" t="s">
        <v>1768</v>
      </c>
      <c r="BN10" s="135" t="str">
        <f>IF(LEN(VLOOKUP($G10,Baseline!$G:$CJ,60,0))=0,"",VLOOKUP($G10,Baseline!$G:$CJ,60,0))</f>
        <v>1 = Sí, fumo más que antes</v>
      </c>
      <c r="BO10" s="135" t="str">
        <f>IF(LEN(VLOOKUP($G10,Baseline!$G:$CJ,61,0))=0,"",VLOOKUP($G10,Baseline!$G:$CJ,61,0))</f>
        <v>2 = Sí, fumo menos que antes</v>
      </c>
      <c r="BP10" s="135" t="str">
        <f>IF(LEN(VLOOKUP($G10,Baseline!$G:$CJ,62,0))=0,"",VLOOKUP($G10,Baseline!$G:$CJ,62,0))</f>
        <v>3 = No, fumo parecido a antes</v>
      </c>
      <c r="BQ10" s="135" t="str">
        <f>IF(LEN(VLOOKUP($G10,Baseline!$G:$CJ,63,0))=0,"",VLOOKUP($G10,Baseline!$G:$CJ,63,0))</f>
        <v>4 = No fumo</v>
      </c>
      <c r="BR10" s="135" t="str">
        <f>IF(LEN(VLOOKUP($G10,Baseline!$G:$CJ,64,0))=0,"",VLOOKUP($G10,Baseline!$G:$CJ,64,0))</f>
        <v>99 = No hay datos</v>
      </c>
      <c r="BS10" s="135" t="str">
        <f>IF(LEN(VLOOKUP($G10,Baseline!$G:$CJ,65,0))=0,"",VLOOKUP($G10,Baseline!$G:$CJ,65,0))</f>
        <v/>
      </c>
      <c r="BT10" s="135" t="str">
        <f>IF(LEN(VLOOKUP($G10,Baseline!$G:$CJ,66,0))=0,"",VLOOKUP($G10,Baseline!$G:$CJ,66,0))</f>
        <v/>
      </c>
      <c r="BU10" s="135" t="str">
        <f>IF(LEN(VLOOKUP($G10,Baseline!$G:$CJ,67,0))=0,"",VLOOKUP($G10,Baseline!$G:$CJ,67,0))</f>
        <v/>
      </c>
      <c r="BV10" s="135" t="str">
        <f>IF(LEN(VLOOKUP($G10,Baseline!$G:$CJ,68,0))=0,"",VLOOKUP($G10,Baseline!$G:$CJ,68,0))</f>
        <v/>
      </c>
      <c r="BW10" s="135" t="str">
        <f>IF(LEN(VLOOKUP($G10,Baseline!$G:$CJ,69,0))=0,"",VLOOKUP($G10,Baseline!$G:$CJ,69,0))</f>
        <v/>
      </c>
      <c r="BX10" s="135" t="str">
        <f>IF(LEN(VLOOKUP($G10,Baseline!$G:$CJ,70,0))=0,"",VLOOKUP($G10,Baseline!$G:$CJ,70,0))</f>
        <v/>
      </c>
      <c r="BY10" s="135" t="str">
        <f>IF(LEN(VLOOKUP($G10,Baseline!$G:$CJ,71,0))=0,"",VLOOKUP($G10,Baseline!$G:$CJ,71,0))</f>
        <v/>
      </c>
      <c r="BZ10" s="135" t="str">
        <f>IF(LEN(VLOOKUP($G10,Baseline!$G:$CJ,72,0))=0,"",VLOOKUP($G10,Baseline!$G:$CJ,72,0))</f>
        <v/>
      </c>
      <c r="CA10" s="135" t="str">
        <f>IF(LEN(VLOOKUP($G10,Baseline!$G:$CJ,73,0))=0,"",VLOOKUP($G10,Baseline!$G:$CJ,73,0))</f>
        <v/>
      </c>
      <c r="CB10" s="135" t="str">
        <f>IF(LEN(VLOOKUP($G10,Baseline!$G:$CJ,74,0))=0,"",VLOOKUP($G10,Baseline!$G:$CJ,74,0))</f>
        <v/>
      </c>
      <c r="CC10" s="135" t="str">
        <f>IF(LEN(VLOOKUP($G10,Baseline!$G:$CJ,75,0))=0,"",VLOOKUP($G10,Baseline!$G:$CJ,75,0))</f>
        <v/>
      </c>
      <c r="CD10" s="135" t="str">
        <f>IF(LEN(VLOOKUP($G10,Baseline!$G:$CJ,76,0))=0,"",VLOOKUP($G10,Baseline!$G:$CJ,76,0))</f>
        <v/>
      </c>
      <c r="CE10" s="135" t="str">
        <f>IF(LEN(VLOOKUP($G10,Baseline!$G:$CJ,77,0))=0,"",VLOOKUP($G10,Baseline!$G:$CJ,77,0))</f>
        <v/>
      </c>
      <c r="CF10" s="135" t="str">
        <f>IF(LEN(VLOOKUP($G10,Baseline!$G:$CJ,78,0))=0,"",VLOOKUP($G10,Baseline!$G:$CJ,78,0))</f>
        <v/>
      </c>
      <c r="CG10" s="135" t="str">
        <f>IF(LEN(VLOOKUP($G10,Baseline!$G:$CJ,79,0))=0,"",VLOOKUP($G10,Baseline!$G:$CJ,79,0))</f>
        <v/>
      </c>
      <c r="CH10" s="135" t="str">
        <f>IF(LEN(VLOOKUP($G10,Baseline!$G:$CJ,80,0))=0,"",VLOOKUP($G10,Baseline!$G:$CJ,80,0))</f>
        <v/>
      </c>
      <c r="CI10" s="135" t="str">
        <f>IF(LEN(VLOOKUP($G10,Baseline!$G:$CJ,81,0))=0,"",VLOOKUP($G10,Baseline!$G:$CJ,81,0))</f>
        <v/>
      </c>
      <c r="CJ10" s="135" t="str">
        <f>IF(LEN(VLOOKUP($G10,Baseline!$G:$CJ,82,0))=0,"",VLOOKUP($G10,Baseline!$G:$CJ,82,0))</f>
        <v/>
      </c>
      <c r="CK10" s="130"/>
      <c r="CL10" s="130"/>
      <c r="CM10" s="130"/>
      <c r="CN10" s="134"/>
      <c r="CO10" s="131" t="s">
        <v>1770</v>
      </c>
      <c r="CP10" s="136" t="str">
        <f>IF(LEN(VLOOKUP($G10,Baseline!$G:$DL,88,0))=0,"",VLOOKUP($G10,Baseline!$G:$DL,88,0))</f>
        <v>1 = oui, je fume plus qu'avant</v>
      </c>
      <c r="CQ10" s="136" t="str">
        <f>IF(LEN(VLOOKUP($G10,Baseline!$G:$DL,89,0))=0,"",VLOOKUP($G10,Baseline!$G:$DL,89,0))</f>
        <v>2 = oui, je fume moins qu'avant</v>
      </c>
      <c r="CR10" s="136" t="str">
        <f>IF(LEN(VLOOKUP($G10,Baseline!$G:$DL,90,0))=0,"",VLOOKUP($G10,Baseline!$G:$DL,90,0))</f>
        <v>3 = non, je fume environ autant qu'avant</v>
      </c>
      <c r="CS10" s="136" t="str">
        <f>IF(LEN(VLOOKUP($G10,Baseline!$G:$DL,91,0))=0,"",VLOOKUP($G10,Baseline!$G:$DL,91,0))</f>
        <v>4 = je ne fume pas</v>
      </c>
      <c r="CT10" s="136" t="str">
        <f>IF(LEN(VLOOKUP($G10,Baseline!$G:$DL,92,0))=0,"",VLOOKUP($G10,Baseline!$G:$DL,92,0))</f>
        <v>99 = pas de réponse</v>
      </c>
      <c r="CU10" s="136" t="str">
        <f>IF(LEN(VLOOKUP($G10,Baseline!$G:$DL,93,0))=0,"",VLOOKUP($G10,Baseline!$G:$DL,93,0))</f>
        <v/>
      </c>
      <c r="CV10" s="136" t="str">
        <f>IF(LEN(VLOOKUP($G10,Baseline!$G:$DL,94,0))=0,"",VLOOKUP($G10,Baseline!$G:$DL,94,0))</f>
        <v/>
      </c>
      <c r="CW10" s="136" t="str">
        <f>IF(LEN(VLOOKUP($G10,Baseline!$G:$DL,95,0))=0,"",VLOOKUP($G10,Baseline!$G:$DL,95,0))</f>
        <v/>
      </c>
      <c r="CX10" s="136" t="str">
        <f>IF(LEN(VLOOKUP($G10,Baseline!$G:$DL,96,0))=0,"",VLOOKUP($G10,Baseline!$G:$DL,96,0))</f>
        <v/>
      </c>
      <c r="CY10" s="136" t="str">
        <f>IF(LEN(VLOOKUP($G10,Baseline!$G:$DL,97,0))=0,"",VLOOKUP($G10,Baseline!$G:$DL,97,0))</f>
        <v/>
      </c>
      <c r="CZ10" s="136" t="str">
        <f>IF(LEN(VLOOKUP($G10,Baseline!$G:$DL,98,0))=0,"",VLOOKUP($G10,Baseline!$G:$DL,98,0))</f>
        <v/>
      </c>
      <c r="DA10" s="136" t="str">
        <f>IF(LEN(VLOOKUP($G10,Baseline!$G:$DL,99,0))=0,"",VLOOKUP($G10,Baseline!$G:$DL,99,0))</f>
        <v/>
      </c>
      <c r="DB10" s="136" t="str">
        <f>IF(LEN(VLOOKUP($G10,Baseline!$G:$DL,100,0))=0,"",VLOOKUP($G10,Baseline!$G:$DL,100,0))</f>
        <v/>
      </c>
      <c r="DC10" s="136" t="str">
        <f>IF(LEN(VLOOKUP($G10,Baseline!$G:$DL,101,0))=0,"",VLOOKUP($G10,Baseline!$G:$DL,101,0))</f>
        <v/>
      </c>
      <c r="DD10" s="136" t="str">
        <f>IF(LEN(VLOOKUP($G10,Baseline!$G:$DL,102,0))=0,"",VLOOKUP($G10,Baseline!$G:$DL,102,0))</f>
        <v/>
      </c>
      <c r="DE10" s="136" t="str">
        <f>IF(LEN(VLOOKUP($G10,Baseline!$G:$DL,103,0))=0,"",VLOOKUP($G10,Baseline!$G:$DL,103,0))</f>
        <v/>
      </c>
      <c r="DF10" s="136" t="str">
        <f>IF(LEN(VLOOKUP($G10,Baseline!$G:$DL,104,0))=0,"",VLOOKUP($G10,Baseline!$G:$DL,104,0))</f>
        <v/>
      </c>
      <c r="DG10" s="136" t="str">
        <f>IF(LEN(VLOOKUP($G10,Baseline!$G:$DL,105,0))=0,"",VLOOKUP($G10,Baseline!$G:$DL,105,0))</f>
        <v/>
      </c>
      <c r="DH10" s="136" t="str">
        <f>IF(LEN(VLOOKUP($G10,Baseline!$G:$DL,106,0))=0,"",VLOOKUP($G10,Baseline!$G:$DL,106,0))</f>
        <v/>
      </c>
      <c r="DI10" s="136" t="str">
        <f>IF(LEN(VLOOKUP($G10,Baseline!$G:$DL,107,0))=0,"",VLOOKUP($G10,Baseline!$G:$DL,107,0))</f>
        <v/>
      </c>
      <c r="DJ10" s="136" t="str">
        <f>IF(LEN(VLOOKUP($G10,Baseline!$G:$DL,108,0))=0,"",VLOOKUP($G10,Baseline!$G:$DL,108,0))</f>
        <v/>
      </c>
      <c r="DK10" s="136" t="str">
        <f>IF(LEN(VLOOKUP($G10,Baseline!$G:$DL,109,0))=0,"",VLOOKUP($G10,Baseline!$G:$DL,109,0))</f>
        <v/>
      </c>
      <c r="DL10" s="136" t="str">
        <f>IF(LEN(VLOOKUP($G10,Baseline!$G:$DL,110,0))=0,"",VLOOKUP($G10,Baseline!$G:$DL,110,0))</f>
        <v/>
      </c>
      <c r="DM10" s="137"/>
      <c r="DN10" s="137"/>
      <c r="DO10" s="137"/>
      <c r="DP10" s="138"/>
      <c r="DQ10" s="131" t="s">
        <v>1585</v>
      </c>
      <c r="DR10" s="139" t="str">
        <f>IF(LEN(VLOOKUP($G10,Baseline!$G:$EN,116,0))=0,"",VLOOKUP($G10,Baseline!$G:$EN,116,0))</f>
        <v>1 = igen, többet dohányzok, mint korábban</v>
      </c>
      <c r="DS10" s="139" t="str">
        <f>IF(LEN(VLOOKUP($G10,Baseline!$G:$EN,117,0))=0,"",VLOOKUP($G10,Baseline!$G:$EN,117,0))</f>
        <v>2 = igen, kevesebbet dohányzok, mint korábban</v>
      </c>
      <c r="DT10" s="139" t="str">
        <f>IF(LEN(VLOOKUP($G10,Baseline!$G:$EN,118,0))=0,"",VLOOKUP($G10,Baseline!$G:$EN,118,0))</f>
        <v>3 = Nem, ugyanúgy dohányzok, mit korábban</v>
      </c>
      <c r="DU10" s="139" t="str">
        <f>IF(LEN(VLOOKUP($G10,Baseline!$G:$EN,119,0))=0,"",VLOOKUP($G10,Baseline!$G:$EN,119,0))</f>
        <v>4 = Nem dohányzok</v>
      </c>
      <c r="DV10" s="139" t="str">
        <f>IF(LEN(VLOOKUP($G10,Baseline!$G:$EN,120,0))=0,"",VLOOKUP($G10,Baseline!$G:$EN,120,0))</f>
        <v>99 = nincs válasz</v>
      </c>
      <c r="DW10" s="139" t="str">
        <f>IF(LEN(VLOOKUP($G10,Baseline!$G:$EN,121,0))=0,"",VLOOKUP($G10,Baseline!$G:$EN,121,0))</f>
        <v/>
      </c>
      <c r="DX10" s="139" t="str">
        <f>IF(LEN(VLOOKUP($G10,Baseline!$G:$EN,122,0))=0,"",VLOOKUP($G10,Baseline!$G:$EN,122,0))</f>
        <v/>
      </c>
      <c r="DY10" s="139" t="str">
        <f>IF(LEN(VLOOKUP($G10,Baseline!$G:$EN,123,0))=0,"",VLOOKUP($G10,Baseline!$G:$EN,123,0))</f>
        <v/>
      </c>
      <c r="DZ10" s="139" t="str">
        <f>IF(LEN(VLOOKUP($G10,Baseline!$G:$EN,124,0))=0,"",VLOOKUP($G10,Baseline!$G:$EN,124,0))</f>
        <v/>
      </c>
      <c r="EA10" s="139" t="str">
        <f>IF(LEN(VLOOKUP($G10,Baseline!$G:$EN,125,0))=0,"",VLOOKUP($G10,Baseline!$G:$EN,125,0))</f>
        <v/>
      </c>
      <c r="EB10" s="139" t="str">
        <f>IF(LEN(VLOOKUP($G10,Baseline!$G:$EN,126,0))=0,"",VLOOKUP($G10,Baseline!$G:$EN,126,0))</f>
        <v/>
      </c>
      <c r="EC10" s="139" t="str">
        <f>IF(LEN(VLOOKUP($G10,Baseline!$G:$EN,127,0))=0,"",VLOOKUP($G10,Baseline!$G:$EN,127,0))</f>
        <v/>
      </c>
      <c r="ED10" s="139" t="str">
        <f>IF(LEN(VLOOKUP($G10,Baseline!$G:$EN,128,0))=0,"",VLOOKUP($G10,Baseline!$G:$EN,128,0))</f>
        <v/>
      </c>
      <c r="EE10" s="139" t="str">
        <f>IF(LEN(VLOOKUP($G10,Baseline!$G:$EN,129,0))=0,"",VLOOKUP($G10,Baseline!$G:$EN,129,0))</f>
        <v/>
      </c>
      <c r="EF10" s="139" t="str">
        <f>IF(LEN(VLOOKUP($G10,Baseline!$G:$EN,130,0))=0,"",VLOOKUP($G10,Baseline!$G:$EN,130,0))</f>
        <v/>
      </c>
      <c r="EG10" s="139" t="str">
        <f>IF(LEN(VLOOKUP($G10,Baseline!$G:$EN,131,0))=0,"",VLOOKUP($G10,Baseline!$G:$EN,131,0))</f>
        <v/>
      </c>
      <c r="EH10" s="139" t="str">
        <f>IF(LEN(VLOOKUP($G10,Baseline!$G:$EN,132,0))=0,"",VLOOKUP($G10,Baseline!$G:$EN,132,0))</f>
        <v/>
      </c>
      <c r="EI10" s="139" t="str">
        <f>IF(LEN(VLOOKUP($G10,Baseline!$G:$EN,133,0))=0,"",VLOOKUP($G10,Baseline!$G:$EN,133,0))</f>
        <v/>
      </c>
      <c r="EJ10" s="139" t="str">
        <f>IF(LEN(VLOOKUP($G10,Baseline!$G:$EN,134,0))=0,"",VLOOKUP($G10,Baseline!$G:$EN,134,0))</f>
        <v/>
      </c>
      <c r="EK10" s="139" t="str">
        <f>IF(LEN(VLOOKUP($G10,Baseline!$G:$EN,135,0))=0,"",VLOOKUP($G10,Baseline!$G:$EN,135,0))</f>
        <v/>
      </c>
      <c r="EL10" s="139" t="str">
        <f>IF(LEN(VLOOKUP($G10,Baseline!$G:$EN,136,0))=0,"",VLOOKUP($G10,Baseline!$G:$EN,136,0))</f>
        <v/>
      </c>
      <c r="EM10" s="139" t="str">
        <f>IF(LEN(VLOOKUP($G10,Baseline!$G:$EN,137,0))=0,"",VLOOKUP($G10,Baseline!$G:$EN,137,0))</f>
        <v/>
      </c>
      <c r="EN10" s="139" t="str">
        <f>IF(LEN(VLOOKUP($G10,Baseline!$G:$EN,138,0))=0,"",VLOOKUP($G10,Baseline!$G:$EN,138,0))</f>
        <v/>
      </c>
      <c r="EO10" s="130"/>
      <c r="EP10" s="130"/>
      <c r="EQ10" s="130"/>
      <c r="ER10" s="134"/>
      <c r="ES10" s="131" t="s">
        <v>1772</v>
      </c>
      <c r="ET10" s="139" t="str">
        <f>IF(LEN(VLOOKUP($G10,Baseline!$G:$FP,144,0))=0,"",VLOOKUP($G10,Baseline!$G:$FP,144,0))</f>
        <v>1 = sì, fumo più di prima</v>
      </c>
      <c r="EU10" s="139" t="str">
        <f>IF(LEN(VLOOKUP($G10,Baseline!$G:$FP,145,0))=0,"",VLOOKUP($G10,Baseline!$G:$FP,145,0))</f>
        <v>2 = sì, fumo meno di prima</v>
      </c>
      <c r="EV10" s="139" t="str">
        <f>IF(LEN(VLOOKUP($G10,Baseline!$G:$FP,146,0))=0,"",VLOOKUP($G10,Baseline!$G:$FP,146,0))</f>
        <v>3 = no, fumo più o meno come prima</v>
      </c>
      <c r="EW10" s="139" t="str">
        <f>IF(LEN(VLOOKUP($G10,Baseline!$G:$FP,147,0))=0,"",VLOOKUP($G10,Baseline!$G:$FP,147,0))</f>
        <v>4 = non fumo</v>
      </c>
      <c r="EX10" s="139" t="str">
        <f>IF(LEN(VLOOKUP($G10,Baseline!$G:$FP,148,0))=0,"",VLOOKUP($G10,Baseline!$G:$FP,148,0))</f>
        <v>99 = nessuna risposta</v>
      </c>
      <c r="EY10" s="139" t="str">
        <f>IF(LEN(VLOOKUP($G10,Baseline!$G:$FP,149,0))=0,"",VLOOKUP($G10,Baseline!$G:$FP,149,0))</f>
        <v/>
      </c>
      <c r="EZ10" s="139" t="str">
        <f>IF(LEN(VLOOKUP($G10,Baseline!$G:$FP,150,0))=0,"",VLOOKUP($G10,Baseline!$G:$FP,150,0))</f>
        <v/>
      </c>
      <c r="FA10" s="139" t="str">
        <f>IF(LEN(VLOOKUP($G10,Baseline!$G:$FP,151,0))=0,"",VLOOKUP($G10,Baseline!$G:$FP,151,0))</f>
        <v/>
      </c>
      <c r="FB10" s="139" t="str">
        <f>IF(LEN(VLOOKUP($G10,Baseline!$G:$FP,152,0))=0,"",VLOOKUP($G10,Baseline!$G:$FP,152,0))</f>
        <v/>
      </c>
      <c r="FC10" s="139" t="str">
        <f>IF(LEN(VLOOKUP($G10,Baseline!$G:$FP,153,0))=0,"",VLOOKUP($G10,Baseline!$G:$FP,153,0))</f>
        <v/>
      </c>
      <c r="FD10" s="139" t="str">
        <f>IF(LEN(VLOOKUP($G10,Baseline!$G:$FP,154,0))=0,"",VLOOKUP($G10,Baseline!$G:$FP,154,0))</f>
        <v/>
      </c>
      <c r="FE10" s="139" t="str">
        <f>IF(LEN(VLOOKUP($G10,Baseline!$G:$FP,155,0))=0,"",VLOOKUP($G10,Baseline!$G:$FP,155,0))</f>
        <v/>
      </c>
      <c r="FF10" s="139" t="str">
        <f>IF(LEN(VLOOKUP($G10,Baseline!$G:$FP,156,0))=0,"",VLOOKUP($G10,Baseline!$G:$FP,156,0))</f>
        <v/>
      </c>
      <c r="FG10" s="139" t="str">
        <f>IF(LEN(VLOOKUP($G10,Baseline!$G:$FP,157,0))=0,"",VLOOKUP($G10,Baseline!$G:$FP,157,0))</f>
        <v/>
      </c>
      <c r="FH10" s="139" t="str">
        <f>IF(LEN(VLOOKUP($G10,Baseline!$G:$FP,158,0))=0,"",VLOOKUP($G10,Baseline!$G:$FP,158,0))</f>
        <v/>
      </c>
      <c r="FI10" s="139" t="str">
        <f>IF(LEN(VLOOKUP($G10,Baseline!$G:$FP,159,0))=0,"",VLOOKUP($G10,Baseline!$G:$FP,159,0))</f>
        <v/>
      </c>
      <c r="FJ10" s="139" t="str">
        <f>IF(LEN(VLOOKUP($G10,Baseline!$G:$FP,160,0))=0,"",VLOOKUP($G10,Baseline!$G:$FP,160,0))</f>
        <v/>
      </c>
      <c r="FK10" s="139" t="str">
        <f>IF(LEN(VLOOKUP($G10,Baseline!$G:$FP,161,0))=0,"",VLOOKUP($G10,Baseline!$G:$FP,161,0))</f>
        <v/>
      </c>
      <c r="FL10" s="139" t="str">
        <f>IF(LEN(VLOOKUP($G10,Baseline!$G:$FP,162,0))=0,"",VLOOKUP($G10,Baseline!$G:$FP,162,0))</f>
        <v/>
      </c>
      <c r="FM10" s="139" t="str">
        <f>IF(LEN(VLOOKUP($G10,Baseline!$G:$FP,163,0))=0,"",VLOOKUP($G10,Baseline!$G:$FP,163,0))</f>
        <v/>
      </c>
      <c r="FN10" s="139" t="str">
        <f>IF(LEN(VLOOKUP($G10,Baseline!$G:$FP,164,0))=0,"",VLOOKUP($G10,Baseline!$G:$FP,164,0))</f>
        <v/>
      </c>
      <c r="FO10" s="139" t="str">
        <f>IF(LEN(VLOOKUP($G10,Baseline!$G:$FP,165,0))=0,"",VLOOKUP($G10,Baseline!$G:$FP,165,0))</f>
        <v/>
      </c>
      <c r="FP10" s="139" t="str">
        <f>IF(LEN(VLOOKUP($G10,Baseline!$G:$FP,166,0))=0,"",VLOOKUP($G10,Baseline!$G:$FP,166,0))</f>
        <v/>
      </c>
      <c r="FQ10" s="130"/>
      <c r="FR10" s="130"/>
      <c r="FS10" s="130"/>
      <c r="FT10" s="134"/>
      <c r="FU10" s="131" t="s">
        <v>1774</v>
      </c>
      <c r="FV10" s="139" t="str">
        <f>IF(LEN(VLOOKUP($G10,Baseline!$G:$GR,172,0))=0,"",VLOOKUP($G10,Baseline!$G:$GR,172,0))</f>
        <v>1 = да, я курю больше, чем раньше</v>
      </c>
      <c r="FW10" s="139" t="str">
        <f>IF(LEN(VLOOKUP($G10,Baseline!$G:$GR,173,0))=0,"",VLOOKUP($G10,Baseline!$G:$GR,173,0))</f>
        <v>2 = да, я курю меньше, чем раньше</v>
      </c>
      <c r="FX10" s="139" t="str">
        <f>IF(LEN(VLOOKUP($G10,Baseline!$G:$GR,174,0))=0,"",VLOOKUP($G10,Baseline!$G:$GR,174,0))</f>
        <v>3 = нет, я курю примерно столько же, что и раньше</v>
      </c>
      <c r="FY10" s="139" t="str">
        <f>IF(LEN(VLOOKUP($G10,Baseline!$G:$GR,175,0))=0,"",VLOOKUP($G10,Baseline!$G:$GR,175,0))</f>
        <v>4 = я не курю</v>
      </c>
      <c r="FZ10" s="139" t="str">
        <f>IF(LEN(VLOOKUP($G10,Baseline!$G:$GR,176,0))=0,"",VLOOKUP($G10,Baseline!$G:$GR,176,0))</f>
        <v>99 = нет ответа</v>
      </c>
      <c r="GA10" s="139" t="str">
        <f>IF(LEN(VLOOKUP($G10,Baseline!$G:$GR,177,0))=0,"",VLOOKUP($G10,Baseline!$G:$GR,177,0))</f>
        <v/>
      </c>
      <c r="GB10" s="139" t="str">
        <f>IF(LEN(VLOOKUP($G10,Baseline!$G:$GR,178,0))=0,"",VLOOKUP($G10,Baseline!$G:$GR,178,0))</f>
        <v/>
      </c>
      <c r="GC10" s="139" t="str">
        <f>IF(LEN(VLOOKUP($G10,Baseline!$G:$GR,179,0))=0,"",VLOOKUP($G10,Baseline!$G:$GR,179,0))</f>
        <v/>
      </c>
      <c r="GD10" s="139" t="str">
        <f>IF(LEN(VLOOKUP($G10,Baseline!$G:$GR,180,0))=0,"",VLOOKUP($G10,Baseline!$G:$GR,180,0))</f>
        <v/>
      </c>
      <c r="GE10" s="139" t="str">
        <f>IF(LEN(VLOOKUP($G10,Baseline!$G:$GR,181,0))=0,"",VLOOKUP($G10,Baseline!$G:$GR,181,0))</f>
        <v/>
      </c>
      <c r="GF10" s="139" t="str">
        <f>IF(LEN(VLOOKUP($G10,Baseline!$G:$GR,182,0))=0,"",VLOOKUP($G10,Baseline!$G:$GR,182,0))</f>
        <v/>
      </c>
      <c r="GG10" s="139" t="str">
        <f>IF(LEN(VLOOKUP($G10,Baseline!$G:$GR,183,0))=0,"",VLOOKUP($G10,Baseline!$G:$GR,183,0))</f>
        <v/>
      </c>
      <c r="GH10" s="139" t="str">
        <f>IF(LEN(VLOOKUP($G10,Baseline!$G:$GR,184,0))=0,"",VLOOKUP($G10,Baseline!$G:$GR,184,0))</f>
        <v/>
      </c>
      <c r="GI10" s="139" t="str">
        <f>IF(LEN(VLOOKUP($G10,Baseline!$G:$GR,185,0))=0,"",VLOOKUP($G10,Baseline!$G:$GR,185,0))</f>
        <v/>
      </c>
      <c r="GJ10" s="139" t="str">
        <f>IF(LEN(VLOOKUP($G10,Baseline!$G:$GR,186,0))=0,"",VLOOKUP($G10,Baseline!$G:$GR,186,0))</f>
        <v/>
      </c>
      <c r="GK10" s="139" t="str">
        <f>IF(LEN(VLOOKUP($G10,Baseline!$G:$GR,187,0))=0,"",VLOOKUP($G10,Baseline!$G:$GR,187,0))</f>
        <v/>
      </c>
      <c r="GL10" s="139" t="str">
        <f>IF(LEN(VLOOKUP($G10,Baseline!$G:$GR,188,0))=0,"",VLOOKUP($G10,Baseline!$G:$GR,188,0))</f>
        <v/>
      </c>
      <c r="GM10" s="139" t="str">
        <f>IF(LEN(VLOOKUP($G10,Baseline!$G:$GR,189,0))=0,"",VLOOKUP($G10,Baseline!$G:$GR,189,0))</f>
        <v/>
      </c>
      <c r="GN10" s="139" t="str">
        <f>IF(LEN(VLOOKUP($G10,Baseline!$G:$GR,190,0))=0,"",VLOOKUP($G10,Baseline!$G:$GR,190,0))</f>
        <v/>
      </c>
      <c r="GO10" s="139" t="str">
        <f>IF(LEN(VLOOKUP($G10,Baseline!$G:$GR,191,0))=0,"",VLOOKUP($G10,Baseline!$G:$GR,191,0))</f>
        <v/>
      </c>
      <c r="GP10" s="139" t="str">
        <f>IF(LEN(VLOOKUP($G10,Baseline!$G:$GR,192,0))=0,"",VLOOKUP($G10,Baseline!$G:$GR,192,0))</f>
        <v/>
      </c>
      <c r="GQ10" s="139" t="str">
        <f>IF(LEN(VLOOKUP($G10,Baseline!$G:$GR,193,0))=0,"",VLOOKUP($G10,Baseline!$G:$GR,193,0))</f>
        <v/>
      </c>
      <c r="GR10" s="139" t="str">
        <f>IF(LEN(VLOOKUP($G10,Baseline!$G:$GR,194,0))=0,"",VLOOKUP($G10,Baseline!$G:$GR,194,0))</f>
        <v/>
      </c>
      <c r="GS10" s="130"/>
      <c r="GT10" s="130"/>
      <c r="GU10" s="130"/>
      <c r="GV10" s="134"/>
      <c r="GW10" s="131" t="s">
        <v>1776</v>
      </c>
      <c r="GX10" s="139" t="str">
        <f>IF(LEN(VLOOKUP($G10,Baseline!$G:$HT,200,0))=0,"",VLOOKUP($G10,Baseline!$G:$HT,200,0))</f>
        <v>1 = da, pušim više nego pre</v>
      </c>
      <c r="GY10" s="139" t="str">
        <f>IF(LEN(VLOOKUP($G10,Baseline!$G:$HT,201,0))=0,"",VLOOKUP($G10,Baseline!$G:$HT,201,0))</f>
        <v>2 = da, pušim manje nego ranije</v>
      </c>
      <c r="GZ10" s="139" t="str">
        <f>IF(LEN(VLOOKUP($G10,Baseline!$G:$HT,202,0))=0,"",VLOOKUP($G10,Baseline!$G:$HT,202,0))</f>
        <v>3 = ne, pušim od prilike isti isto kao pre</v>
      </c>
      <c r="HA10" s="139" t="str">
        <f>IF(LEN(VLOOKUP($G10,Baseline!$G:$HT,203,0))=0,"",VLOOKUP($G10,Baseline!$G:$HT,203,0))</f>
        <v>4 = ne pušim</v>
      </c>
      <c r="HB10" s="139" t="str">
        <f>IF(LEN(VLOOKUP($G10,Baseline!$G:$HT,204,0))=0,"",VLOOKUP($G10,Baseline!$G:$HT,204,0))</f>
        <v>99 = nema podataka</v>
      </c>
      <c r="HC10" s="139" t="str">
        <f>IF(LEN(VLOOKUP($G10,Baseline!$G:$HT,205,0))=0,"",VLOOKUP($G10,Baseline!$G:$HT,205,0))</f>
        <v/>
      </c>
      <c r="HD10" s="139" t="str">
        <f>IF(LEN(VLOOKUP($G10,Baseline!$G:$HT,206,0))=0,"",VLOOKUP($G10,Baseline!$G:$HT,206,0))</f>
        <v/>
      </c>
      <c r="HE10" s="139" t="str">
        <f>IF(LEN(VLOOKUP($G10,Baseline!$G:$HT,207,0))=0,"",VLOOKUP($G10,Baseline!$G:$HT,207,0))</f>
        <v/>
      </c>
      <c r="HF10" s="139" t="str">
        <f>IF(LEN(VLOOKUP($G10,Baseline!$G:$HT,208,0))=0,"",VLOOKUP($G10,Baseline!$G:$HT,208,0))</f>
        <v/>
      </c>
      <c r="HG10" s="139" t="str">
        <f>IF(LEN(VLOOKUP($G10,Baseline!$G:$HT,209,0))=0,"",VLOOKUP($G10,Baseline!$G:$HT,209,0))</f>
        <v/>
      </c>
      <c r="HH10" s="139" t="str">
        <f>IF(LEN(VLOOKUP($G10,Baseline!$G:$HT,210,0))=0,"",VLOOKUP($G10,Baseline!$G:$HT,210,0))</f>
        <v/>
      </c>
      <c r="HI10" s="139" t="str">
        <f>IF(LEN(VLOOKUP($G10,Baseline!$G:$HT,211,0))=0,"",VLOOKUP($G10,Baseline!$G:$HT,211,0))</f>
        <v/>
      </c>
      <c r="HJ10" s="139" t="str">
        <f>IF(LEN(VLOOKUP($G10,Baseline!$G:$HT,212,0))=0,"",VLOOKUP($G10,Baseline!$G:$HT,212,0))</f>
        <v/>
      </c>
      <c r="HK10" s="139" t="str">
        <f>IF(LEN(VLOOKUP($G10,Baseline!$G:$HT,213,0))=0,"",VLOOKUP($G10,Baseline!$G:$HT,213,0))</f>
        <v/>
      </c>
      <c r="HL10" s="139" t="str">
        <f>IF(LEN(VLOOKUP($G10,Baseline!$G:$HT,214,0))=0,"",VLOOKUP($G10,Baseline!$G:$HT,214,0))</f>
        <v/>
      </c>
      <c r="HM10" s="139" t="str">
        <f>IF(LEN(VLOOKUP($G10,Baseline!$G:$HT,215,0))=0,"",VLOOKUP($G10,Baseline!$G:$HT,215,0))</f>
        <v/>
      </c>
      <c r="HN10" s="139" t="str">
        <f>IF(LEN(VLOOKUP($G10,Baseline!$G:$HT,216,0))=0,"",VLOOKUP($G10,Baseline!$G:$HT,216,0))</f>
        <v/>
      </c>
      <c r="HO10" s="139" t="str">
        <f>IF(LEN(VLOOKUP($G10,Baseline!$G:$HT,217,0))=0,"",VLOOKUP($G10,Baseline!$G:$HT,217,0))</f>
        <v/>
      </c>
      <c r="HP10" s="139" t="str">
        <f>IF(LEN(VLOOKUP($G10,Baseline!$G:$HT,218,0))=0,"",VLOOKUP($G10,Baseline!$G:$HT,218,0))</f>
        <v/>
      </c>
      <c r="HQ10" s="139" t="str">
        <f>IF(LEN(VLOOKUP($G10,Baseline!$G:$HT,219,0))=0,"",VLOOKUP($G10,Baseline!$G:$HT,219,0))</f>
        <v/>
      </c>
      <c r="HR10" s="139" t="str">
        <f>IF(LEN(VLOOKUP($G10,Baseline!$G:$HT,220,0))=0,"",VLOOKUP($G10,Baseline!$G:$HT,220,0))</f>
        <v/>
      </c>
      <c r="HS10" s="139" t="str">
        <f>IF(LEN(VLOOKUP($G10,Baseline!$G:$HT,221,0))=0,"",VLOOKUP($G10,Baseline!$G:$HT,221,0))</f>
        <v/>
      </c>
      <c r="HT10" s="139" t="str">
        <f>IF(LEN(VLOOKUP($G10,Baseline!$G:$HT,222,0))=0,"",VLOOKUP($G10,Baseline!$G:$HT,222,0))</f>
        <v/>
      </c>
      <c r="HU10" s="130"/>
      <c r="HV10" s="130"/>
      <c r="HW10" s="130"/>
      <c r="HX10" s="134"/>
    </row>
    <row r="11" spans="1:1024" s="140" customFormat="1" ht="126" x14ac:dyDescent="0.25">
      <c r="A11" s="129" t="s">
        <v>261</v>
      </c>
      <c r="B11" s="131" t="s">
        <v>262</v>
      </c>
      <c r="C11" s="131"/>
      <c r="D11" s="131"/>
      <c r="E11" s="131"/>
      <c r="F11" s="130" t="s">
        <v>1159</v>
      </c>
      <c r="G11" s="131" t="s">
        <v>665</v>
      </c>
      <c r="H11" s="158"/>
      <c r="I11" s="161" t="s">
        <v>1765</v>
      </c>
      <c r="J11" s="130" t="str">
        <f>IF(LEN(VLOOKUP($G11,Baseline!$G:$BH,4,0))=0,"",VLOOKUP($G11,Baseline!$G:$BH,4,0))</f>
        <v>1 = Ja, ich trinke mehr Alkohol</v>
      </c>
      <c r="K11" s="130" t="str">
        <f>IF(LEN(VLOOKUP($G11,Baseline!$G:$BH,5,0))=0,"",VLOOKUP($G11,Baseline!$G:$BH,5,0))</f>
        <v>2 = Ja, ich trinke weniger Alkohol</v>
      </c>
      <c r="L11" s="130" t="str">
        <f>IF(LEN(VLOOKUP($G11,Baseline!$G:$BH,6,0))=0,"",VLOOKUP($G11,Baseline!$G:$BH,6,0))</f>
        <v>3 = Nein, Ich trinke ungefähr gleich viel Alkohol wie vorher</v>
      </c>
      <c r="M11" s="130" t="str">
        <f>IF(LEN(VLOOKUP($G11,Baseline!$G:$BH,7,0))=0,"",VLOOKUP($G11,Baseline!$G:$BH,7,0))</f>
        <v>4 = Ich trinke keinen Alkohol</v>
      </c>
      <c r="N11" s="130" t="str">
        <f>IF(LEN(VLOOKUP($G11,Baseline!$G:$BH,8,0))=0,"",VLOOKUP($G11,Baseline!$G:$BH,8,0))</f>
        <v>99 = Keine Angabe</v>
      </c>
      <c r="O11" s="130" t="str">
        <f>IF(LEN(VLOOKUP($G11,Baseline!$G:$BH,9,0))=0,"",VLOOKUP($G11,Baseline!$G:$BH,9,0))</f>
        <v/>
      </c>
      <c r="P11" s="130" t="str">
        <f>IF(LEN(VLOOKUP($G11,Baseline!$G:$BH,10,0))=0,"",VLOOKUP($G11,Baseline!$G:$BH,10,0))</f>
        <v/>
      </c>
      <c r="Q11" s="130" t="str">
        <f>IF(LEN(VLOOKUP($G11,Baseline!$G:$BH,11,0))=0,"",VLOOKUP($G11,Baseline!$G:$BH,11,0))</f>
        <v/>
      </c>
      <c r="R11" s="130" t="str">
        <f>IF(LEN(VLOOKUP($G11,Baseline!$G:$BH,12,0))=0,"",VLOOKUP($G11,Baseline!$G:$BH,12,0))</f>
        <v/>
      </c>
      <c r="S11" s="130" t="str">
        <f>IF(LEN(VLOOKUP($G11,Baseline!$G:$BH,13,0))=0,"",VLOOKUP($G11,Baseline!$G:$BH,13,0))</f>
        <v/>
      </c>
      <c r="T11" s="130" t="str">
        <f>IF(LEN(VLOOKUP($G11,Baseline!$G:$BH,14,0))=0,"",VLOOKUP($G11,Baseline!$G:$BH,14,0))</f>
        <v/>
      </c>
      <c r="U11" s="130" t="str">
        <f>IF(LEN(VLOOKUP($G11,Baseline!$G:$BH,15,0))=0,"",VLOOKUP($G11,Baseline!$G:$BH,15,0))</f>
        <v/>
      </c>
      <c r="V11" s="130" t="str">
        <f>IF(LEN(VLOOKUP($G11,Baseline!$G:$BH,16,0))=0,"",VLOOKUP($G11,Baseline!$G:$BH,16,0))</f>
        <v/>
      </c>
      <c r="W11" s="130" t="str">
        <f>IF(LEN(VLOOKUP($G11,Baseline!$G:$BH,17,0))=0,"",VLOOKUP($G11,Baseline!$G:$BH,17,0))</f>
        <v/>
      </c>
      <c r="X11" s="130" t="str">
        <f>IF(LEN(VLOOKUP($G11,Baseline!$G:$BH,18,0))=0,"",VLOOKUP($G11,Baseline!$G:$BH,18,0))</f>
        <v/>
      </c>
      <c r="Y11" s="130" t="str">
        <f>IF(LEN(VLOOKUP($G11,Baseline!$G:$BH,19,0))=0,"",VLOOKUP($G11,Baseline!$G:$BH,19,0))</f>
        <v/>
      </c>
      <c r="Z11" s="130" t="str">
        <f>IF(LEN(VLOOKUP($G11,Baseline!$G:$BH,20,0))=0,"",VLOOKUP($G11,Baseline!$G:$BH,20,0))</f>
        <v/>
      </c>
      <c r="AA11" s="130" t="str">
        <f>IF(LEN(VLOOKUP($G11,Baseline!$G:$BH,21,0))=0,"",VLOOKUP($G11,Baseline!$G:$BH,21,0))</f>
        <v/>
      </c>
      <c r="AB11" s="130" t="str">
        <f>IF(LEN(VLOOKUP($G11,Baseline!$G:$BH,22,0))=0,"",VLOOKUP($G11,Baseline!$G:$BH,22,0))</f>
        <v/>
      </c>
      <c r="AC11" s="130" t="str">
        <f>IF(LEN(VLOOKUP($G11,Baseline!$G:$BH,23,0))=0,"",VLOOKUP($G11,Baseline!$G:$BH,23,0))</f>
        <v/>
      </c>
      <c r="AD11" s="130" t="str">
        <f>IF(LEN(VLOOKUP($G11,Baseline!$G:$BH,24,0))=0,"",VLOOKUP($G11,Baseline!$G:$BH,24,0))</f>
        <v/>
      </c>
      <c r="AE11" s="130" t="str">
        <f>IF(LEN(VLOOKUP($G11,Baseline!$G:$BH,25,0))=0,"",VLOOKUP($G11,Baseline!$G:$BH,25,0))</f>
        <v/>
      </c>
      <c r="AF11" s="130" t="str">
        <f>IF(LEN(VLOOKUP($G11,Baseline!$G:$BH,26,0))=0,"",VLOOKUP($G11,Baseline!$G:$BH,26,0))</f>
        <v/>
      </c>
      <c r="AG11" s="131"/>
      <c r="AH11" s="131"/>
      <c r="AI11" s="131"/>
      <c r="AJ11" s="134"/>
      <c r="AK11" s="160" t="s">
        <v>1767</v>
      </c>
      <c r="AL11" s="130" t="str">
        <f>IF(LEN(VLOOKUP($G11,Baseline!$G:$BH,32,0))=0,"",VLOOKUP($G11,Baseline!$G:$BH,32,0))</f>
        <v>1 = Yes, I drink more alcohol</v>
      </c>
      <c r="AM11" s="130" t="str">
        <f>IF(LEN(VLOOKUP($G11,Baseline!$G:$BH,33,0))=0,"",VLOOKUP($G11,Baseline!$G:$BH,33,0))</f>
        <v>2 = Yes, I drink less alcohol</v>
      </c>
      <c r="AN11" s="130" t="str">
        <f>IF(LEN(VLOOKUP($G11,Baseline!$G:$BH,34,0))=0,"",VLOOKUP($G11,Baseline!$G:$BH,34,0))</f>
        <v>3 = No, I drink about the same amount as before</v>
      </c>
      <c r="AO11" s="130" t="str">
        <f>IF(LEN(VLOOKUP($G11,Baseline!$G:$BH,35,0))=0,"",VLOOKUP($G11,Baseline!$G:$BH,35,0))</f>
        <v>4 = I do not drink alcohol</v>
      </c>
      <c r="AP11" s="130" t="str">
        <f>IF(LEN(VLOOKUP($G11,Baseline!$G:$BH,36,0))=0,"",VLOOKUP($G11,Baseline!$G:$BH,36,0))</f>
        <v>99 = No respone</v>
      </c>
      <c r="AQ11" s="130" t="str">
        <f>IF(LEN(VLOOKUP($G11,Baseline!$G:$BH,37,0))=0,"",VLOOKUP($G11,Baseline!$G:$BH,37,0))</f>
        <v/>
      </c>
      <c r="AR11" s="130" t="str">
        <f>IF(LEN(VLOOKUP($G11,Baseline!$G:$BH,38,0))=0,"",VLOOKUP($G11,Baseline!$G:$BH,38,0))</f>
        <v/>
      </c>
      <c r="AS11" s="130" t="str">
        <f>IF(LEN(VLOOKUP($G11,Baseline!$G:$BH,39,0))=0,"",VLOOKUP($G11,Baseline!$G:$BH,39,0))</f>
        <v/>
      </c>
      <c r="AT11" s="130" t="str">
        <f>IF(LEN(VLOOKUP($G11,Baseline!$G:$BH,40,0))=0,"",VLOOKUP($G11,Baseline!$G:$BH,40,0))</f>
        <v/>
      </c>
      <c r="AU11" s="130" t="str">
        <f>IF(LEN(VLOOKUP($G11,Baseline!$G:$BH,41,0))=0,"",VLOOKUP($G11,Baseline!$G:$BH,41,0))</f>
        <v/>
      </c>
      <c r="AV11" s="130" t="str">
        <f>IF(LEN(VLOOKUP($G11,Baseline!$G:$BH,42,0))=0,"",VLOOKUP($G11,Baseline!$G:$BH,42,0))</f>
        <v/>
      </c>
      <c r="AW11" s="130" t="str">
        <f>IF(LEN(VLOOKUP($G11,Baseline!$G:$BH,43,0))=0,"",VLOOKUP($G11,Baseline!$G:$BH,43,0))</f>
        <v/>
      </c>
      <c r="AX11" s="130" t="str">
        <f>IF(LEN(VLOOKUP($G11,Baseline!$G:$BH,44,0))=0,"",VLOOKUP($G11,Baseline!$G:$BH,44,0))</f>
        <v/>
      </c>
      <c r="AY11" s="130" t="str">
        <f>IF(LEN(VLOOKUP($G11,Baseline!$G:$BH,45,0))=0,"",VLOOKUP($G11,Baseline!$G:$BH,45,0))</f>
        <v/>
      </c>
      <c r="AZ11" s="130" t="str">
        <f>IF(LEN(VLOOKUP($G11,Baseline!$G:$BH,46,0))=0,"",VLOOKUP($G11,Baseline!$G:$BH,46,0))</f>
        <v/>
      </c>
      <c r="BA11" s="130" t="str">
        <f>IF(LEN(VLOOKUP($G11,Baseline!$G:$BH,47,0))=0,"",VLOOKUP($G11,Baseline!$G:$BH,47,0))</f>
        <v/>
      </c>
      <c r="BB11" s="130" t="str">
        <f>IF(LEN(VLOOKUP($G11,Baseline!$G:$BH,48,0))=0,"",VLOOKUP($G11,Baseline!$G:$BH,48,0))</f>
        <v/>
      </c>
      <c r="BC11" s="130" t="str">
        <f>IF(LEN(VLOOKUP($G11,Baseline!$G:$BH,49,0))=0,"",VLOOKUP($G11,Baseline!$G:$BH,49,0))</f>
        <v/>
      </c>
      <c r="BD11" s="130" t="str">
        <f>IF(LEN(VLOOKUP($G11,Baseline!$G:$BH,50,0))=0,"",VLOOKUP($G11,Baseline!$G:$BH,50,0))</f>
        <v/>
      </c>
      <c r="BE11" s="130" t="str">
        <f>IF(LEN(VLOOKUP($G11,Baseline!$G:$BH,51,0))=0,"",VLOOKUP($G11,Baseline!$G:$BH,51,0))</f>
        <v/>
      </c>
      <c r="BF11" s="130" t="str">
        <f>IF(LEN(VLOOKUP($G11,Baseline!$G:$BH,52,0))=0,"",VLOOKUP($G11,Baseline!$G:$BH,52,0))</f>
        <v/>
      </c>
      <c r="BG11" s="130" t="str">
        <f>IF(LEN(VLOOKUP($G11,Baseline!$G:$BH,53,0))=0,"",VLOOKUP($G11,Baseline!$G:$BH,53,0))</f>
        <v/>
      </c>
      <c r="BH11" s="130" t="str">
        <f>IF(LEN(VLOOKUP($G11,Baseline!$G:$BH,54,0))=0,"",VLOOKUP($G11,Baseline!$G:$BH,54,0))</f>
        <v/>
      </c>
      <c r="BI11" s="130"/>
      <c r="BJ11" s="130"/>
      <c r="BK11" s="130"/>
      <c r="BL11" s="134"/>
      <c r="BM11" s="131" t="s">
        <v>1769</v>
      </c>
      <c r="BN11" s="135" t="str">
        <f>IF(LEN(VLOOKUP($G11,Baseline!$G:$CJ,60,0))=0,"",VLOOKUP($G11,Baseline!$G:$CJ,60,0))</f>
        <v>1 = Sí, bebo más alcohol</v>
      </c>
      <c r="BO11" s="135" t="str">
        <f>IF(LEN(VLOOKUP($G11,Baseline!$G:$CJ,61,0))=0,"",VLOOKUP($G11,Baseline!$G:$CJ,61,0))</f>
        <v>2 = Sí, bebo menos alcohol</v>
      </c>
      <c r="BP11" s="135" t="str">
        <f>IF(LEN(VLOOKUP($G11,Baseline!$G:$CJ,62,0))=0,"",VLOOKUP($G11,Baseline!$G:$CJ,62,0))</f>
        <v>3 = No, bebo más o menos la misma cantidad de alcohol que antes</v>
      </c>
      <c r="BQ11" s="135" t="str">
        <f>IF(LEN(VLOOKUP($G11,Baseline!$G:$CJ,63,0))=0,"",VLOOKUP($G11,Baseline!$G:$CJ,63,0))</f>
        <v>4 = No bebo alcohol</v>
      </c>
      <c r="BR11" s="135" t="str">
        <f>IF(LEN(VLOOKUP($G11,Baseline!$G:$CJ,64,0))=0,"",VLOOKUP($G11,Baseline!$G:$CJ,64,0))</f>
        <v>99 = No hay datos</v>
      </c>
      <c r="BS11" s="135" t="str">
        <f>IF(LEN(VLOOKUP($G11,Baseline!$G:$CJ,65,0))=0,"",VLOOKUP($G11,Baseline!$G:$CJ,65,0))</f>
        <v/>
      </c>
      <c r="BT11" s="135" t="str">
        <f>IF(LEN(VLOOKUP($G11,Baseline!$G:$CJ,66,0))=0,"",VLOOKUP($G11,Baseline!$G:$CJ,66,0))</f>
        <v/>
      </c>
      <c r="BU11" s="135" t="str">
        <f>IF(LEN(VLOOKUP($G11,Baseline!$G:$CJ,67,0))=0,"",VLOOKUP($G11,Baseline!$G:$CJ,67,0))</f>
        <v/>
      </c>
      <c r="BV11" s="135" t="str">
        <f>IF(LEN(VLOOKUP($G11,Baseline!$G:$CJ,68,0))=0,"",VLOOKUP($G11,Baseline!$G:$CJ,68,0))</f>
        <v/>
      </c>
      <c r="BW11" s="135" t="str">
        <f>IF(LEN(VLOOKUP($G11,Baseline!$G:$CJ,69,0))=0,"",VLOOKUP($G11,Baseline!$G:$CJ,69,0))</f>
        <v/>
      </c>
      <c r="BX11" s="135" t="str">
        <f>IF(LEN(VLOOKUP($G11,Baseline!$G:$CJ,70,0))=0,"",VLOOKUP($G11,Baseline!$G:$CJ,70,0))</f>
        <v/>
      </c>
      <c r="BY11" s="135" t="str">
        <f>IF(LEN(VLOOKUP($G11,Baseline!$G:$CJ,71,0))=0,"",VLOOKUP($G11,Baseline!$G:$CJ,71,0))</f>
        <v/>
      </c>
      <c r="BZ11" s="135" t="str">
        <f>IF(LEN(VLOOKUP($G11,Baseline!$G:$CJ,72,0))=0,"",VLOOKUP($G11,Baseline!$G:$CJ,72,0))</f>
        <v/>
      </c>
      <c r="CA11" s="135" t="str">
        <f>IF(LEN(VLOOKUP($G11,Baseline!$G:$CJ,73,0))=0,"",VLOOKUP($G11,Baseline!$G:$CJ,73,0))</f>
        <v/>
      </c>
      <c r="CB11" s="135" t="str">
        <f>IF(LEN(VLOOKUP($G11,Baseline!$G:$CJ,74,0))=0,"",VLOOKUP($G11,Baseline!$G:$CJ,74,0))</f>
        <v/>
      </c>
      <c r="CC11" s="135" t="str">
        <f>IF(LEN(VLOOKUP($G11,Baseline!$G:$CJ,75,0))=0,"",VLOOKUP($G11,Baseline!$G:$CJ,75,0))</f>
        <v/>
      </c>
      <c r="CD11" s="135" t="str">
        <f>IF(LEN(VLOOKUP($G11,Baseline!$G:$CJ,76,0))=0,"",VLOOKUP($G11,Baseline!$G:$CJ,76,0))</f>
        <v/>
      </c>
      <c r="CE11" s="135" t="str">
        <f>IF(LEN(VLOOKUP($G11,Baseline!$G:$CJ,77,0))=0,"",VLOOKUP($G11,Baseline!$G:$CJ,77,0))</f>
        <v/>
      </c>
      <c r="CF11" s="135" t="str">
        <f>IF(LEN(VLOOKUP($G11,Baseline!$G:$CJ,78,0))=0,"",VLOOKUP($G11,Baseline!$G:$CJ,78,0))</f>
        <v/>
      </c>
      <c r="CG11" s="135" t="str">
        <f>IF(LEN(VLOOKUP($G11,Baseline!$G:$CJ,79,0))=0,"",VLOOKUP($G11,Baseline!$G:$CJ,79,0))</f>
        <v/>
      </c>
      <c r="CH11" s="135" t="str">
        <f>IF(LEN(VLOOKUP($G11,Baseline!$G:$CJ,80,0))=0,"",VLOOKUP($G11,Baseline!$G:$CJ,80,0))</f>
        <v/>
      </c>
      <c r="CI11" s="135" t="str">
        <f>IF(LEN(VLOOKUP($G11,Baseline!$G:$CJ,81,0))=0,"",VLOOKUP($G11,Baseline!$G:$CJ,81,0))</f>
        <v/>
      </c>
      <c r="CJ11" s="135" t="str">
        <f>IF(LEN(VLOOKUP($G11,Baseline!$G:$CJ,82,0))=0,"",VLOOKUP($G11,Baseline!$G:$CJ,82,0))</f>
        <v/>
      </c>
      <c r="CK11" s="130"/>
      <c r="CL11" s="130"/>
      <c r="CM11" s="130"/>
      <c r="CN11" s="134"/>
      <c r="CO11" s="131" t="s">
        <v>1771</v>
      </c>
      <c r="CP11" s="136" t="str">
        <f>IF(LEN(VLOOKUP($G11,Baseline!$G:$DL,88,0))=0,"",VLOOKUP($G11,Baseline!$G:$DL,88,0))</f>
        <v>1 = oui, je bois plus d'alcool</v>
      </c>
      <c r="CQ11" s="136" t="str">
        <f>IF(LEN(VLOOKUP($G11,Baseline!$G:$DL,89,0))=0,"",VLOOKUP($G11,Baseline!$G:$DL,89,0))</f>
        <v>2 = oui, je bois moins d'alcool</v>
      </c>
      <c r="CR11" s="136" t="str">
        <f>IF(LEN(VLOOKUP($G11,Baseline!$G:$DL,90,0))=0,"",VLOOKUP($G11,Baseline!$G:$DL,90,0))</f>
        <v>3 = non, je bois environ autant d'alcool qu'avant</v>
      </c>
      <c r="CS11" s="136" t="str">
        <f>IF(LEN(VLOOKUP($G11,Baseline!$G:$DL,91,0))=0,"",VLOOKUP($G11,Baseline!$G:$DL,91,0))</f>
        <v>4 = je ne bois pas d'alcool</v>
      </c>
      <c r="CT11" s="136" t="str">
        <f>IF(LEN(VLOOKUP($G11,Baseline!$G:$DL,92,0))=0,"",VLOOKUP($G11,Baseline!$G:$DL,92,0))</f>
        <v>99 = pas de réponse</v>
      </c>
      <c r="CU11" s="136" t="str">
        <f>IF(LEN(VLOOKUP($G11,Baseline!$G:$DL,93,0))=0,"",VLOOKUP($G11,Baseline!$G:$DL,93,0))</f>
        <v/>
      </c>
      <c r="CV11" s="136" t="str">
        <f>IF(LEN(VLOOKUP($G11,Baseline!$G:$DL,94,0))=0,"",VLOOKUP($G11,Baseline!$G:$DL,94,0))</f>
        <v/>
      </c>
      <c r="CW11" s="136" t="str">
        <f>IF(LEN(VLOOKUP($G11,Baseline!$G:$DL,95,0))=0,"",VLOOKUP($G11,Baseline!$G:$DL,95,0))</f>
        <v/>
      </c>
      <c r="CX11" s="136" t="str">
        <f>IF(LEN(VLOOKUP($G11,Baseline!$G:$DL,96,0))=0,"",VLOOKUP($G11,Baseline!$G:$DL,96,0))</f>
        <v/>
      </c>
      <c r="CY11" s="136" t="str">
        <f>IF(LEN(VLOOKUP($G11,Baseline!$G:$DL,97,0))=0,"",VLOOKUP($G11,Baseline!$G:$DL,97,0))</f>
        <v/>
      </c>
      <c r="CZ11" s="136" t="str">
        <f>IF(LEN(VLOOKUP($G11,Baseline!$G:$DL,98,0))=0,"",VLOOKUP($G11,Baseline!$G:$DL,98,0))</f>
        <v/>
      </c>
      <c r="DA11" s="136" t="str">
        <f>IF(LEN(VLOOKUP($G11,Baseline!$G:$DL,99,0))=0,"",VLOOKUP($G11,Baseline!$G:$DL,99,0))</f>
        <v/>
      </c>
      <c r="DB11" s="136" t="str">
        <f>IF(LEN(VLOOKUP($G11,Baseline!$G:$DL,100,0))=0,"",VLOOKUP($G11,Baseline!$G:$DL,100,0))</f>
        <v/>
      </c>
      <c r="DC11" s="136" t="str">
        <f>IF(LEN(VLOOKUP($G11,Baseline!$G:$DL,101,0))=0,"",VLOOKUP($G11,Baseline!$G:$DL,101,0))</f>
        <v/>
      </c>
      <c r="DD11" s="136" t="str">
        <f>IF(LEN(VLOOKUP($G11,Baseline!$G:$DL,102,0))=0,"",VLOOKUP($G11,Baseline!$G:$DL,102,0))</f>
        <v/>
      </c>
      <c r="DE11" s="136" t="str">
        <f>IF(LEN(VLOOKUP($G11,Baseline!$G:$DL,103,0))=0,"",VLOOKUP($G11,Baseline!$G:$DL,103,0))</f>
        <v/>
      </c>
      <c r="DF11" s="136" t="str">
        <f>IF(LEN(VLOOKUP($G11,Baseline!$G:$DL,104,0))=0,"",VLOOKUP($G11,Baseline!$G:$DL,104,0))</f>
        <v/>
      </c>
      <c r="DG11" s="136" t="str">
        <f>IF(LEN(VLOOKUP($G11,Baseline!$G:$DL,105,0))=0,"",VLOOKUP($G11,Baseline!$G:$DL,105,0))</f>
        <v/>
      </c>
      <c r="DH11" s="136" t="str">
        <f>IF(LEN(VLOOKUP($G11,Baseline!$G:$DL,106,0))=0,"",VLOOKUP($G11,Baseline!$G:$DL,106,0))</f>
        <v/>
      </c>
      <c r="DI11" s="136" t="str">
        <f>IF(LEN(VLOOKUP($G11,Baseline!$G:$DL,107,0))=0,"",VLOOKUP($G11,Baseline!$G:$DL,107,0))</f>
        <v/>
      </c>
      <c r="DJ11" s="136" t="str">
        <f>IF(LEN(VLOOKUP($G11,Baseline!$G:$DL,108,0))=0,"",VLOOKUP($G11,Baseline!$G:$DL,108,0))</f>
        <v/>
      </c>
      <c r="DK11" s="136" t="str">
        <f>IF(LEN(VLOOKUP($G11,Baseline!$G:$DL,109,0))=0,"",VLOOKUP($G11,Baseline!$G:$DL,109,0))</f>
        <v/>
      </c>
      <c r="DL11" s="136" t="str">
        <f>IF(LEN(VLOOKUP($G11,Baseline!$G:$DL,110,0))=0,"",VLOOKUP($G11,Baseline!$G:$DL,110,0))</f>
        <v/>
      </c>
      <c r="DM11" s="137"/>
      <c r="DN11" s="137"/>
      <c r="DO11" s="137"/>
      <c r="DP11" s="138"/>
      <c r="DQ11" s="131" t="s">
        <v>1586</v>
      </c>
      <c r="DR11" s="139" t="str">
        <f>IF(LEN(VLOOKUP($G11,Baseline!$G:$EN,116,0))=0,"",VLOOKUP($G11,Baseline!$G:$EN,116,0))</f>
        <v>1 = igen, több alkoholt fogyasztok</v>
      </c>
      <c r="DS11" s="139" t="str">
        <f>IF(LEN(VLOOKUP($G11,Baseline!$G:$EN,117,0))=0,"",VLOOKUP($G11,Baseline!$G:$EN,117,0))</f>
        <v>2 = igen, kevésebb alkoholt fogyasztok</v>
      </c>
      <c r="DT11" s="139" t="str">
        <f>IF(LEN(VLOOKUP($G11,Baseline!$G:$EN,118,0))=0,"",VLOOKUP($G11,Baseline!$G:$EN,118,0))</f>
        <v>3 = nem, körülbelül ugyanannyi alkoholt fogyasztok, mint korábban</v>
      </c>
      <c r="DU11" s="139" t="str">
        <f>IF(LEN(VLOOKUP($G11,Baseline!$G:$EN,119,0))=0,"",VLOOKUP($G11,Baseline!$G:$EN,119,0))</f>
        <v>4 = egyáltalán nem fogyasztok alkoholt</v>
      </c>
      <c r="DV11" s="139" t="str">
        <f>IF(LEN(VLOOKUP($G11,Baseline!$G:$EN,120,0))=0,"",VLOOKUP($G11,Baseline!$G:$EN,120,0))</f>
        <v>99 = nincs válasz</v>
      </c>
      <c r="DW11" s="139" t="str">
        <f>IF(LEN(VLOOKUP($G11,Baseline!$G:$EN,121,0))=0,"",VLOOKUP($G11,Baseline!$G:$EN,121,0))</f>
        <v/>
      </c>
      <c r="DX11" s="139" t="str">
        <f>IF(LEN(VLOOKUP($G11,Baseline!$G:$EN,122,0))=0,"",VLOOKUP($G11,Baseline!$G:$EN,122,0))</f>
        <v/>
      </c>
      <c r="DY11" s="139" t="str">
        <f>IF(LEN(VLOOKUP($G11,Baseline!$G:$EN,123,0))=0,"",VLOOKUP($G11,Baseline!$G:$EN,123,0))</f>
        <v/>
      </c>
      <c r="DZ11" s="139" t="str">
        <f>IF(LEN(VLOOKUP($G11,Baseline!$G:$EN,124,0))=0,"",VLOOKUP($G11,Baseline!$G:$EN,124,0))</f>
        <v/>
      </c>
      <c r="EA11" s="139" t="str">
        <f>IF(LEN(VLOOKUP($G11,Baseline!$G:$EN,125,0))=0,"",VLOOKUP($G11,Baseline!$G:$EN,125,0))</f>
        <v/>
      </c>
      <c r="EB11" s="139" t="str">
        <f>IF(LEN(VLOOKUP($G11,Baseline!$G:$EN,126,0))=0,"",VLOOKUP($G11,Baseline!$G:$EN,126,0))</f>
        <v/>
      </c>
      <c r="EC11" s="139" t="str">
        <f>IF(LEN(VLOOKUP($G11,Baseline!$G:$EN,127,0))=0,"",VLOOKUP($G11,Baseline!$G:$EN,127,0))</f>
        <v/>
      </c>
      <c r="ED11" s="139" t="str">
        <f>IF(LEN(VLOOKUP($G11,Baseline!$G:$EN,128,0))=0,"",VLOOKUP($G11,Baseline!$G:$EN,128,0))</f>
        <v/>
      </c>
      <c r="EE11" s="139" t="str">
        <f>IF(LEN(VLOOKUP($G11,Baseline!$G:$EN,129,0))=0,"",VLOOKUP($G11,Baseline!$G:$EN,129,0))</f>
        <v/>
      </c>
      <c r="EF11" s="139" t="str">
        <f>IF(LEN(VLOOKUP($G11,Baseline!$G:$EN,130,0))=0,"",VLOOKUP($G11,Baseline!$G:$EN,130,0))</f>
        <v/>
      </c>
      <c r="EG11" s="139" t="str">
        <f>IF(LEN(VLOOKUP($G11,Baseline!$G:$EN,131,0))=0,"",VLOOKUP($G11,Baseline!$G:$EN,131,0))</f>
        <v/>
      </c>
      <c r="EH11" s="139" t="str">
        <f>IF(LEN(VLOOKUP($G11,Baseline!$G:$EN,132,0))=0,"",VLOOKUP($G11,Baseline!$G:$EN,132,0))</f>
        <v/>
      </c>
      <c r="EI11" s="139" t="str">
        <f>IF(LEN(VLOOKUP($G11,Baseline!$G:$EN,133,0))=0,"",VLOOKUP($G11,Baseline!$G:$EN,133,0))</f>
        <v/>
      </c>
      <c r="EJ11" s="139" t="str">
        <f>IF(LEN(VLOOKUP($G11,Baseline!$G:$EN,134,0))=0,"",VLOOKUP($G11,Baseline!$G:$EN,134,0))</f>
        <v/>
      </c>
      <c r="EK11" s="139" t="str">
        <f>IF(LEN(VLOOKUP($G11,Baseline!$G:$EN,135,0))=0,"",VLOOKUP($G11,Baseline!$G:$EN,135,0))</f>
        <v/>
      </c>
      <c r="EL11" s="139" t="str">
        <f>IF(LEN(VLOOKUP($G11,Baseline!$G:$EN,136,0))=0,"",VLOOKUP($G11,Baseline!$G:$EN,136,0))</f>
        <v/>
      </c>
      <c r="EM11" s="139" t="str">
        <f>IF(LEN(VLOOKUP($G11,Baseline!$G:$EN,137,0))=0,"",VLOOKUP($G11,Baseline!$G:$EN,137,0))</f>
        <v/>
      </c>
      <c r="EN11" s="139" t="str">
        <f>IF(LEN(VLOOKUP($G11,Baseline!$G:$EN,138,0))=0,"",VLOOKUP($G11,Baseline!$G:$EN,138,0))</f>
        <v/>
      </c>
      <c r="EO11" s="130"/>
      <c r="EP11" s="130"/>
      <c r="EQ11" s="130"/>
      <c r="ER11" s="134"/>
      <c r="ES11" s="131" t="s">
        <v>1773</v>
      </c>
      <c r="ET11" s="139" t="str">
        <f>IF(LEN(VLOOKUP($G11,Baseline!$G:$FP,144,0))=0,"",VLOOKUP($G11,Baseline!$G:$FP,144,0))</f>
        <v>1 = sì, bevo più alcolici</v>
      </c>
      <c r="EU11" s="139" t="str">
        <f>IF(LEN(VLOOKUP($G11,Baseline!$G:$FP,145,0))=0,"",VLOOKUP($G11,Baseline!$G:$FP,145,0))</f>
        <v>2 = sì, bevo meno alcolici</v>
      </c>
      <c r="EV11" s="139" t="str">
        <f>IF(LEN(VLOOKUP($G11,Baseline!$G:$FP,146,0))=0,"",VLOOKUP($G11,Baseline!$G:$FP,146,0))</f>
        <v>3 = no, bevo alcolici tanto quanto prima</v>
      </c>
      <c r="EW11" s="139" t="str">
        <f>IF(LEN(VLOOKUP($G11,Baseline!$G:$FP,147,0))=0,"",VLOOKUP($G11,Baseline!$G:$FP,147,0))</f>
        <v>4 = non bevo alcolici</v>
      </c>
      <c r="EX11" s="139" t="str">
        <f>IF(LEN(VLOOKUP($G11,Baseline!$G:$FP,148,0))=0,"",VLOOKUP($G11,Baseline!$G:$FP,148,0))</f>
        <v>99 = nessuna risposta</v>
      </c>
      <c r="EY11" s="139" t="str">
        <f>IF(LEN(VLOOKUP($G11,Baseline!$G:$FP,149,0))=0,"",VLOOKUP($G11,Baseline!$G:$FP,149,0))</f>
        <v/>
      </c>
      <c r="EZ11" s="139" t="str">
        <f>IF(LEN(VLOOKUP($G11,Baseline!$G:$FP,150,0))=0,"",VLOOKUP($G11,Baseline!$G:$FP,150,0))</f>
        <v/>
      </c>
      <c r="FA11" s="139" t="str">
        <f>IF(LEN(VLOOKUP($G11,Baseline!$G:$FP,151,0))=0,"",VLOOKUP($G11,Baseline!$G:$FP,151,0))</f>
        <v/>
      </c>
      <c r="FB11" s="139" t="str">
        <f>IF(LEN(VLOOKUP($G11,Baseline!$G:$FP,152,0))=0,"",VLOOKUP($G11,Baseline!$G:$FP,152,0))</f>
        <v/>
      </c>
      <c r="FC11" s="139" t="str">
        <f>IF(LEN(VLOOKUP($G11,Baseline!$G:$FP,153,0))=0,"",VLOOKUP($G11,Baseline!$G:$FP,153,0))</f>
        <v/>
      </c>
      <c r="FD11" s="139" t="str">
        <f>IF(LEN(VLOOKUP($G11,Baseline!$G:$FP,154,0))=0,"",VLOOKUP($G11,Baseline!$G:$FP,154,0))</f>
        <v/>
      </c>
      <c r="FE11" s="139" t="str">
        <f>IF(LEN(VLOOKUP($G11,Baseline!$G:$FP,155,0))=0,"",VLOOKUP($G11,Baseline!$G:$FP,155,0))</f>
        <v/>
      </c>
      <c r="FF11" s="139" t="str">
        <f>IF(LEN(VLOOKUP($G11,Baseline!$G:$FP,156,0))=0,"",VLOOKUP($G11,Baseline!$G:$FP,156,0))</f>
        <v/>
      </c>
      <c r="FG11" s="139" t="str">
        <f>IF(LEN(VLOOKUP($G11,Baseline!$G:$FP,157,0))=0,"",VLOOKUP($G11,Baseline!$G:$FP,157,0))</f>
        <v/>
      </c>
      <c r="FH11" s="139" t="str">
        <f>IF(LEN(VLOOKUP($G11,Baseline!$G:$FP,158,0))=0,"",VLOOKUP($G11,Baseline!$G:$FP,158,0))</f>
        <v/>
      </c>
      <c r="FI11" s="139" t="str">
        <f>IF(LEN(VLOOKUP($G11,Baseline!$G:$FP,159,0))=0,"",VLOOKUP($G11,Baseline!$G:$FP,159,0))</f>
        <v/>
      </c>
      <c r="FJ11" s="139" t="str">
        <f>IF(LEN(VLOOKUP($G11,Baseline!$G:$FP,160,0))=0,"",VLOOKUP($G11,Baseline!$G:$FP,160,0))</f>
        <v/>
      </c>
      <c r="FK11" s="139" t="str">
        <f>IF(LEN(VLOOKUP($G11,Baseline!$G:$FP,161,0))=0,"",VLOOKUP($G11,Baseline!$G:$FP,161,0))</f>
        <v/>
      </c>
      <c r="FL11" s="139" t="str">
        <f>IF(LEN(VLOOKUP($G11,Baseline!$G:$FP,162,0))=0,"",VLOOKUP($G11,Baseline!$G:$FP,162,0))</f>
        <v/>
      </c>
      <c r="FM11" s="139" t="str">
        <f>IF(LEN(VLOOKUP($G11,Baseline!$G:$FP,163,0))=0,"",VLOOKUP($G11,Baseline!$G:$FP,163,0))</f>
        <v/>
      </c>
      <c r="FN11" s="139" t="str">
        <f>IF(LEN(VLOOKUP($G11,Baseline!$G:$FP,164,0))=0,"",VLOOKUP($G11,Baseline!$G:$FP,164,0))</f>
        <v/>
      </c>
      <c r="FO11" s="139" t="str">
        <f>IF(LEN(VLOOKUP($G11,Baseline!$G:$FP,165,0))=0,"",VLOOKUP($G11,Baseline!$G:$FP,165,0))</f>
        <v/>
      </c>
      <c r="FP11" s="139" t="str">
        <f>IF(LEN(VLOOKUP($G11,Baseline!$G:$FP,166,0))=0,"",VLOOKUP($G11,Baseline!$G:$FP,166,0))</f>
        <v/>
      </c>
      <c r="FQ11" s="130"/>
      <c r="FR11" s="130"/>
      <c r="FS11" s="130"/>
      <c r="FT11" s="134"/>
      <c r="FU11" s="131" t="s">
        <v>1775</v>
      </c>
      <c r="FV11" s="139" t="str">
        <f>IF(LEN(VLOOKUP($G11,Baseline!$G:$GR,172,0))=0,"",VLOOKUP($G11,Baseline!$G:$GR,172,0))</f>
        <v>1 = да, я выпиваю больше</v>
      </c>
      <c r="FW11" s="139" t="str">
        <f>IF(LEN(VLOOKUP($G11,Baseline!$G:$GR,173,0))=0,"",VLOOKUP($G11,Baseline!$G:$GR,173,0))</f>
        <v>2 = да, я выпиваю меньше</v>
      </c>
      <c r="FX11" s="139" t="str">
        <f>IF(LEN(VLOOKUP($G11,Baseline!$G:$GR,174,0))=0,"",VLOOKUP($G11,Baseline!$G:$GR,174,0))</f>
        <v>3 = нет, я выпиваю примерно столько же, что и раньше</v>
      </c>
      <c r="FY11" s="139" t="str">
        <f>IF(LEN(VLOOKUP($G11,Baseline!$G:$GR,175,0))=0,"",VLOOKUP($G11,Baseline!$G:$GR,175,0))</f>
        <v>4 = нет, я не пью алкоголь</v>
      </c>
      <c r="FZ11" s="139" t="str">
        <f>IF(LEN(VLOOKUP($G11,Baseline!$G:$GR,176,0))=0,"",VLOOKUP($G11,Baseline!$G:$GR,176,0))</f>
        <v>99 = нет ответа</v>
      </c>
      <c r="GA11" s="139" t="str">
        <f>IF(LEN(VLOOKUP($G11,Baseline!$G:$GR,177,0))=0,"",VLOOKUP($G11,Baseline!$G:$GR,177,0))</f>
        <v/>
      </c>
      <c r="GB11" s="139" t="str">
        <f>IF(LEN(VLOOKUP($G11,Baseline!$G:$GR,178,0))=0,"",VLOOKUP($G11,Baseline!$G:$GR,178,0))</f>
        <v/>
      </c>
      <c r="GC11" s="139" t="str">
        <f>IF(LEN(VLOOKUP($G11,Baseline!$G:$GR,179,0))=0,"",VLOOKUP($G11,Baseline!$G:$GR,179,0))</f>
        <v/>
      </c>
      <c r="GD11" s="139" t="str">
        <f>IF(LEN(VLOOKUP($G11,Baseline!$G:$GR,180,0))=0,"",VLOOKUP($G11,Baseline!$G:$GR,180,0))</f>
        <v/>
      </c>
      <c r="GE11" s="139" t="str">
        <f>IF(LEN(VLOOKUP($G11,Baseline!$G:$GR,181,0))=0,"",VLOOKUP($G11,Baseline!$G:$GR,181,0))</f>
        <v/>
      </c>
      <c r="GF11" s="139" t="str">
        <f>IF(LEN(VLOOKUP($G11,Baseline!$G:$GR,182,0))=0,"",VLOOKUP($G11,Baseline!$G:$GR,182,0))</f>
        <v/>
      </c>
      <c r="GG11" s="139" t="str">
        <f>IF(LEN(VLOOKUP($G11,Baseline!$G:$GR,183,0))=0,"",VLOOKUP($G11,Baseline!$G:$GR,183,0))</f>
        <v/>
      </c>
      <c r="GH11" s="139" t="str">
        <f>IF(LEN(VLOOKUP($G11,Baseline!$G:$GR,184,0))=0,"",VLOOKUP($G11,Baseline!$G:$GR,184,0))</f>
        <v/>
      </c>
      <c r="GI11" s="139" t="str">
        <f>IF(LEN(VLOOKUP($G11,Baseline!$G:$GR,185,0))=0,"",VLOOKUP($G11,Baseline!$G:$GR,185,0))</f>
        <v/>
      </c>
      <c r="GJ11" s="139" t="str">
        <f>IF(LEN(VLOOKUP($G11,Baseline!$G:$GR,186,0))=0,"",VLOOKUP($G11,Baseline!$G:$GR,186,0))</f>
        <v/>
      </c>
      <c r="GK11" s="139" t="str">
        <f>IF(LEN(VLOOKUP($G11,Baseline!$G:$GR,187,0))=0,"",VLOOKUP($G11,Baseline!$G:$GR,187,0))</f>
        <v/>
      </c>
      <c r="GL11" s="139" t="str">
        <f>IF(LEN(VLOOKUP($G11,Baseline!$G:$GR,188,0))=0,"",VLOOKUP($G11,Baseline!$G:$GR,188,0))</f>
        <v/>
      </c>
      <c r="GM11" s="139" t="str">
        <f>IF(LEN(VLOOKUP($G11,Baseline!$G:$GR,189,0))=0,"",VLOOKUP($G11,Baseline!$G:$GR,189,0))</f>
        <v/>
      </c>
      <c r="GN11" s="139" t="str">
        <f>IF(LEN(VLOOKUP($G11,Baseline!$G:$GR,190,0))=0,"",VLOOKUP($G11,Baseline!$G:$GR,190,0))</f>
        <v/>
      </c>
      <c r="GO11" s="139" t="str">
        <f>IF(LEN(VLOOKUP($G11,Baseline!$G:$GR,191,0))=0,"",VLOOKUP($G11,Baseline!$G:$GR,191,0))</f>
        <v/>
      </c>
      <c r="GP11" s="139" t="str">
        <f>IF(LEN(VLOOKUP($G11,Baseline!$G:$GR,192,0))=0,"",VLOOKUP($G11,Baseline!$G:$GR,192,0))</f>
        <v/>
      </c>
      <c r="GQ11" s="139" t="str">
        <f>IF(LEN(VLOOKUP($G11,Baseline!$G:$GR,193,0))=0,"",VLOOKUP($G11,Baseline!$G:$GR,193,0))</f>
        <v/>
      </c>
      <c r="GR11" s="139" t="str">
        <f>IF(LEN(VLOOKUP($G11,Baseline!$G:$GR,194,0))=0,"",VLOOKUP($G11,Baseline!$G:$GR,194,0))</f>
        <v/>
      </c>
      <c r="GS11" s="130"/>
      <c r="GT11" s="130"/>
      <c r="GU11" s="130"/>
      <c r="GV11" s="134"/>
      <c r="GW11" s="131" t="s">
        <v>1777</v>
      </c>
      <c r="GX11" s="139" t="str">
        <f>IF(LEN(VLOOKUP($G11,Baseline!$G:$HT,200,0))=0,"",VLOOKUP($G11,Baseline!$G:$HT,200,0))</f>
        <v>1 = da, pijem više alkohola</v>
      </c>
      <c r="GY11" s="139" t="str">
        <f>IF(LEN(VLOOKUP($G11,Baseline!$G:$HT,201,0))=0,"",VLOOKUP($G11,Baseline!$G:$HT,201,0))</f>
        <v>2 = da, pijem manje alkohola</v>
      </c>
      <c r="GZ11" s="139" t="str">
        <f>IF(LEN(VLOOKUP($G11,Baseline!$G:$HT,202,0))=0,"",VLOOKUP($G11,Baseline!$G:$HT,202,0))</f>
        <v>3 = ne, pijem alkohol od prilike isto kao i pre</v>
      </c>
      <c r="HA11" s="139" t="str">
        <f>IF(LEN(VLOOKUP($G11,Baseline!$G:$HT,203,0))=0,"",VLOOKUP($G11,Baseline!$G:$HT,203,0))</f>
        <v>4 = ne, ne pijem više alkohol</v>
      </c>
      <c r="HB11" s="139" t="str">
        <f>IF(LEN(VLOOKUP($G11,Baseline!$G:$HT,204,0))=0,"",VLOOKUP($G11,Baseline!$G:$HT,204,0))</f>
        <v>99 = nema podataka</v>
      </c>
      <c r="HC11" s="139" t="str">
        <f>IF(LEN(VLOOKUP($G11,Baseline!$G:$HT,205,0))=0,"",VLOOKUP($G11,Baseline!$G:$HT,205,0))</f>
        <v/>
      </c>
      <c r="HD11" s="139" t="str">
        <f>IF(LEN(VLOOKUP($G11,Baseline!$G:$HT,206,0))=0,"",VLOOKUP($G11,Baseline!$G:$HT,206,0))</f>
        <v/>
      </c>
      <c r="HE11" s="139" t="str">
        <f>IF(LEN(VLOOKUP($G11,Baseline!$G:$HT,207,0))=0,"",VLOOKUP($G11,Baseline!$G:$HT,207,0))</f>
        <v/>
      </c>
      <c r="HF11" s="139" t="str">
        <f>IF(LEN(VLOOKUP($G11,Baseline!$G:$HT,208,0))=0,"",VLOOKUP($G11,Baseline!$G:$HT,208,0))</f>
        <v/>
      </c>
      <c r="HG11" s="139" t="str">
        <f>IF(LEN(VLOOKUP($G11,Baseline!$G:$HT,209,0))=0,"",VLOOKUP($G11,Baseline!$G:$HT,209,0))</f>
        <v/>
      </c>
      <c r="HH11" s="139" t="str">
        <f>IF(LEN(VLOOKUP($G11,Baseline!$G:$HT,210,0))=0,"",VLOOKUP($G11,Baseline!$G:$HT,210,0))</f>
        <v/>
      </c>
      <c r="HI11" s="139" t="str">
        <f>IF(LEN(VLOOKUP($G11,Baseline!$G:$HT,211,0))=0,"",VLOOKUP($G11,Baseline!$G:$HT,211,0))</f>
        <v/>
      </c>
      <c r="HJ11" s="139" t="str">
        <f>IF(LEN(VLOOKUP($G11,Baseline!$G:$HT,212,0))=0,"",VLOOKUP($G11,Baseline!$G:$HT,212,0))</f>
        <v/>
      </c>
      <c r="HK11" s="139" t="str">
        <f>IF(LEN(VLOOKUP($G11,Baseline!$G:$HT,213,0))=0,"",VLOOKUP($G11,Baseline!$G:$HT,213,0))</f>
        <v/>
      </c>
      <c r="HL11" s="139" t="str">
        <f>IF(LEN(VLOOKUP($G11,Baseline!$G:$HT,214,0))=0,"",VLOOKUP($G11,Baseline!$G:$HT,214,0))</f>
        <v/>
      </c>
      <c r="HM11" s="139" t="str">
        <f>IF(LEN(VLOOKUP($G11,Baseline!$G:$HT,215,0))=0,"",VLOOKUP($G11,Baseline!$G:$HT,215,0))</f>
        <v/>
      </c>
      <c r="HN11" s="139" t="str">
        <f>IF(LEN(VLOOKUP($G11,Baseline!$G:$HT,216,0))=0,"",VLOOKUP($G11,Baseline!$G:$HT,216,0))</f>
        <v/>
      </c>
      <c r="HO11" s="139" t="str">
        <f>IF(LEN(VLOOKUP($G11,Baseline!$G:$HT,217,0))=0,"",VLOOKUP($G11,Baseline!$G:$HT,217,0))</f>
        <v/>
      </c>
      <c r="HP11" s="139" t="str">
        <f>IF(LEN(VLOOKUP($G11,Baseline!$G:$HT,218,0))=0,"",VLOOKUP($G11,Baseline!$G:$HT,218,0))</f>
        <v/>
      </c>
      <c r="HQ11" s="139" t="str">
        <f>IF(LEN(VLOOKUP($G11,Baseline!$G:$HT,219,0))=0,"",VLOOKUP($G11,Baseline!$G:$HT,219,0))</f>
        <v/>
      </c>
      <c r="HR11" s="139" t="str">
        <f>IF(LEN(VLOOKUP($G11,Baseline!$G:$HT,220,0))=0,"",VLOOKUP($G11,Baseline!$G:$HT,220,0))</f>
        <v/>
      </c>
      <c r="HS11" s="139" t="str">
        <f>IF(LEN(VLOOKUP($G11,Baseline!$G:$HT,221,0))=0,"",VLOOKUP($G11,Baseline!$G:$HT,221,0))</f>
        <v/>
      </c>
      <c r="HT11" s="139" t="str">
        <f>IF(LEN(VLOOKUP($G11,Baseline!$G:$HT,222,0))=0,"",VLOOKUP($G11,Baseline!$G:$HT,222,0))</f>
        <v/>
      </c>
      <c r="HU11" s="130"/>
      <c r="HV11" s="130"/>
      <c r="HW11" s="130"/>
      <c r="HX11" s="134"/>
    </row>
    <row r="12" spans="1:1024" ht="94.5" x14ac:dyDescent="0.25">
      <c r="A12" s="148" t="s">
        <v>261</v>
      </c>
      <c r="B12" s="139" t="s">
        <v>262</v>
      </c>
      <c r="C12" s="139"/>
      <c r="D12" s="139"/>
      <c r="E12" s="139"/>
      <c r="F12" s="139" t="s">
        <v>706</v>
      </c>
      <c r="G12" s="149" t="s">
        <v>707</v>
      </c>
      <c r="H12" s="150"/>
      <c r="I12" s="157" t="str">
        <f>IF(LEN(VLOOKUP($G12,Baseline!$G:$BH,3,0))=0,"",VLOOKUP($G12,Baseline!$G:$BH,3,0))</f>
        <v>Wenn Sie an einem Tag Alkohol trinken, wie viel alkoholhaltige Getränke trinken Sie dann typischerweise? 
Ein Glas Alkohol entspricht: 
0,3 Liter Bier 
0,1 Liter Wein oder Sekt 
0,04 Liter Spirituosen</v>
      </c>
      <c r="J12" s="139" t="str">
        <f>IF(LEN(VLOOKUP($G12,Baseline!$G:$BH,4,0))=0,"",VLOOKUP($G12,Baseline!$G:$BH,4,0))</f>
        <v>0 = Ich trinke keinen Alkohol</v>
      </c>
      <c r="K12" s="139" t="str">
        <f>IF(LEN(VLOOKUP($G12,Baseline!$G:$BH,5,0))=0,"",VLOOKUP($G12,Baseline!$G:$BH,5,0))</f>
        <v>1 = 1 oder 2</v>
      </c>
      <c r="L12" s="139" t="str">
        <f>IF(LEN(VLOOKUP($G12,Baseline!$G:$BH,6,0))=0,"",VLOOKUP($G12,Baseline!$G:$BH,6,0))</f>
        <v>2 = 3 oder 4</v>
      </c>
      <c r="M12" s="139" t="str">
        <f>IF(LEN(VLOOKUP($G12,Baseline!$G:$BH,7,0))=0,"",VLOOKUP($G12,Baseline!$G:$BH,7,0))</f>
        <v>3 = 5 oder 6</v>
      </c>
      <c r="N12" s="139" t="str">
        <f>IF(LEN(VLOOKUP($G12,Baseline!$G:$BH,8,0))=0,"",VLOOKUP($G12,Baseline!$G:$BH,8,0))</f>
        <v>4 = 7 bis 9</v>
      </c>
      <c r="O12" s="139" t="str">
        <f>IF(LEN(VLOOKUP($G12,Baseline!$G:$BH,9,0))=0,"",VLOOKUP($G12,Baseline!$G:$BH,9,0))</f>
        <v>5 = 10 oder mehr</v>
      </c>
      <c r="P12" s="139" t="str">
        <f>IF(LEN(VLOOKUP($G12,Baseline!$G:$BH,10,0))=0,"",VLOOKUP($G12,Baseline!$G:$BH,10,0))</f>
        <v>99 = Keine Angabe</v>
      </c>
      <c r="Q12" s="139" t="str">
        <f>IF(LEN(VLOOKUP($G12,Baseline!$G:$BH,11,0))=0,"",VLOOKUP($G12,Baseline!$G:$BH,11,0))</f>
        <v/>
      </c>
      <c r="R12" s="139" t="str">
        <f>IF(LEN(VLOOKUP($G12,Baseline!$G:$BH,12,0))=0,"",VLOOKUP($G12,Baseline!$G:$BH,12,0))</f>
        <v/>
      </c>
      <c r="S12" s="139" t="str">
        <f>IF(LEN(VLOOKUP($G12,Baseline!$G:$BH,13,0))=0,"",VLOOKUP($G12,Baseline!$G:$BH,13,0))</f>
        <v/>
      </c>
      <c r="T12" s="139" t="str">
        <f>IF(LEN(VLOOKUP($G12,Baseline!$G:$BH,14,0))=0,"",VLOOKUP($G12,Baseline!$G:$BH,14,0))</f>
        <v/>
      </c>
      <c r="U12" s="139" t="str">
        <f>IF(LEN(VLOOKUP($G12,Baseline!$G:$BH,15,0))=0,"",VLOOKUP($G12,Baseline!$G:$BH,15,0))</f>
        <v/>
      </c>
      <c r="V12" s="139" t="str">
        <f>IF(LEN(VLOOKUP($G12,Baseline!$G:$BH,16,0))=0,"",VLOOKUP($G12,Baseline!$G:$BH,16,0))</f>
        <v/>
      </c>
      <c r="W12" s="139" t="str">
        <f>IF(LEN(VLOOKUP($G12,Baseline!$G:$BH,17,0))=0,"",VLOOKUP($G12,Baseline!$G:$BH,17,0))</f>
        <v/>
      </c>
      <c r="X12" s="139" t="str">
        <f>IF(LEN(VLOOKUP($G12,Baseline!$G:$BH,18,0))=0,"",VLOOKUP($G12,Baseline!$G:$BH,18,0))</f>
        <v/>
      </c>
      <c r="Y12" s="139" t="str">
        <f>IF(LEN(VLOOKUP($G12,Baseline!$G:$BH,19,0))=0,"",VLOOKUP($G12,Baseline!$G:$BH,19,0))</f>
        <v/>
      </c>
      <c r="Z12" s="139" t="str">
        <f>IF(LEN(VLOOKUP($G12,Baseline!$G:$BH,20,0))=0,"",VLOOKUP($G12,Baseline!$G:$BH,20,0))</f>
        <v/>
      </c>
      <c r="AA12" s="139" t="str">
        <f>IF(LEN(VLOOKUP($G12,Baseline!$G:$BH,21,0))=0,"",VLOOKUP($G12,Baseline!$G:$BH,21,0))</f>
        <v/>
      </c>
      <c r="AB12" s="139" t="str">
        <f>IF(LEN(VLOOKUP($G12,Baseline!$G:$BH,22,0))=0,"",VLOOKUP($G12,Baseline!$G:$BH,22,0))</f>
        <v/>
      </c>
      <c r="AC12" s="139" t="str">
        <f>IF(LEN(VLOOKUP($G12,Baseline!$G:$BH,23,0))=0,"",VLOOKUP($G12,Baseline!$G:$BH,23,0))</f>
        <v/>
      </c>
      <c r="AD12" s="139" t="str">
        <f>IF(LEN(VLOOKUP($G12,Baseline!$G:$BH,24,0))=0,"",VLOOKUP($G12,Baseline!$G:$BH,24,0))</f>
        <v/>
      </c>
      <c r="AE12" s="139" t="str">
        <f>IF(LEN(VLOOKUP($G12,Baseline!$G:$BH,25,0))=0,"",VLOOKUP($G12,Baseline!$G:$BH,25,0))</f>
        <v/>
      </c>
      <c r="AF12" s="139" t="str">
        <f>IF(LEN(VLOOKUP($G12,Baseline!$G:$BH,26,0))=0,"",VLOOKUP($G12,Baseline!$G:$BH,26,0))</f>
        <v/>
      </c>
      <c r="AG12" s="139"/>
      <c r="AH12" s="139"/>
      <c r="AI12" s="139"/>
      <c r="AJ12" s="153"/>
      <c r="AK12" s="139" t="str">
        <f>IF(LEN(VLOOKUP($G12,Baseline!$G:$BH,31,0))=0,"",VLOOKUP($G12,Baseline!$G:$BH,31,0))</f>
        <v>How many drinks containing alcohol do you have on a typical day when you are drinking?
A glass of alcohol corresponds to: 
0,3 liters of beer
0,1 liters of (sparkling) wine
0,04 liters of hard liquor</v>
      </c>
      <c r="AL12" s="139" t="str">
        <f>IF(LEN(VLOOKUP($G12,Baseline!$G:$BH,32,0))=0,"",VLOOKUP($G12,Baseline!$G:$BH,32,0))</f>
        <v>0 = I never drink alcohol</v>
      </c>
      <c r="AM12" s="139" t="str">
        <f>IF(LEN(VLOOKUP($G12,Baseline!$G:$BH,33,0))=0,"",VLOOKUP($G12,Baseline!$G:$BH,33,0))</f>
        <v>1 = 1 or 2</v>
      </c>
      <c r="AN12" s="139" t="str">
        <f>IF(LEN(VLOOKUP($G12,Baseline!$G:$BH,34,0))=0,"",VLOOKUP($G12,Baseline!$G:$BH,34,0))</f>
        <v>2 = 3 or 4</v>
      </c>
      <c r="AO12" s="139" t="str">
        <f>IF(LEN(VLOOKUP($G12,Baseline!$G:$BH,35,0))=0,"",VLOOKUP($G12,Baseline!$G:$BH,35,0))</f>
        <v>3 = 5 or 6</v>
      </c>
      <c r="AP12" s="139" t="str">
        <f>IF(LEN(VLOOKUP($G12,Baseline!$G:$BH,36,0))=0,"",VLOOKUP($G12,Baseline!$G:$BH,36,0))</f>
        <v>4 = 7 to 9</v>
      </c>
      <c r="AQ12" s="139" t="str">
        <f>IF(LEN(VLOOKUP($G12,Baseline!$G:$BH,37,0))=0,"",VLOOKUP($G12,Baseline!$G:$BH,37,0))</f>
        <v>5 = 10 or more</v>
      </c>
      <c r="AR12" s="139" t="str">
        <f>IF(LEN(VLOOKUP($G12,Baseline!$G:$BH,38,0))=0,"",VLOOKUP($G12,Baseline!$G:$BH,38,0))</f>
        <v>99 = No response</v>
      </c>
      <c r="AS12" s="139" t="str">
        <f>IF(LEN(VLOOKUP($G12,Baseline!$G:$BH,39,0))=0,"",VLOOKUP($G12,Baseline!$G:$BH,39,0))</f>
        <v/>
      </c>
      <c r="AT12" s="139" t="str">
        <f>IF(LEN(VLOOKUP($G12,Baseline!$G:$BH,40,0))=0,"",VLOOKUP($G12,Baseline!$G:$BH,40,0))</f>
        <v/>
      </c>
      <c r="AU12" s="139" t="str">
        <f>IF(LEN(VLOOKUP($G12,Baseline!$G:$BH,41,0))=0,"",VLOOKUP($G12,Baseline!$G:$BH,41,0))</f>
        <v/>
      </c>
      <c r="AV12" s="139" t="str">
        <f>IF(LEN(VLOOKUP($G12,Baseline!$G:$BH,42,0))=0,"",VLOOKUP($G12,Baseline!$G:$BH,42,0))</f>
        <v/>
      </c>
      <c r="AW12" s="139" t="str">
        <f>IF(LEN(VLOOKUP($G12,Baseline!$G:$BH,43,0))=0,"",VLOOKUP($G12,Baseline!$G:$BH,43,0))</f>
        <v/>
      </c>
      <c r="AX12" s="139" t="str">
        <f>IF(LEN(VLOOKUP($G12,Baseline!$G:$BH,44,0))=0,"",VLOOKUP($G12,Baseline!$G:$BH,44,0))</f>
        <v/>
      </c>
      <c r="AY12" s="139" t="str">
        <f>IF(LEN(VLOOKUP($G12,Baseline!$G:$BH,45,0))=0,"",VLOOKUP($G12,Baseline!$G:$BH,45,0))</f>
        <v/>
      </c>
      <c r="AZ12" s="139" t="str">
        <f>IF(LEN(VLOOKUP($G12,Baseline!$G:$BH,46,0))=0,"",VLOOKUP($G12,Baseline!$G:$BH,46,0))</f>
        <v/>
      </c>
      <c r="BA12" s="139" t="str">
        <f>IF(LEN(VLOOKUP($G12,Baseline!$G:$BH,47,0))=0,"",VLOOKUP($G12,Baseline!$G:$BH,47,0))</f>
        <v/>
      </c>
      <c r="BB12" s="139" t="str">
        <f>IF(LEN(VLOOKUP($G12,Baseline!$G:$BH,48,0))=0,"",VLOOKUP($G12,Baseline!$G:$BH,48,0))</f>
        <v/>
      </c>
      <c r="BC12" s="139" t="str">
        <f>IF(LEN(VLOOKUP($G12,Baseline!$G:$BH,49,0))=0,"",VLOOKUP($G12,Baseline!$G:$BH,49,0))</f>
        <v/>
      </c>
      <c r="BD12" s="139" t="str">
        <f>IF(LEN(VLOOKUP($G12,Baseline!$G:$BH,50,0))=0,"",VLOOKUP($G12,Baseline!$G:$BH,50,0))</f>
        <v/>
      </c>
      <c r="BE12" s="139" t="str">
        <f>IF(LEN(VLOOKUP($G12,Baseline!$G:$BH,51,0))=0,"",VLOOKUP($G12,Baseline!$G:$BH,51,0))</f>
        <v/>
      </c>
      <c r="BF12" s="139" t="str">
        <f>IF(LEN(VLOOKUP($G12,Baseline!$G:$BH,52,0))=0,"",VLOOKUP($G12,Baseline!$G:$BH,52,0))</f>
        <v/>
      </c>
      <c r="BG12" s="139" t="str">
        <f>IF(LEN(VLOOKUP($G12,Baseline!$G:$BH,53,0))=0,"",VLOOKUP($G12,Baseline!$G:$BH,53,0))</f>
        <v/>
      </c>
      <c r="BH12" s="139" t="str">
        <f>IF(LEN(VLOOKUP($G12,Baseline!$G:$BH,54,0))=0,"",VLOOKUP($G12,Baseline!$G:$BH,54,0))</f>
        <v/>
      </c>
      <c r="BI12" s="139"/>
      <c r="BJ12" s="139"/>
      <c r="BK12" s="139"/>
      <c r="BL12" s="153"/>
      <c r="BM12" s="139" t="str">
        <f>IF(LEN(VLOOKUP($G12,Baseline!$G:$CJ,59,0))=0,"",VLOOKUP($G12,Baseline!$G:$CJ,59,0))</f>
        <v>Cuando un día consume alcohol, ¿cuántas unidades suelen ingerir normalmente? 
Un vaso de alcohol equivale a: 
0,3 l de cerveza 
0,1 l de vino o cava 
0,04 l de espirituosas</v>
      </c>
      <c r="BN12" s="135" t="str">
        <f>IF(LEN(VLOOKUP($G12,Baseline!$G:$CJ,60,0))=0,"",VLOOKUP($G12,Baseline!$G:$CJ,60,0))</f>
        <v>0 = No bebo alcohol</v>
      </c>
      <c r="BO12" s="135" t="str">
        <f>IF(LEN(VLOOKUP($G12,Baseline!$G:$CJ,61,0))=0,"",VLOOKUP($G12,Baseline!$G:$CJ,61,0))</f>
        <v>1 = 1 o 2</v>
      </c>
      <c r="BP12" s="135" t="str">
        <f>IF(LEN(VLOOKUP($G12,Baseline!$G:$CJ,62,0))=0,"",VLOOKUP($G12,Baseline!$G:$CJ,62,0))</f>
        <v>2 = 3 o 4</v>
      </c>
      <c r="BQ12" s="135" t="str">
        <f>IF(LEN(VLOOKUP($G12,Baseline!$G:$CJ,63,0))=0,"",VLOOKUP($G12,Baseline!$G:$CJ,63,0))</f>
        <v>3 = 5 o 6</v>
      </c>
      <c r="BR12" s="135" t="str">
        <f>IF(LEN(VLOOKUP($G12,Baseline!$G:$CJ,64,0))=0,"",VLOOKUP($G12,Baseline!$G:$CJ,64,0))</f>
        <v>4 = de 7 a 9</v>
      </c>
      <c r="BS12" s="135" t="str">
        <f>IF(LEN(VLOOKUP($G12,Baseline!$G:$CJ,65,0))=0,"",VLOOKUP($G12,Baseline!$G:$CJ,65,0))</f>
        <v>5 = 10 o más</v>
      </c>
      <c r="BT12" s="135" t="str">
        <f>IF(LEN(VLOOKUP($G12,Baseline!$G:$CJ,66,0))=0,"",VLOOKUP($G12,Baseline!$G:$CJ,66,0))</f>
        <v>99 = No hay datos</v>
      </c>
      <c r="BU12" s="135" t="str">
        <f>IF(LEN(VLOOKUP($G12,Baseline!$G:$CJ,67,0))=0,"",VLOOKUP($G12,Baseline!$G:$CJ,67,0))</f>
        <v/>
      </c>
      <c r="BV12" s="135" t="str">
        <f>IF(LEN(VLOOKUP($G12,Baseline!$G:$CJ,68,0))=0,"",VLOOKUP($G12,Baseline!$G:$CJ,68,0))</f>
        <v/>
      </c>
      <c r="BW12" s="135" t="str">
        <f>IF(LEN(VLOOKUP($G12,Baseline!$G:$CJ,69,0))=0,"",VLOOKUP($G12,Baseline!$G:$CJ,69,0))</f>
        <v/>
      </c>
      <c r="BX12" s="135" t="str">
        <f>IF(LEN(VLOOKUP($G12,Baseline!$G:$CJ,70,0))=0,"",VLOOKUP($G12,Baseline!$G:$CJ,70,0))</f>
        <v/>
      </c>
      <c r="BY12" s="135" t="str">
        <f>IF(LEN(VLOOKUP($G12,Baseline!$G:$CJ,71,0))=0,"",VLOOKUP($G12,Baseline!$G:$CJ,71,0))</f>
        <v/>
      </c>
      <c r="BZ12" s="135" t="str">
        <f>IF(LEN(VLOOKUP($G12,Baseline!$G:$CJ,72,0))=0,"",VLOOKUP($G12,Baseline!$G:$CJ,72,0))</f>
        <v/>
      </c>
      <c r="CA12" s="135" t="str">
        <f>IF(LEN(VLOOKUP($G12,Baseline!$G:$CJ,73,0))=0,"",VLOOKUP($G12,Baseline!$G:$CJ,73,0))</f>
        <v/>
      </c>
      <c r="CB12" s="135" t="str">
        <f>IF(LEN(VLOOKUP($G12,Baseline!$G:$CJ,74,0))=0,"",VLOOKUP($G12,Baseline!$G:$CJ,74,0))</f>
        <v/>
      </c>
      <c r="CC12" s="135" t="str">
        <f>IF(LEN(VLOOKUP($G12,Baseline!$G:$CJ,75,0))=0,"",VLOOKUP($G12,Baseline!$G:$CJ,75,0))</f>
        <v/>
      </c>
      <c r="CD12" s="135" t="str">
        <f>IF(LEN(VLOOKUP($G12,Baseline!$G:$CJ,76,0))=0,"",VLOOKUP($G12,Baseline!$G:$CJ,76,0))</f>
        <v/>
      </c>
      <c r="CE12" s="135" t="str">
        <f>IF(LEN(VLOOKUP($G12,Baseline!$G:$CJ,77,0))=0,"",VLOOKUP($G12,Baseline!$G:$CJ,77,0))</f>
        <v/>
      </c>
      <c r="CF12" s="135" t="str">
        <f>IF(LEN(VLOOKUP($G12,Baseline!$G:$CJ,78,0))=0,"",VLOOKUP($G12,Baseline!$G:$CJ,78,0))</f>
        <v/>
      </c>
      <c r="CG12" s="135" t="str">
        <f>IF(LEN(VLOOKUP($G12,Baseline!$G:$CJ,79,0))=0,"",VLOOKUP($G12,Baseline!$G:$CJ,79,0))</f>
        <v/>
      </c>
      <c r="CH12" s="135" t="str">
        <f>IF(LEN(VLOOKUP($G12,Baseline!$G:$CJ,80,0))=0,"",VLOOKUP($G12,Baseline!$G:$CJ,80,0))</f>
        <v/>
      </c>
      <c r="CI12" s="135" t="str">
        <f>IF(LEN(VLOOKUP($G12,Baseline!$G:$CJ,81,0))=0,"",VLOOKUP($G12,Baseline!$G:$CJ,81,0))</f>
        <v/>
      </c>
      <c r="CJ12" s="135" t="str">
        <f>IF(LEN(VLOOKUP($G12,Baseline!$G:$CJ,82,0))=0,"",VLOOKUP($G12,Baseline!$G:$CJ,82,0))</f>
        <v/>
      </c>
      <c r="CK12" s="139"/>
      <c r="CL12" s="139"/>
      <c r="CM12" s="139"/>
      <c r="CN12" s="153"/>
      <c r="CO12" s="139" t="str">
        <f>IF(LEN(VLOOKUP($G12,Baseline!$G:$DL,87,0))=0,"",VLOOKUP($G12,Baseline!$G:$DL,87,0))</f>
        <v>Lorsque vous buvez de l'alcool au cours d'une journée, combien de boissons alcoolisées buvez-vous alors habituellement ? 
Un verre d'alcool correspond à: 
0,3 litre de bière 
0,1 litre de vin ou de vin pétillant
0,04 litre de spiritueux</v>
      </c>
      <c r="CP12" s="136" t="str">
        <f>IF(LEN(VLOOKUP($G12,Baseline!$G:$DL,88,0))=0,"",VLOOKUP($G12,Baseline!$G:$DL,88,0))</f>
        <v>0 = je ne bois pas d'alcool</v>
      </c>
      <c r="CQ12" s="136" t="str">
        <f>IF(LEN(VLOOKUP($G12,Baseline!$G:$DL,89,0))=0,"",VLOOKUP($G12,Baseline!$G:$DL,89,0))</f>
        <v>1 = 1 ou 2</v>
      </c>
      <c r="CR12" s="136" t="str">
        <f>IF(LEN(VLOOKUP($G12,Baseline!$G:$DL,90,0))=0,"",VLOOKUP($G12,Baseline!$G:$DL,90,0))</f>
        <v>2 = 3 ou 4</v>
      </c>
      <c r="CS12" s="136" t="str">
        <f>IF(LEN(VLOOKUP($G12,Baseline!$G:$DL,91,0))=0,"",VLOOKUP($G12,Baseline!$G:$DL,91,0))</f>
        <v>3 = 5 ou 6</v>
      </c>
      <c r="CT12" s="136" t="str">
        <f>IF(LEN(VLOOKUP($G12,Baseline!$G:$DL,92,0))=0,"",VLOOKUP($G12,Baseline!$G:$DL,92,0))</f>
        <v>4 = 7 à 9</v>
      </c>
      <c r="CU12" s="136" t="str">
        <f>IF(LEN(VLOOKUP($G12,Baseline!$G:$DL,93,0))=0,"",VLOOKUP($G12,Baseline!$G:$DL,93,0))</f>
        <v>5 = 10 ou plus</v>
      </c>
      <c r="CV12" s="136" t="str">
        <f>IF(LEN(VLOOKUP($G12,Baseline!$G:$DL,94,0))=0,"",VLOOKUP($G12,Baseline!$G:$DL,94,0))</f>
        <v>99 = pas de réponse</v>
      </c>
      <c r="CW12" s="136" t="str">
        <f>IF(LEN(VLOOKUP($G12,Baseline!$G:$DL,95,0))=0,"",VLOOKUP($G12,Baseline!$G:$DL,95,0))</f>
        <v/>
      </c>
      <c r="CX12" s="136" t="str">
        <f>IF(LEN(VLOOKUP($G12,Baseline!$G:$DL,96,0))=0,"",VLOOKUP($G12,Baseline!$G:$DL,96,0))</f>
        <v/>
      </c>
      <c r="CY12" s="136" t="str">
        <f>IF(LEN(VLOOKUP($G12,Baseline!$G:$DL,97,0))=0,"",VLOOKUP($G12,Baseline!$G:$DL,97,0))</f>
        <v/>
      </c>
      <c r="CZ12" s="136" t="str">
        <f>IF(LEN(VLOOKUP($G12,Baseline!$G:$DL,98,0))=0,"",VLOOKUP($G12,Baseline!$G:$DL,98,0))</f>
        <v/>
      </c>
      <c r="DA12" s="136" t="str">
        <f>IF(LEN(VLOOKUP($G12,Baseline!$G:$DL,99,0))=0,"",VLOOKUP($G12,Baseline!$G:$DL,99,0))</f>
        <v/>
      </c>
      <c r="DB12" s="136" t="str">
        <f>IF(LEN(VLOOKUP($G12,Baseline!$G:$DL,100,0))=0,"",VLOOKUP($G12,Baseline!$G:$DL,100,0))</f>
        <v/>
      </c>
      <c r="DC12" s="136" t="str">
        <f>IF(LEN(VLOOKUP($G12,Baseline!$G:$DL,101,0))=0,"",VLOOKUP($G12,Baseline!$G:$DL,101,0))</f>
        <v/>
      </c>
      <c r="DD12" s="136" t="str">
        <f>IF(LEN(VLOOKUP($G12,Baseline!$G:$DL,102,0))=0,"",VLOOKUP($G12,Baseline!$G:$DL,102,0))</f>
        <v/>
      </c>
      <c r="DE12" s="136" t="str">
        <f>IF(LEN(VLOOKUP($G12,Baseline!$G:$DL,103,0))=0,"",VLOOKUP($G12,Baseline!$G:$DL,103,0))</f>
        <v/>
      </c>
      <c r="DF12" s="136" t="str">
        <f>IF(LEN(VLOOKUP($G12,Baseline!$G:$DL,104,0))=0,"",VLOOKUP($G12,Baseline!$G:$DL,104,0))</f>
        <v/>
      </c>
      <c r="DG12" s="136" t="str">
        <f>IF(LEN(VLOOKUP($G12,Baseline!$G:$DL,105,0))=0,"",VLOOKUP($G12,Baseline!$G:$DL,105,0))</f>
        <v/>
      </c>
      <c r="DH12" s="136" t="str">
        <f>IF(LEN(VLOOKUP($G12,Baseline!$G:$DL,106,0))=0,"",VLOOKUP($G12,Baseline!$G:$DL,106,0))</f>
        <v/>
      </c>
      <c r="DI12" s="136" t="str">
        <f>IF(LEN(VLOOKUP($G12,Baseline!$G:$DL,107,0))=0,"",VLOOKUP($G12,Baseline!$G:$DL,107,0))</f>
        <v/>
      </c>
      <c r="DJ12" s="136" t="str">
        <f>IF(LEN(VLOOKUP($G12,Baseline!$G:$DL,108,0))=0,"",VLOOKUP($G12,Baseline!$G:$DL,108,0))</f>
        <v/>
      </c>
      <c r="DK12" s="136" t="str">
        <f>IF(LEN(VLOOKUP($G12,Baseline!$G:$DL,109,0))=0,"",VLOOKUP($G12,Baseline!$G:$DL,109,0))</f>
        <v/>
      </c>
      <c r="DL12" s="136" t="str">
        <f>IF(LEN(VLOOKUP($G12,Baseline!$G:$DL,110,0))=0,"",VLOOKUP($G12,Baseline!$G:$DL,110,0))</f>
        <v/>
      </c>
      <c r="DM12" s="136"/>
      <c r="DN12" s="136"/>
      <c r="DO12" s="136"/>
      <c r="DP12" s="155"/>
      <c r="DQ12" s="139" t="str">
        <f>IF(LEN(VLOOKUP($G12,Baseline!$G:$EN,115,0))=0,"",VLOOKUP($G12,Baseline!$G:$EN,115,0))</f>
        <v>Ha alkoholt fogyaszt, általában mennyi alkoholtartalmú italt iszik? 
Egy pohár alkohol megfelel: 
0,3 liter sörnek 
0,1 liter bornak vagy pezsgőnek 
0,04 liter röviditalnak</v>
      </c>
      <c r="DR12" s="139" t="str">
        <f>IF(LEN(VLOOKUP($G12,Baseline!$G:$EN,116,0))=0,"",VLOOKUP($G12,Baseline!$G:$EN,116,0))</f>
        <v>0 = egyáltalán nem fogyasztok alkoholt</v>
      </c>
      <c r="DS12" s="139" t="str">
        <f>IF(LEN(VLOOKUP($G12,Baseline!$G:$EN,117,0))=0,"",VLOOKUP($G12,Baseline!$G:$EN,117,0))</f>
        <v>1 = 1 vagy 2</v>
      </c>
      <c r="DT12" s="139" t="str">
        <f>IF(LEN(VLOOKUP($G12,Baseline!$G:$EN,118,0))=0,"",VLOOKUP($G12,Baseline!$G:$EN,118,0))</f>
        <v>2 = 3 vagy 4</v>
      </c>
      <c r="DU12" s="139" t="str">
        <f>IF(LEN(VLOOKUP($G12,Baseline!$G:$EN,119,0))=0,"",VLOOKUP($G12,Baseline!$G:$EN,119,0))</f>
        <v>3 = 5 vagy 6</v>
      </c>
      <c r="DV12" s="139" t="str">
        <f>IF(LEN(VLOOKUP($G12,Baseline!$G:$EN,120,0))=0,"",VLOOKUP($G12,Baseline!$G:$EN,120,0))</f>
        <v>4 = 7-től 9-ig</v>
      </c>
      <c r="DW12" s="139" t="str">
        <f>IF(LEN(VLOOKUP($G12,Baseline!$G:$EN,121,0))=0,"",VLOOKUP($G12,Baseline!$G:$EN,121,0))</f>
        <v>5 = 10 vagy több</v>
      </c>
      <c r="DX12" s="139" t="str">
        <f>IF(LEN(VLOOKUP($G12,Baseline!$G:$EN,122,0))=0,"",VLOOKUP($G12,Baseline!$G:$EN,122,0))</f>
        <v>99 = nincs válasz</v>
      </c>
      <c r="DY12" s="139" t="str">
        <f>IF(LEN(VLOOKUP($G12,Baseline!$G:$EN,123,0))=0,"",VLOOKUP($G12,Baseline!$G:$EN,123,0))</f>
        <v/>
      </c>
      <c r="DZ12" s="139" t="str">
        <f>IF(LEN(VLOOKUP($G12,Baseline!$G:$EN,124,0))=0,"",VLOOKUP($G12,Baseline!$G:$EN,124,0))</f>
        <v/>
      </c>
      <c r="EA12" s="139" t="str">
        <f>IF(LEN(VLOOKUP($G12,Baseline!$G:$EN,125,0))=0,"",VLOOKUP($G12,Baseline!$G:$EN,125,0))</f>
        <v/>
      </c>
      <c r="EB12" s="139" t="str">
        <f>IF(LEN(VLOOKUP($G12,Baseline!$G:$EN,126,0))=0,"",VLOOKUP($G12,Baseline!$G:$EN,126,0))</f>
        <v/>
      </c>
      <c r="EC12" s="139" t="str">
        <f>IF(LEN(VLOOKUP($G12,Baseline!$G:$EN,127,0))=0,"",VLOOKUP($G12,Baseline!$G:$EN,127,0))</f>
        <v/>
      </c>
      <c r="ED12" s="139" t="str">
        <f>IF(LEN(VLOOKUP($G12,Baseline!$G:$EN,128,0))=0,"",VLOOKUP($G12,Baseline!$G:$EN,128,0))</f>
        <v/>
      </c>
      <c r="EE12" s="139" t="str">
        <f>IF(LEN(VLOOKUP($G12,Baseline!$G:$EN,129,0))=0,"",VLOOKUP($G12,Baseline!$G:$EN,129,0))</f>
        <v/>
      </c>
      <c r="EF12" s="139" t="str">
        <f>IF(LEN(VLOOKUP($G12,Baseline!$G:$EN,130,0))=0,"",VLOOKUP($G12,Baseline!$G:$EN,130,0))</f>
        <v/>
      </c>
      <c r="EG12" s="139" t="str">
        <f>IF(LEN(VLOOKUP($G12,Baseline!$G:$EN,131,0))=0,"",VLOOKUP($G12,Baseline!$G:$EN,131,0))</f>
        <v/>
      </c>
      <c r="EH12" s="139" t="str">
        <f>IF(LEN(VLOOKUP($G12,Baseline!$G:$EN,132,0))=0,"",VLOOKUP($G12,Baseline!$G:$EN,132,0))</f>
        <v/>
      </c>
      <c r="EI12" s="139" t="str">
        <f>IF(LEN(VLOOKUP($G12,Baseline!$G:$EN,133,0))=0,"",VLOOKUP($G12,Baseline!$G:$EN,133,0))</f>
        <v/>
      </c>
      <c r="EJ12" s="139" t="str">
        <f>IF(LEN(VLOOKUP($G12,Baseline!$G:$EN,134,0))=0,"",VLOOKUP($G12,Baseline!$G:$EN,134,0))</f>
        <v/>
      </c>
      <c r="EK12" s="139" t="str">
        <f>IF(LEN(VLOOKUP($G12,Baseline!$G:$EN,135,0))=0,"",VLOOKUP($G12,Baseline!$G:$EN,135,0))</f>
        <v/>
      </c>
      <c r="EL12" s="139" t="str">
        <f>IF(LEN(VLOOKUP($G12,Baseline!$G:$EN,136,0))=0,"",VLOOKUP($G12,Baseline!$G:$EN,136,0))</f>
        <v/>
      </c>
      <c r="EM12" s="139" t="str">
        <f>IF(LEN(VLOOKUP($G12,Baseline!$G:$EN,137,0))=0,"",VLOOKUP($G12,Baseline!$G:$EN,137,0))</f>
        <v/>
      </c>
      <c r="EN12" s="139" t="str">
        <f>IF(LEN(VLOOKUP($G12,Baseline!$G:$EN,138,0))=0,"",VLOOKUP($G12,Baseline!$G:$EN,138,0))</f>
        <v/>
      </c>
      <c r="EO12" s="139"/>
      <c r="EP12" s="139"/>
      <c r="EQ12" s="139"/>
      <c r="ER12" s="153"/>
      <c r="ES12" s="139" t="str">
        <f>IF(LEN(VLOOKUP($G12,Baseline!$G:$FP,143,0))=0,"",VLOOKUP($G12,Baseline!$G:$FP,143,0))</f>
        <v>In una giornata in cui consuma alcol, quante bevande alcoliche assume normalmente? 
Un bicchiere di una bevanda alcolica corrisponde a: 
0,3 litri di birra 
0,1 litri di vino o spumante 
0,04 litri di bevanda superalcolica</v>
      </c>
      <c r="ET12" s="139" t="str">
        <f>IF(LEN(VLOOKUP($G12,Baseline!$G:$FP,144,0))=0,"",VLOOKUP($G12,Baseline!$G:$FP,144,0))</f>
        <v>0 = non bevo alcol</v>
      </c>
      <c r="EU12" s="139" t="str">
        <f>IF(LEN(VLOOKUP($G12,Baseline!$G:$FP,145,0))=0,"",VLOOKUP($G12,Baseline!$G:$FP,145,0))</f>
        <v>1 = 1 o 2</v>
      </c>
      <c r="EV12" s="139" t="str">
        <f>IF(LEN(VLOOKUP($G12,Baseline!$G:$FP,146,0))=0,"",VLOOKUP($G12,Baseline!$G:$FP,146,0))</f>
        <v>2 = 3 o 4</v>
      </c>
      <c r="EW12" s="139" t="str">
        <f>IF(LEN(VLOOKUP($G12,Baseline!$G:$FP,147,0))=0,"",VLOOKUP($G12,Baseline!$G:$FP,147,0))</f>
        <v>3 = 5 o 6</v>
      </c>
      <c r="EX12" s="139" t="str">
        <f>IF(LEN(VLOOKUP($G12,Baseline!$G:$FP,148,0))=0,"",VLOOKUP($G12,Baseline!$G:$FP,148,0))</f>
        <v>4 = 7 fino a 9</v>
      </c>
      <c r="EY12" s="139" t="str">
        <f>IF(LEN(VLOOKUP($G12,Baseline!$G:$FP,149,0))=0,"",VLOOKUP($G12,Baseline!$G:$FP,149,0))</f>
        <v>5 = 10 o più</v>
      </c>
      <c r="EZ12" s="139" t="str">
        <f>IF(LEN(VLOOKUP($G12,Baseline!$G:$FP,150,0))=0,"",VLOOKUP($G12,Baseline!$G:$FP,150,0))</f>
        <v>99 = nessuna risposta</v>
      </c>
      <c r="FA12" s="139" t="str">
        <f>IF(LEN(VLOOKUP($G12,Baseline!$G:$FP,151,0))=0,"",VLOOKUP($G12,Baseline!$G:$FP,151,0))</f>
        <v/>
      </c>
      <c r="FB12" s="139" t="str">
        <f>IF(LEN(VLOOKUP($G12,Baseline!$G:$FP,152,0))=0,"",VLOOKUP($G12,Baseline!$G:$FP,152,0))</f>
        <v/>
      </c>
      <c r="FC12" s="139" t="str">
        <f>IF(LEN(VLOOKUP($G12,Baseline!$G:$FP,153,0))=0,"",VLOOKUP($G12,Baseline!$G:$FP,153,0))</f>
        <v/>
      </c>
      <c r="FD12" s="139" t="str">
        <f>IF(LEN(VLOOKUP($G12,Baseline!$G:$FP,154,0))=0,"",VLOOKUP($G12,Baseline!$G:$FP,154,0))</f>
        <v/>
      </c>
      <c r="FE12" s="139" t="str">
        <f>IF(LEN(VLOOKUP($G12,Baseline!$G:$FP,155,0))=0,"",VLOOKUP($G12,Baseline!$G:$FP,155,0))</f>
        <v/>
      </c>
      <c r="FF12" s="139" t="str">
        <f>IF(LEN(VLOOKUP($G12,Baseline!$G:$FP,156,0))=0,"",VLOOKUP($G12,Baseline!$G:$FP,156,0))</f>
        <v/>
      </c>
      <c r="FG12" s="139" t="str">
        <f>IF(LEN(VLOOKUP($G12,Baseline!$G:$FP,157,0))=0,"",VLOOKUP($G12,Baseline!$G:$FP,157,0))</f>
        <v/>
      </c>
      <c r="FH12" s="139" t="str">
        <f>IF(LEN(VLOOKUP($G12,Baseline!$G:$FP,158,0))=0,"",VLOOKUP($G12,Baseline!$G:$FP,158,0))</f>
        <v/>
      </c>
      <c r="FI12" s="139" t="str">
        <f>IF(LEN(VLOOKUP($G12,Baseline!$G:$FP,159,0))=0,"",VLOOKUP($G12,Baseline!$G:$FP,159,0))</f>
        <v/>
      </c>
      <c r="FJ12" s="139" t="str">
        <f>IF(LEN(VLOOKUP($G12,Baseline!$G:$FP,160,0))=0,"",VLOOKUP($G12,Baseline!$G:$FP,160,0))</f>
        <v/>
      </c>
      <c r="FK12" s="139" t="str">
        <f>IF(LEN(VLOOKUP($G12,Baseline!$G:$FP,161,0))=0,"",VLOOKUP($G12,Baseline!$G:$FP,161,0))</f>
        <v/>
      </c>
      <c r="FL12" s="139" t="str">
        <f>IF(LEN(VLOOKUP($G12,Baseline!$G:$FP,162,0))=0,"",VLOOKUP($G12,Baseline!$G:$FP,162,0))</f>
        <v/>
      </c>
      <c r="FM12" s="139" t="str">
        <f>IF(LEN(VLOOKUP($G12,Baseline!$G:$FP,163,0))=0,"",VLOOKUP($G12,Baseline!$G:$FP,163,0))</f>
        <v/>
      </c>
      <c r="FN12" s="139" t="str">
        <f>IF(LEN(VLOOKUP($G12,Baseline!$G:$FP,164,0))=0,"",VLOOKUP($G12,Baseline!$G:$FP,164,0))</f>
        <v/>
      </c>
      <c r="FO12" s="139" t="str">
        <f>IF(LEN(VLOOKUP($G12,Baseline!$G:$FP,165,0))=0,"",VLOOKUP($G12,Baseline!$G:$FP,165,0))</f>
        <v/>
      </c>
      <c r="FP12" s="139" t="str">
        <f>IF(LEN(VLOOKUP($G12,Baseline!$G:$FP,166,0))=0,"",VLOOKUP($G12,Baseline!$G:$FP,166,0))</f>
        <v/>
      </c>
      <c r="FQ12" s="139"/>
      <c r="FR12" s="139"/>
      <c r="FS12" s="139"/>
      <c r="FT12" s="153"/>
      <c r="FU12" s="139" t="str">
        <f>IF(LEN(VLOOKUP($G12,Baseline!$G:$GR,171,0))=0,"",VLOOKUP($G12,Baseline!$G:$GR,171,0))</f>
        <v>Если вы выпиваете, сколько порций алкоголя вы обычно выпиваете? 
Одна порция алкоголя соответствует: 
0,3 л пива 
0,1 л вина или шампанского 
0,04 л крепких напитков</v>
      </c>
      <c r="FV12" s="139" t="str">
        <f>IF(LEN(VLOOKUP($G12,Baseline!$G:$GR,172,0))=0,"",VLOOKUP($G12,Baseline!$G:$GR,172,0))</f>
        <v>0 = нет, я не пью алкоголь</v>
      </c>
      <c r="FW12" s="139" t="str">
        <f>IF(LEN(VLOOKUP($G12,Baseline!$G:$GR,173,0))=0,"",VLOOKUP($G12,Baseline!$G:$GR,173,0))</f>
        <v>1 = 1 или 2</v>
      </c>
      <c r="FX12" s="139" t="str">
        <f>IF(LEN(VLOOKUP($G12,Baseline!$G:$GR,174,0))=0,"",VLOOKUP($G12,Baseline!$G:$GR,174,0))</f>
        <v>2 = 3 или 4</v>
      </c>
      <c r="FY12" s="139" t="str">
        <f>IF(LEN(VLOOKUP($G12,Baseline!$G:$GR,175,0))=0,"",VLOOKUP($G12,Baseline!$G:$GR,175,0))</f>
        <v>3 = 5 или 6</v>
      </c>
      <c r="FZ12" s="139" t="str">
        <f>IF(LEN(VLOOKUP($G12,Baseline!$G:$GR,176,0))=0,"",VLOOKUP($G12,Baseline!$G:$GR,176,0))</f>
        <v>4 = 7 - 9</v>
      </c>
      <c r="GA12" s="139" t="str">
        <f>IF(LEN(VLOOKUP($G12,Baseline!$G:$GR,177,0))=0,"",VLOOKUP($G12,Baseline!$G:$GR,177,0))</f>
        <v>5 = 10 или более</v>
      </c>
      <c r="GB12" s="139" t="str">
        <f>IF(LEN(VLOOKUP($G12,Baseline!$G:$GR,178,0))=0,"",VLOOKUP($G12,Baseline!$G:$GR,178,0))</f>
        <v>99 = нет ответа</v>
      </c>
      <c r="GC12" s="139" t="str">
        <f>IF(LEN(VLOOKUP($G12,Baseline!$G:$GR,179,0))=0,"",VLOOKUP($G12,Baseline!$G:$GR,179,0))</f>
        <v/>
      </c>
      <c r="GD12" s="139" t="str">
        <f>IF(LEN(VLOOKUP($G12,Baseline!$G:$GR,180,0))=0,"",VLOOKUP($G12,Baseline!$G:$GR,180,0))</f>
        <v/>
      </c>
      <c r="GE12" s="139" t="str">
        <f>IF(LEN(VLOOKUP($G12,Baseline!$G:$GR,181,0))=0,"",VLOOKUP($G12,Baseline!$G:$GR,181,0))</f>
        <v/>
      </c>
      <c r="GF12" s="139" t="str">
        <f>IF(LEN(VLOOKUP($G12,Baseline!$G:$GR,182,0))=0,"",VLOOKUP($G12,Baseline!$G:$GR,182,0))</f>
        <v/>
      </c>
      <c r="GG12" s="139" t="str">
        <f>IF(LEN(VLOOKUP($G12,Baseline!$G:$GR,183,0))=0,"",VLOOKUP($G12,Baseline!$G:$GR,183,0))</f>
        <v/>
      </c>
      <c r="GH12" s="139" t="str">
        <f>IF(LEN(VLOOKUP($G12,Baseline!$G:$GR,184,0))=0,"",VLOOKUP($G12,Baseline!$G:$GR,184,0))</f>
        <v/>
      </c>
      <c r="GI12" s="139" t="str">
        <f>IF(LEN(VLOOKUP($G12,Baseline!$G:$GR,185,0))=0,"",VLOOKUP($G12,Baseline!$G:$GR,185,0))</f>
        <v/>
      </c>
      <c r="GJ12" s="139" t="str">
        <f>IF(LEN(VLOOKUP($G12,Baseline!$G:$GR,186,0))=0,"",VLOOKUP($G12,Baseline!$G:$GR,186,0))</f>
        <v/>
      </c>
      <c r="GK12" s="139" t="str">
        <f>IF(LEN(VLOOKUP($G12,Baseline!$G:$GR,187,0))=0,"",VLOOKUP($G12,Baseline!$G:$GR,187,0))</f>
        <v/>
      </c>
      <c r="GL12" s="139" t="str">
        <f>IF(LEN(VLOOKUP($G12,Baseline!$G:$GR,188,0))=0,"",VLOOKUP($G12,Baseline!$G:$GR,188,0))</f>
        <v/>
      </c>
      <c r="GM12" s="139" t="str">
        <f>IF(LEN(VLOOKUP($G12,Baseline!$G:$GR,189,0))=0,"",VLOOKUP($G12,Baseline!$G:$GR,189,0))</f>
        <v/>
      </c>
      <c r="GN12" s="139" t="str">
        <f>IF(LEN(VLOOKUP($G12,Baseline!$G:$GR,190,0))=0,"",VLOOKUP($G12,Baseline!$G:$GR,190,0))</f>
        <v/>
      </c>
      <c r="GO12" s="139" t="str">
        <f>IF(LEN(VLOOKUP($G12,Baseline!$G:$GR,191,0))=0,"",VLOOKUP($G12,Baseline!$G:$GR,191,0))</f>
        <v/>
      </c>
      <c r="GP12" s="139" t="str">
        <f>IF(LEN(VLOOKUP($G12,Baseline!$G:$GR,192,0))=0,"",VLOOKUP($G12,Baseline!$G:$GR,192,0))</f>
        <v/>
      </c>
      <c r="GQ12" s="139" t="str">
        <f>IF(LEN(VLOOKUP($G12,Baseline!$G:$GR,193,0))=0,"",VLOOKUP($G12,Baseline!$G:$GR,193,0))</f>
        <v/>
      </c>
      <c r="GR12" s="139" t="str">
        <f>IF(LEN(VLOOKUP($G12,Baseline!$G:$GR,194,0))=0,"",VLOOKUP($G12,Baseline!$G:$GR,194,0))</f>
        <v/>
      </c>
      <c r="GS12" s="139"/>
      <c r="GT12" s="139"/>
      <c r="GU12" s="139"/>
      <c r="GV12" s="153"/>
      <c r="GW12" s="139" t="str">
        <f>IF(LEN(VLOOKUP($G12,Baseline!$G:$HT,199,0))=0,"",VLOOKUP($G12,Baseline!$G:$HT,199,0))</f>
        <v>Ako tokom jednog dana pijete alkohol, koliko onda pića popijete u proseku? 
Jedna čaša alkohola odgovara: 
0,3 l piva 
0,1 l vina ili penušavog vina 
0,04 l žestokog pića</v>
      </c>
      <c r="GX12" s="139" t="str">
        <f>IF(LEN(VLOOKUP($G12,Baseline!$G:$HT,200,0))=0,"",VLOOKUP($G12,Baseline!$G:$HT,200,0))</f>
        <v>0 = ne pijem alkohol</v>
      </c>
      <c r="GY12" s="139" t="str">
        <f>IF(LEN(VLOOKUP($G12,Baseline!$G:$HT,201,0))=0,"",VLOOKUP($G12,Baseline!$G:$HT,201,0))</f>
        <v>1 = 1 ili 2</v>
      </c>
      <c r="GZ12" s="139" t="str">
        <f>IF(LEN(VLOOKUP($G12,Baseline!$G:$HT,202,0))=0,"",VLOOKUP($G12,Baseline!$G:$HT,202,0))</f>
        <v>2 = 3 ili 4</v>
      </c>
      <c r="HA12" s="139" t="str">
        <f>IF(LEN(VLOOKUP($G12,Baseline!$G:$HT,203,0))=0,"",VLOOKUP($G12,Baseline!$G:$HT,203,0))</f>
        <v>3 = 5 ili 6</v>
      </c>
      <c r="HB12" s="139" t="str">
        <f>IF(LEN(VLOOKUP($G12,Baseline!$G:$HT,204,0))=0,"",VLOOKUP($G12,Baseline!$G:$HT,204,0))</f>
        <v>4 = 7 do 9</v>
      </c>
      <c r="HC12" s="139" t="str">
        <f>IF(LEN(VLOOKUP($G12,Baseline!$G:$HT,205,0))=0,"",VLOOKUP($G12,Baseline!$G:$HT,205,0))</f>
        <v>5 = 10 ili više</v>
      </c>
      <c r="HD12" s="139" t="str">
        <f>IF(LEN(VLOOKUP($G12,Baseline!$G:$HT,206,0))=0,"",VLOOKUP($G12,Baseline!$G:$HT,206,0))</f>
        <v>99 = nema podataka</v>
      </c>
      <c r="HE12" s="139" t="str">
        <f>IF(LEN(VLOOKUP($G12,Baseline!$G:$HT,207,0))=0,"",VLOOKUP($G12,Baseline!$G:$HT,207,0))</f>
        <v/>
      </c>
      <c r="HF12" s="139" t="str">
        <f>IF(LEN(VLOOKUP($G12,Baseline!$G:$HT,208,0))=0,"",VLOOKUP($G12,Baseline!$G:$HT,208,0))</f>
        <v/>
      </c>
      <c r="HG12" s="139" t="str">
        <f>IF(LEN(VLOOKUP($G12,Baseline!$G:$HT,209,0))=0,"",VLOOKUP($G12,Baseline!$G:$HT,209,0))</f>
        <v/>
      </c>
      <c r="HH12" s="139" t="str">
        <f>IF(LEN(VLOOKUP($G12,Baseline!$G:$HT,210,0))=0,"",VLOOKUP($G12,Baseline!$G:$HT,210,0))</f>
        <v/>
      </c>
      <c r="HI12" s="139" t="str">
        <f>IF(LEN(VLOOKUP($G12,Baseline!$G:$HT,211,0))=0,"",VLOOKUP($G12,Baseline!$G:$HT,211,0))</f>
        <v/>
      </c>
      <c r="HJ12" s="139" t="str">
        <f>IF(LEN(VLOOKUP($G12,Baseline!$G:$HT,212,0))=0,"",VLOOKUP($G12,Baseline!$G:$HT,212,0))</f>
        <v/>
      </c>
      <c r="HK12" s="139" t="str">
        <f>IF(LEN(VLOOKUP($G12,Baseline!$G:$HT,213,0))=0,"",VLOOKUP($G12,Baseline!$G:$HT,213,0))</f>
        <v/>
      </c>
      <c r="HL12" s="139" t="str">
        <f>IF(LEN(VLOOKUP($G12,Baseline!$G:$HT,214,0))=0,"",VLOOKUP($G12,Baseline!$G:$HT,214,0))</f>
        <v/>
      </c>
      <c r="HM12" s="139" t="str">
        <f>IF(LEN(VLOOKUP($G12,Baseline!$G:$HT,215,0))=0,"",VLOOKUP($G12,Baseline!$G:$HT,215,0))</f>
        <v/>
      </c>
      <c r="HN12" s="139" t="str">
        <f>IF(LEN(VLOOKUP($G12,Baseline!$G:$HT,216,0))=0,"",VLOOKUP($G12,Baseline!$G:$HT,216,0))</f>
        <v/>
      </c>
      <c r="HO12" s="139" t="str">
        <f>IF(LEN(VLOOKUP($G12,Baseline!$G:$HT,217,0))=0,"",VLOOKUP($G12,Baseline!$G:$HT,217,0))</f>
        <v/>
      </c>
      <c r="HP12" s="139" t="str">
        <f>IF(LEN(VLOOKUP($G12,Baseline!$G:$HT,218,0))=0,"",VLOOKUP($G12,Baseline!$G:$HT,218,0))</f>
        <v/>
      </c>
      <c r="HQ12" s="139" t="str">
        <f>IF(LEN(VLOOKUP($G12,Baseline!$G:$HT,219,0))=0,"",VLOOKUP($G12,Baseline!$G:$HT,219,0))</f>
        <v/>
      </c>
      <c r="HR12" s="139" t="str">
        <f>IF(LEN(VLOOKUP($G12,Baseline!$G:$HT,220,0))=0,"",VLOOKUP($G12,Baseline!$G:$HT,220,0))</f>
        <v/>
      </c>
      <c r="HS12" s="139" t="str">
        <f>IF(LEN(VLOOKUP($G12,Baseline!$G:$HT,221,0))=0,"",VLOOKUP($G12,Baseline!$G:$HT,221,0))</f>
        <v/>
      </c>
      <c r="HT12" s="139" t="str">
        <f>IF(LEN(VLOOKUP($G12,Baseline!$G:$HT,222,0))=0,"",VLOOKUP($G12,Baseline!$G:$HT,222,0))</f>
        <v/>
      </c>
      <c r="HU12" s="139"/>
      <c r="HV12" s="139"/>
      <c r="HW12" s="139"/>
      <c r="HX12" s="153"/>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s="147" customFormat="1" x14ac:dyDescent="0.25">
      <c r="A13" s="141" t="s">
        <v>251</v>
      </c>
      <c r="B13" s="142"/>
      <c r="C13" s="142"/>
      <c r="D13" s="142"/>
      <c r="E13" s="142"/>
      <c r="F13" s="142"/>
      <c r="G13" s="162"/>
      <c r="H13" s="142"/>
      <c r="I13" s="163"/>
      <c r="J13" s="164"/>
      <c r="K13" s="164"/>
      <c r="L13" s="164"/>
      <c r="M13" s="164"/>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65"/>
      <c r="AK13" s="163"/>
      <c r="AL13" s="164"/>
      <c r="AM13" s="164"/>
      <c r="AN13" s="164"/>
      <c r="AO13" s="164"/>
      <c r="AP13" s="142"/>
      <c r="AQ13" s="142"/>
      <c r="AR13" s="142"/>
      <c r="AS13" s="142"/>
      <c r="AT13" s="142"/>
      <c r="AU13" s="142"/>
      <c r="AV13" s="142"/>
      <c r="AW13" s="142"/>
      <c r="AX13" s="142"/>
      <c r="AY13" s="142"/>
      <c r="AZ13" s="142"/>
      <c r="BA13" s="142"/>
      <c r="BB13" s="142"/>
      <c r="BC13" s="142"/>
      <c r="BD13" s="142"/>
      <c r="BE13" s="142"/>
      <c r="BF13" s="142"/>
      <c r="BG13" s="142"/>
      <c r="BH13" s="142"/>
      <c r="BI13" s="142"/>
      <c r="BJ13" s="142"/>
      <c r="BK13" s="142"/>
      <c r="BL13" s="165"/>
      <c r="BM13" s="163"/>
      <c r="BN13" s="166"/>
      <c r="BO13" s="166"/>
      <c r="BP13" s="166"/>
      <c r="BQ13" s="166"/>
      <c r="BR13" s="146"/>
      <c r="BS13" s="146"/>
      <c r="BT13" s="146"/>
      <c r="BU13" s="166"/>
      <c r="BV13" s="166"/>
      <c r="BW13" s="166"/>
      <c r="BX13" s="166"/>
      <c r="BY13" s="166"/>
      <c r="BZ13" s="166"/>
      <c r="CA13" s="166"/>
      <c r="CB13" s="166"/>
      <c r="CC13" s="166"/>
      <c r="CD13" s="166"/>
      <c r="CE13" s="166"/>
      <c r="CF13" s="166"/>
      <c r="CG13" s="166"/>
      <c r="CH13" s="166"/>
      <c r="CI13" s="166"/>
      <c r="CJ13" s="166"/>
      <c r="CK13" s="142"/>
      <c r="CL13" s="142"/>
      <c r="CM13" s="142"/>
      <c r="CN13" s="165"/>
      <c r="CO13" s="163"/>
      <c r="CP13" s="164"/>
      <c r="CQ13" s="164"/>
      <c r="CR13" s="164"/>
      <c r="CS13" s="164"/>
      <c r="CT13" s="142"/>
      <c r="CU13" s="142"/>
      <c r="CV13" s="142"/>
      <c r="CW13" s="142"/>
      <c r="CX13" s="142"/>
      <c r="CY13" s="142"/>
      <c r="CZ13" s="142"/>
      <c r="DA13" s="142"/>
      <c r="DB13" s="142"/>
      <c r="DC13" s="142"/>
      <c r="DD13" s="142"/>
      <c r="DE13" s="142"/>
      <c r="DF13" s="142"/>
      <c r="DG13" s="142"/>
      <c r="DH13" s="142"/>
      <c r="DI13" s="142"/>
      <c r="DJ13" s="142"/>
      <c r="DK13" s="142"/>
      <c r="DL13" s="142"/>
      <c r="DM13" s="142"/>
      <c r="DN13" s="142"/>
      <c r="DO13" s="142"/>
      <c r="DP13" s="165"/>
      <c r="DQ13" s="163"/>
      <c r="DR13" s="164"/>
      <c r="DS13" s="164"/>
      <c r="DT13" s="164"/>
      <c r="DU13" s="164"/>
      <c r="DV13" s="142"/>
      <c r="DW13" s="142"/>
      <c r="DX13" s="142"/>
      <c r="DY13" s="142"/>
      <c r="DZ13" s="142"/>
      <c r="EA13" s="142"/>
      <c r="EB13" s="142"/>
      <c r="EC13" s="142"/>
      <c r="ED13" s="142"/>
      <c r="EE13" s="142"/>
      <c r="EF13" s="142"/>
      <c r="EG13" s="142"/>
      <c r="EH13" s="142"/>
      <c r="EI13" s="142"/>
      <c r="EJ13" s="142"/>
      <c r="EK13" s="142"/>
      <c r="EL13" s="142"/>
      <c r="EM13" s="142"/>
      <c r="EN13" s="142"/>
      <c r="EO13" s="142"/>
      <c r="EP13" s="142"/>
      <c r="EQ13" s="142"/>
      <c r="ER13" s="165"/>
      <c r="ES13" s="163"/>
      <c r="ET13" s="164"/>
      <c r="EU13" s="164"/>
      <c r="EV13" s="164"/>
      <c r="EW13" s="164"/>
      <c r="EX13" s="142"/>
      <c r="EY13" s="142"/>
      <c r="EZ13" s="142"/>
      <c r="FA13" s="142"/>
      <c r="FB13" s="142"/>
      <c r="FC13" s="142"/>
      <c r="FD13" s="142"/>
      <c r="FE13" s="142"/>
      <c r="FF13" s="142"/>
      <c r="FG13" s="142"/>
      <c r="FH13" s="142"/>
      <c r="FI13" s="142"/>
      <c r="FJ13" s="142"/>
      <c r="FK13" s="142"/>
      <c r="FL13" s="142"/>
      <c r="FM13" s="142"/>
      <c r="FN13" s="142"/>
      <c r="FO13" s="142"/>
      <c r="FP13" s="142"/>
      <c r="FQ13" s="142"/>
      <c r="FR13" s="142"/>
      <c r="FS13" s="142"/>
      <c r="FT13" s="165"/>
      <c r="FU13" s="163"/>
      <c r="FV13" s="164"/>
      <c r="FW13" s="164"/>
      <c r="FX13" s="164"/>
      <c r="FY13" s="164"/>
      <c r="FZ13" s="142"/>
      <c r="GA13" s="142"/>
      <c r="GB13" s="142"/>
      <c r="GC13" s="142"/>
      <c r="GD13" s="142"/>
      <c r="GE13" s="142"/>
      <c r="GF13" s="142"/>
      <c r="GG13" s="142"/>
      <c r="GH13" s="142"/>
      <c r="GI13" s="142"/>
      <c r="GJ13" s="142"/>
      <c r="GK13" s="142"/>
      <c r="GL13" s="142"/>
      <c r="GM13" s="142"/>
      <c r="GN13" s="142"/>
      <c r="GO13" s="142"/>
      <c r="GP13" s="142"/>
      <c r="GQ13" s="142"/>
      <c r="GR13" s="142"/>
      <c r="GS13" s="142"/>
      <c r="GT13" s="142"/>
      <c r="GU13" s="142"/>
      <c r="GV13" s="165"/>
      <c r="GW13" s="139"/>
      <c r="GX13" s="164"/>
      <c r="GY13" s="164"/>
      <c r="GZ13" s="164"/>
      <c r="HA13" s="164"/>
      <c r="HB13" s="142"/>
      <c r="HC13" s="142"/>
      <c r="HD13" s="142"/>
      <c r="HE13" s="142"/>
      <c r="HF13" s="142"/>
      <c r="HG13" s="142"/>
      <c r="HH13" s="142"/>
      <c r="HI13" s="142"/>
      <c r="HJ13" s="142"/>
      <c r="HK13" s="142"/>
      <c r="HL13" s="142"/>
      <c r="HM13" s="142"/>
      <c r="HN13" s="142"/>
      <c r="HO13" s="142"/>
      <c r="HP13" s="142"/>
      <c r="HQ13" s="142"/>
      <c r="HR13" s="142"/>
      <c r="HS13" s="142"/>
      <c r="HT13" s="142"/>
      <c r="HU13" s="142"/>
      <c r="HV13" s="142"/>
      <c r="HW13" s="142"/>
      <c r="HX13" s="165"/>
    </row>
    <row r="14" spans="1:1024" s="177" customFormat="1" x14ac:dyDescent="0.25">
      <c r="A14" s="167" t="s">
        <v>240</v>
      </c>
      <c r="B14" s="168"/>
      <c r="C14" s="168"/>
      <c r="D14" s="168"/>
      <c r="E14" s="168"/>
      <c r="F14" s="168"/>
      <c r="G14" s="169"/>
      <c r="H14" s="168"/>
      <c r="I14" s="170" t="str">
        <f>Baseline!I42</f>
        <v>Jetzt folgen einige Fragen zu Ihrer Ernährung</v>
      </c>
      <c r="J14" s="171"/>
      <c r="K14" s="171"/>
      <c r="L14" s="171"/>
      <c r="M14" s="171"/>
      <c r="N14" s="172"/>
      <c r="O14" s="172"/>
      <c r="P14" s="172"/>
      <c r="Q14" s="172"/>
      <c r="R14" s="172"/>
      <c r="S14" s="168"/>
      <c r="T14" s="168"/>
      <c r="U14" s="168"/>
      <c r="V14" s="168"/>
      <c r="W14" s="168"/>
      <c r="X14" s="168"/>
      <c r="Y14" s="168"/>
      <c r="Z14" s="168"/>
      <c r="AA14" s="168"/>
      <c r="AB14" s="168"/>
      <c r="AC14" s="168"/>
      <c r="AD14" s="168"/>
      <c r="AE14" s="168"/>
      <c r="AF14" s="168"/>
      <c r="AG14" s="168"/>
      <c r="AH14" s="168"/>
      <c r="AI14" s="168"/>
      <c r="AJ14" s="173"/>
      <c r="AK14" s="170" t="str">
        <f>Baseline!AK42</f>
        <v>Questions about diet</v>
      </c>
      <c r="AL14" s="171"/>
      <c r="AM14" s="171"/>
      <c r="AN14" s="171"/>
      <c r="AO14" s="171"/>
      <c r="AP14" s="172"/>
      <c r="AQ14" s="172"/>
      <c r="AR14" s="172"/>
      <c r="AS14" s="172"/>
      <c r="AT14" s="172"/>
      <c r="AU14" s="168"/>
      <c r="AV14" s="168"/>
      <c r="AW14" s="168"/>
      <c r="AX14" s="168"/>
      <c r="AY14" s="168"/>
      <c r="AZ14" s="168"/>
      <c r="BA14" s="168"/>
      <c r="BB14" s="168"/>
      <c r="BC14" s="168"/>
      <c r="BD14" s="168"/>
      <c r="BE14" s="168"/>
      <c r="BF14" s="168"/>
      <c r="BG14" s="168"/>
      <c r="BH14" s="168"/>
      <c r="BI14" s="168"/>
      <c r="BJ14" s="168"/>
      <c r="BK14" s="168"/>
      <c r="BL14" s="173"/>
      <c r="BM14" s="149" t="str">
        <f>Baseline!BM42</f>
        <v>Seguidamente le formulamos algunas preguntas relacionadas con su alimentación</v>
      </c>
      <c r="BN14" s="174"/>
      <c r="BO14" s="174"/>
      <c r="BP14" s="174"/>
      <c r="BQ14" s="174"/>
      <c r="BR14" s="175"/>
      <c r="BS14" s="175"/>
      <c r="BT14" s="175"/>
      <c r="BU14" s="84"/>
      <c r="BV14" s="84"/>
      <c r="BW14" s="84"/>
      <c r="BX14" s="84"/>
      <c r="BY14" s="84"/>
      <c r="BZ14" s="84"/>
      <c r="CA14" s="84"/>
      <c r="CB14" s="84"/>
      <c r="CC14" s="84"/>
      <c r="CD14" s="84"/>
      <c r="CE14" s="84"/>
      <c r="CF14" s="84"/>
      <c r="CG14" s="84"/>
      <c r="CH14" s="84"/>
      <c r="CI14" s="84"/>
      <c r="CJ14" s="84"/>
      <c r="CK14" s="168"/>
      <c r="CL14" s="168"/>
      <c r="CM14" s="168"/>
      <c r="CN14" s="173"/>
      <c r="CO14" s="170" t="str">
        <f>Baseline!CO42</f>
        <v>Voici maintenant quelques questions concernant votre alimentation</v>
      </c>
      <c r="CP14" s="171"/>
      <c r="CQ14" s="171"/>
      <c r="CR14" s="171"/>
      <c r="CS14" s="171"/>
      <c r="CT14" s="172"/>
      <c r="CU14" s="172"/>
      <c r="CV14" s="172"/>
      <c r="CW14" s="172"/>
      <c r="CX14" s="172"/>
      <c r="CY14" s="168"/>
      <c r="CZ14" s="168"/>
      <c r="DA14" s="168"/>
      <c r="DB14" s="168"/>
      <c r="DC14" s="168"/>
      <c r="DD14" s="168"/>
      <c r="DE14" s="168"/>
      <c r="DF14" s="168"/>
      <c r="DG14" s="168"/>
      <c r="DH14" s="168"/>
      <c r="DI14" s="168"/>
      <c r="DJ14" s="168"/>
      <c r="DK14" s="168"/>
      <c r="DL14" s="168"/>
      <c r="DM14" s="168"/>
      <c r="DN14" s="168"/>
      <c r="DO14" s="168"/>
      <c r="DP14" s="173"/>
      <c r="DQ14" s="170" t="s">
        <v>764</v>
      </c>
      <c r="DR14" s="171"/>
      <c r="DS14" s="171"/>
      <c r="DT14" s="171"/>
      <c r="DU14" s="171"/>
      <c r="DV14" s="172"/>
      <c r="DW14" s="172"/>
      <c r="DX14" s="172"/>
      <c r="DY14" s="172"/>
      <c r="DZ14" s="172"/>
      <c r="EA14" s="168"/>
      <c r="EB14" s="168"/>
      <c r="EC14" s="168"/>
      <c r="ED14" s="168"/>
      <c r="EE14" s="168"/>
      <c r="EF14" s="168"/>
      <c r="EG14" s="168"/>
      <c r="EH14" s="168"/>
      <c r="EI14" s="168"/>
      <c r="EJ14" s="168"/>
      <c r="EK14" s="168"/>
      <c r="EL14" s="168"/>
      <c r="EM14" s="168"/>
      <c r="EN14" s="168"/>
      <c r="EO14" s="168"/>
      <c r="EP14" s="168"/>
      <c r="EQ14" s="168"/>
      <c r="ER14" s="173"/>
      <c r="ES14" s="170" t="str">
        <f>Baseline!ES42</f>
        <v>Adesso seguono alcune domande sulla sua alimentazione</v>
      </c>
      <c r="ET14" s="171"/>
      <c r="EU14" s="171"/>
      <c r="EV14" s="171"/>
      <c r="EW14" s="171"/>
      <c r="EX14" s="172"/>
      <c r="EY14" s="172"/>
      <c r="EZ14" s="172"/>
      <c r="FA14" s="172"/>
      <c r="FB14" s="172"/>
      <c r="FC14" s="168"/>
      <c r="FD14" s="168"/>
      <c r="FE14" s="168"/>
      <c r="FF14" s="168"/>
      <c r="FG14" s="168"/>
      <c r="FH14" s="168"/>
      <c r="FI14" s="168"/>
      <c r="FJ14" s="168"/>
      <c r="FK14" s="168"/>
      <c r="FL14" s="168"/>
      <c r="FM14" s="168"/>
      <c r="FN14" s="168"/>
      <c r="FO14" s="168"/>
      <c r="FP14" s="168"/>
      <c r="FQ14" s="168"/>
      <c r="FR14" s="168"/>
      <c r="FS14" s="168"/>
      <c r="FT14" s="173"/>
      <c r="FU14" s="176" t="str">
        <f>Baseline!FU42</f>
        <v>Далее – несколько вопросов о Вашем питании</v>
      </c>
      <c r="FV14" s="171"/>
      <c r="FW14" s="171"/>
      <c r="FX14" s="171"/>
      <c r="FY14" s="171"/>
      <c r="FZ14" s="172"/>
      <c r="GA14" s="172"/>
      <c r="GB14" s="172"/>
      <c r="GC14" s="172"/>
      <c r="GD14" s="172"/>
      <c r="GE14" s="168"/>
      <c r="GF14" s="168"/>
      <c r="GG14" s="168"/>
      <c r="GH14" s="168"/>
      <c r="GI14" s="168"/>
      <c r="GJ14" s="168"/>
      <c r="GK14" s="168"/>
      <c r="GL14" s="168"/>
      <c r="GM14" s="168"/>
      <c r="GN14" s="168"/>
      <c r="GO14" s="168"/>
      <c r="GP14" s="168"/>
      <c r="GQ14" s="168"/>
      <c r="GR14" s="168"/>
      <c r="GS14" s="168"/>
      <c r="GT14" s="168"/>
      <c r="GU14" s="168"/>
      <c r="GV14" s="173"/>
      <c r="GW14" s="170" t="s">
        <v>767</v>
      </c>
      <c r="GX14" s="171"/>
      <c r="GY14" s="171"/>
      <c r="GZ14" s="171"/>
      <c r="HA14" s="171"/>
      <c r="HB14" s="172"/>
      <c r="HC14" s="172"/>
      <c r="HD14" s="172"/>
      <c r="HE14" s="172"/>
      <c r="HF14" s="172"/>
      <c r="HG14" s="168"/>
      <c r="HH14" s="168"/>
      <c r="HI14" s="168"/>
      <c r="HJ14" s="168"/>
      <c r="HK14" s="168"/>
      <c r="HL14" s="168"/>
      <c r="HM14" s="168"/>
      <c r="HN14" s="168"/>
      <c r="HO14" s="168"/>
      <c r="HP14" s="168"/>
      <c r="HQ14" s="168"/>
      <c r="HR14" s="168"/>
      <c r="HS14" s="168"/>
      <c r="HT14" s="168"/>
      <c r="HU14" s="168"/>
      <c r="HV14" s="168"/>
      <c r="HW14" s="168"/>
      <c r="HX14" s="173"/>
    </row>
    <row r="15" spans="1:1024" s="180" customFormat="1" ht="94.5" x14ac:dyDescent="0.25">
      <c r="A15" s="129" t="s">
        <v>261</v>
      </c>
      <c r="B15" s="131" t="s">
        <v>262</v>
      </c>
      <c r="C15" s="131"/>
      <c r="D15" s="131"/>
      <c r="E15" s="131"/>
      <c r="F15" s="130" t="s">
        <v>263</v>
      </c>
      <c r="G15" s="132" t="s">
        <v>816</v>
      </c>
      <c r="H15" s="158"/>
      <c r="I15" s="178" t="s">
        <v>1587</v>
      </c>
      <c r="J15" s="130" t="str">
        <f>IF(LEN(VLOOKUP($G15,Baseline!$G:$BH,4,0))=0,"",VLOOKUP($G15,Baseline!$G:$BH,4,0))</f>
        <v>1 = Täglich oder mehrmals täglich</v>
      </c>
      <c r="K15" s="130" t="str">
        <f>IF(LEN(VLOOKUP($G15,Baseline!$G:$BH,5,0))=0,"",VLOOKUP($G15,Baseline!$G:$BH,5,0))</f>
        <v>2 = 4 bis 6 Mal pro Woche</v>
      </c>
      <c r="L15" s="130" t="str">
        <f>IF(LEN(VLOOKUP($G15,Baseline!$G:$BH,6,0))=0,"",VLOOKUP($G15,Baseline!$G:$BH,6,0))</f>
        <v>3 = 1 bis 3 Mal pro Woche</v>
      </c>
      <c r="M15" s="130" t="str">
        <f>IF(LEN(VLOOKUP($G15,Baseline!$G:$BH,7,0))=0,"",VLOOKUP($G15,Baseline!$G:$BH,7,0))</f>
        <v>4 = Weniger als einmal pro Woche</v>
      </c>
      <c r="N15" s="130" t="str">
        <f>IF(LEN(VLOOKUP($G15,Baseline!$G:$BH,8,0))=0,"",VLOOKUP($G15,Baseline!$G:$BH,8,0))</f>
        <v>5 = Nie</v>
      </c>
      <c r="O15" s="130" t="str">
        <f>IF(LEN(VLOOKUP($G15,Baseline!$G:$BH,9,0))=0,"",VLOOKUP($G15,Baseline!$G:$BH,9,0))</f>
        <v/>
      </c>
      <c r="P15" s="130" t="str">
        <f>IF(LEN(VLOOKUP($G15,Baseline!$G:$BH,10,0))=0,"",VLOOKUP($G15,Baseline!$G:$BH,10,0))</f>
        <v/>
      </c>
      <c r="Q15" s="130" t="str">
        <f>IF(LEN(VLOOKUP($G15,Baseline!$G:$BH,11,0))=0,"",VLOOKUP($G15,Baseline!$G:$BH,11,0))</f>
        <v/>
      </c>
      <c r="R15" s="130" t="str">
        <f>IF(LEN(VLOOKUP($G15,Baseline!$G:$BH,12,0))=0,"",VLOOKUP($G15,Baseline!$G:$BH,12,0))</f>
        <v/>
      </c>
      <c r="S15" s="130" t="str">
        <f>IF(LEN(VLOOKUP($G15,Baseline!$G:$BH,13,0))=0,"",VLOOKUP($G15,Baseline!$G:$BH,13,0))</f>
        <v/>
      </c>
      <c r="T15" s="130" t="str">
        <f>IF(LEN(VLOOKUP($G15,Baseline!$G:$BH,14,0))=0,"",VLOOKUP($G15,Baseline!$G:$BH,14,0))</f>
        <v/>
      </c>
      <c r="U15" s="130" t="str">
        <f>IF(LEN(VLOOKUP($G15,Baseline!$G:$BH,15,0))=0,"",VLOOKUP($G15,Baseline!$G:$BH,15,0))</f>
        <v/>
      </c>
      <c r="V15" s="130" t="str">
        <f>IF(LEN(VLOOKUP($G15,Baseline!$G:$BH,16,0))=0,"",VLOOKUP($G15,Baseline!$G:$BH,16,0))</f>
        <v/>
      </c>
      <c r="W15" s="130" t="str">
        <f>IF(LEN(VLOOKUP($G15,Baseline!$G:$BH,17,0))=0,"",VLOOKUP($G15,Baseline!$G:$BH,17,0))</f>
        <v/>
      </c>
      <c r="X15" s="130" t="str">
        <f>IF(LEN(VLOOKUP($G15,Baseline!$G:$BH,18,0))=0,"",VLOOKUP($G15,Baseline!$G:$BH,18,0))</f>
        <v/>
      </c>
      <c r="Y15" s="130" t="str">
        <f>IF(LEN(VLOOKUP($G15,Baseline!$G:$BH,19,0))=0,"",VLOOKUP($G15,Baseline!$G:$BH,19,0))</f>
        <v/>
      </c>
      <c r="Z15" s="130" t="str">
        <f>IF(LEN(VLOOKUP($G15,Baseline!$G:$BH,20,0))=0,"",VLOOKUP($G15,Baseline!$G:$BH,20,0))</f>
        <v/>
      </c>
      <c r="AA15" s="130" t="str">
        <f>IF(LEN(VLOOKUP($G15,Baseline!$G:$BH,21,0))=0,"",VLOOKUP($G15,Baseline!$G:$BH,21,0))</f>
        <v/>
      </c>
      <c r="AB15" s="130" t="str">
        <f>IF(LEN(VLOOKUP($G15,Baseline!$G:$BH,22,0))=0,"",VLOOKUP($G15,Baseline!$G:$BH,22,0))</f>
        <v/>
      </c>
      <c r="AC15" s="130" t="str">
        <f>IF(LEN(VLOOKUP($G15,Baseline!$G:$BH,23,0))=0,"",VLOOKUP($G15,Baseline!$G:$BH,23,0))</f>
        <v/>
      </c>
      <c r="AD15" s="130" t="str">
        <f>IF(LEN(VLOOKUP($G15,Baseline!$G:$BH,24,0))=0,"",VLOOKUP($G15,Baseline!$G:$BH,24,0))</f>
        <v/>
      </c>
      <c r="AE15" s="130" t="str">
        <f>IF(LEN(VLOOKUP($G15,Baseline!$G:$BH,25,0))=0,"",VLOOKUP($G15,Baseline!$G:$BH,25,0))</f>
        <v/>
      </c>
      <c r="AF15" s="130" t="str">
        <f>IF(LEN(VLOOKUP($G15,Baseline!$G:$BH,26,0))=0,"",VLOOKUP($G15,Baseline!$G:$BH,26,0))</f>
        <v/>
      </c>
      <c r="AG15" s="130"/>
      <c r="AH15" s="130"/>
      <c r="AI15" s="130"/>
      <c r="AJ15" s="130"/>
      <c r="AK15" s="178" t="s">
        <v>1588</v>
      </c>
      <c r="AL15" s="130" t="str">
        <f>IF(LEN(VLOOKUP($G15,Baseline!$G:$BH,32,0))=0,"",VLOOKUP($G15,Baseline!$G:$BH,32,0))</f>
        <v>1 = Daily or several times daily</v>
      </c>
      <c r="AM15" s="130" t="str">
        <f>IF(LEN(VLOOKUP($G15,Baseline!$G:$BH,33,0))=0,"",VLOOKUP($G15,Baseline!$G:$BH,33,0))</f>
        <v>2 = 4 to 6 times per week</v>
      </c>
      <c r="AN15" s="130" t="str">
        <f>IF(LEN(VLOOKUP($G15,Baseline!$G:$BH,34,0))=0,"",VLOOKUP($G15,Baseline!$G:$BH,34,0))</f>
        <v>3 = 1 to 3 times per week</v>
      </c>
      <c r="AO15" s="130" t="str">
        <f>IF(LEN(VLOOKUP($G15,Baseline!$G:$BH,35,0))=0,"",VLOOKUP($G15,Baseline!$G:$BH,35,0))</f>
        <v>4 = Less than once per week</v>
      </c>
      <c r="AP15" s="130" t="str">
        <f>IF(LEN(VLOOKUP($G15,Baseline!$G:$BH,36,0))=0,"",VLOOKUP($G15,Baseline!$G:$BH,36,0))</f>
        <v>5 = Never</v>
      </c>
      <c r="AQ15" s="130" t="str">
        <f>IF(LEN(VLOOKUP($G15,Baseline!$G:$BH,37,0))=0,"",VLOOKUP($G15,Baseline!$G:$BH,37,0))</f>
        <v/>
      </c>
      <c r="AR15" s="130" t="str">
        <f>IF(LEN(VLOOKUP($G15,Baseline!$G:$BH,38,0))=0,"",VLOOKUP($G15,Baseline!$G:$BH,38,0))</f>
        <v/>
      </c>
      <c r="AS15" s="130" t="str">
        <f>IF(LEN(VLOOKUP($G15,Baseline!$G:$BH,39,0))=0,"",VLOOKUP($G15,Baseline!$G:$BH,39,0))</f>
        <v/>
      </c>
      <c r="AT15" s="130" t="str">
        <f>IF(LEN(VLOOKUP($G15,Baseline!$G:$BH,40,0))=0,"",VLOOKUP($G15,Baseline!$G:$BH,40,0))</f>
        <v/>
      </c>
      <c r="AU15" s="130" t="str">
        <f>IF(LEN(VLOOKUP($G15,Baseline!$G:$BH,41,0))=0,"",VLOOKUP($G15,Baseline!$G:$BH,41,0))</f>
        <v/>
      </c>
      <c r="AV15" s="130" t="str">
        <f>IF(LEN(VLOOKUP($G15,Baseline!$G:$BH,42,0))=0,"",VLOOKUP($G15,Baseline!$G:$BH,42,0))</f>
        <v/>
      </c>
      <c r="AW15" s="130" t="str">
        <f>IF(LEN(VLOOKUP($G15,Baseline!$G:$BH,43,0))=0,"",VLOOKUP($G15,Baseline!$G:$BH,43,0))</f>
        <v/>
      </c>
      <c r="AX15" s="130" t="str">
        <f>IF(LEN(VLOOKUP($G15,Baseline!$G:$BH,44,0))=0,"",VLOOKUP($G15,Baseline!$G:$BH,44,0))</f>
        <v/>
      </c>
      <c r="AY15" s="130" t="str">
        <f>IF(LEN(VLOOKUP($G15,Baseline!$G:$BH,45,0))=0,"",VLOOKUP($G15,Baseline!$G:$BH,45,0))</f>
        <v/>
      </c>
      <c r="AZ15" s="130" t="str">
        <f>IF(LEN(VLOOKUP($G15,Baseline!$G:$BH,46,0))=0,"",VLOOKUP($G15,Baseline!$G:$BH,46,0))</f>
        <v/>
      </c>
      <c r="BA15" s="130" t="str">
        <f>IF(LEN(VLOOKUP($G15,Baseline!$G:$BH,47,0))=0,"",VLOOKUP($G15,Baseline!$G:$BH,47,0))</f>
        <v/>
      </c>
      <c r="BB15" s="130" t="str">
        <f>IF(LEN(VLOOKUP($G15,Baseline!$G:$BH,48,0))=0,"",VLOOKUP($G15,Baseline!$G:$BH,48,0))</f>
        <v/>
      </c>
      <c r="BC15" s="130" t="str">
        <f>IF(LEN(VLOOKUP($G15,Baseline!$G:$BH,49,0))=0,"",VLOOKUP($G15,Baseline!$G:$BH,49,0))</f>
        <v/>
      </c>
      <c r="BD15" s="130" t="str">
        <f>IF(LEN(VLOOKUP($G15,Baseline!$G:$BH,50,0))=0,"",VLOOKUP($G15,Baseline!$G:$BH,50,0))</f>
        <v/>
      </c>
      <c r="BE15" s="130" t="str">
        <f>IF(LEN(VLOOKUP($G15,Baseline!$G:$BH,51,0))=0,"",VLOOKUP($G15,Baseline!$G:$BH,51,0))</f>
        <v/>
      </c>
      <c r="BF15" s="130" t="str">
        <f>IF(LEN(VLOOKUP($G15,Baseline!$G:$BH,52,0))=0,"",VLOOKUP($G15,Baseline!$G:$BH,52,0))</f>
        <v/>
      </c>
      <c r="BG15" s="130" t="str">
        <f>IF(LEN(VLOOKUP($G15,Baseline!$G:$BH,53,0))=0,"",VLOOKUP($G15,Baseline!$G:$BH,53,0))</f>
        <v/>
      </c>
      <c r="BH15" s="130" t="str">
        <f>IF(LEN(VLOOKUP($G15,Baseline!$G:$BH,54,0))=0,"",VLOOKUP($G15,Baseline!$G:$BH,54,0))</f>
        <v/>
      </c>
      <c r="BI15" s="130"/>
      <c r="BJ15" s="130"/>
      <c r="BK15" s="130"/>
      <c r="BL15" s="130"/>
      <c r="BM15" s="178" t="s">
        <v>1589</v>
      </c>
      <c r="BN15" s="135" t="str">
        <f>IF(LEN(VLOOKUP($G15,Baseline!$G:$CJ,60,0))=0,"",VLOOKUP($G15,Baseline!$G:$CJ,60,0))</f>
        <v>1 = A diario o más de una vez al día</v>
      </c>
      <c r="BO15" s="135" t="str">
        <f>IF(LEN(VLOOKUP($G15,Baseline!$G:$CJ,61,0))=0,"",VLOOKUP($G15,Baseline!$G:$CJ,61,0))</f>
        <v>2 = de 4 a 6 veces a la semana</v>
      </c>
      <c r="BP15" s="135" t="str">
        <f>IF(LEN(VLOOKUP($G15,Baseline!$G:$CJ,62,0))=0,"",VLOOKUP($G15,Baseline!$G:$CJ,62,0))</f>
        <v>3 = entre 1 y 3 veces por semana</v>
      </c>
      <c r="BQ15" s="135" t="str">
        <f>IF(LEN(VLOOKUP($G15,Baseline!$G:$CJ,63,0))=0,"",VLOOKUP($G15,Baseline!$G:$CJ,63,0))</f>
        <v>4 = Menos de una vez a la semana</v>
      </c>
      <c r="BR15" s="135" t="str">
        <f>IF(LEN(VLOOKUP($G15,Baseline!$G:$CJ,64,0))=0,"",VLOOKUP($G15,Baseline!$G:$CJ,64,0))</f>
        <v>5 = Nunca</v>
      </c>
      <c r="BS15" s="135" t="str">
        <f>IF(LEN(VLOOKUP($G15,Baseline!$G:$CJ,65,0))=0,"",VLOOKUP($G15,Baseline!$G:$CJ,65,0))</f>
        <v/>
      </c>
      <c r="BT15" s="135" t="str">
        <f>IF(LEN(VLOOKUP($G15,Baseline!$G:$CJ,66,0))=0,"",VLOOKUP($G15,Baseline!$G:$CJ,66,0))</f>
        <v/>
      </c>
      <c r="BU15" s="135" t="str">
        <f>IF(LEN(VLOOKUP($G15,Baseline!$G:$CJ,67,0))=0,"",VLOOKUP($G15,Baseline!$G:$CJ,67,0))</f>
        <v/>
      </c>
      <c r="BV15" s="135" t="str">
        <f>IF(LEN(VLOOKUP($G15,Baseline!$G:$CJ,68,0))=0,"",VLOOKUP($G15,Baseline!$G:$CJ,68,0))</f>
        <v/>
      </c>
      <c r="BW15" s="135" t="str">
        <f>IF(LEN(VLOOKUP($G15,Baseline!$G:$CJ,69,0))=0,"",VLOOKUP($G15,Baseline!$G:$CJ,69,0))</f>
        <v/>
      </c>
      <c r="BX15" s="135" t="str">
        <f>IF(LEN(VLOOKUP($G15,Baseline!$G:$CJ,70,0))=0,"",VLOOKUP($G15,Baseline!$G:$CJ,70,0))</f>
        <v/>
      </c>
      <c r="BY15" s="135" t="str">
        <f>IF(LEN(VLOOKUP($G15,Baseline!$G:$CJ,71,0))=0,"",VLOOKUP($G15,Baseline!$G:$CJ,71,0))</f>
        <v/>
      </c>
      <c r="BZ15" s="135" t="str">
        <f>IF(LEN(VLOOKUP($G15,Baseline!$G:$CJ,72,0))=0,"",VLOOKUP($G15,Baseline!$G:$CJ,72,0))</f>
        <v/>
      </c>
      <c r="CA15" s="135" t="str">
        <f>IF(LEN(VLOOKUP($G15,Baseline!$G:$CJ,73,0))=0,"",VLOOKUP($G15,Baseline!$G:$CJ,73,0))</f>
        <v/>
      </c>
      <c r="CB15" s="135" t="str">
        <f>IF(LEN(VLOOKUP($G15,Baseline!$G:$CJ,74,0))=0,"",VLOOKUP($G15,Baseline!$G:$CJ,74,0))</f>
        <v/>
      </c>
      <c r="CC15" s="135" t="str">
        <f>IF(LEN(VLOOKUP($G15,Baseline!$G:$CJ,75,0))=0,"",VLOOKUP($G15,Baseline!$G:$CJ,75,0))</f>
        <v/>
      </c>
      <c r="CD15" s="135" t="str">
        <f>IF(LEN(VLOOKUP($G15,Baseline!$G:$CJ,76,0))=0,"",VLOOKUP($G15,Baseline!$G:$CJ,76,0))</f>
        <v/>
      </c>
      <c r="CE15" s="135" t="str">
        <f>IF(LEN(VLOOKUP($G15,Baseline!$G:$CJ,77,0))=0,"",VLOOKUP($G15,Baseline!$G:$CJ,77,0))</f>
        <v/>
      </c>
      <c r="CF15" s="135" t="str">
        <f>IF(LEN(VLOOKUP($G15,Baseline!$G:$CJ,78,0))=0,"",VLOOKUP($G15,Baseline!$G:$CJ,78,0))</f>
        <v/>
      </c>
      <c r="CG15" s="135" t="str">
        <f>IF(LEN(VLOOKUP($G15,Baseline!$G:$CJ,79,0))=0,"",VLOOKUP($G15,Baseline!$G:$CJ,79,0))</f>
        <v/>
      </c>
      <c r="CH15" s="135" t="str">
        <f>IF(LEN(VLOOKUP($G15,Baseline!$G:$CJ,80,0))=0,"",VLOOKUP($G15,Baseline!$G:$CJ,80,0))</f>
        <v/>
      </c>
      <c r="CI15" s="135" t="str">
        <f>IF(LEN(VLOOKUP($G15,Baseline!$G:$CJ,81,0))=0,"",VLOOKUP($G15,Baseline!$G:$CJ,81,0))</f>
        <v/>
      </c>
      <c r="CJ15" s="135" t="str">
        <f>IF(LEN(VLOOKUP($G15,Baseline!$G:$CJ,82,0))=0,"",VLOOKUP($G15,Baseline!$G:$CJ,82,0))</f>
        <v/>
      </c>
      <c r="CK15" s="130"/>
      <c r="CL15" s="130"/>
      <c r="CM15" s="130"/>
      <c r="CN15" s="130"/>
      <c r="CO15" s="179" t="s">
        <v>1590</v>
      </c>
      <c r="CP15" s="136" t="str">
        <f>IF(LEN(VLOOKUP($G15,Baseline!$G:$DL,88,0))=0,"",VLOOKUP($G15,Baseline!$G:$DL,88,0))</f>
        <v>1 = tous les jours ou plusieurs fois par jour</v>
      </c>
      <c r="CQ15" s="136" t="str">
        <f>IF(LEN(VLOOKUP($G15,Baseline!$G:$DL,89,0))=0,"",VLOOKUP($G15,Baseline!$G:$DL,89,0))</f>
        <v>2 = 4 à 6 fois par semaine</v>
      </c>
      <c r="CR15" s="136" t="str">
        <f>IF(LEN(VLOOKUP($G15,Baseline!$G:$DL,90,0))=0,"",VLOOKUP($G15,Baseline!$G:$DL,90,0))</f>
        <v>3 = 1 à 3 fois par semaine</v>
      </c>
      <c r="CS15" s="136" t="str">
        <f>IF(LEN(VLOOKUP($G15,Baseline!$G:$DL,91,0))=0,"",VLOOKUP($G15,Baseline!$G:$DL,91,0))</f>
        <v>4 = moins d'une fois par semaine</v>
      </c>
      <c r="CT15" s="136" t="str">
        <f>IF(LEN(VLOOKUP($G15,Baseline!$G:$DL,92,0))=0,"",VLOOKUP($G15,Baseline!$G:$DL,92,0))</f>
        <v>5 = jamais</v>
      </c>
      <c r="CU15" s="136" t="str">
        <f>IF(LEN(VLOOKUP($G15,Baseline!$G:$DL,93,0))=0,"",VLOOKUP($G15,Baseline!$G:$DL,93,0))</f>
        <v/>
      </c>
      <c r="CV15" s="136" t="str">
        <f>IF(LEN(VLOOKUP($G15,Baseline!$G:$DL,94,0))=0,"",VLOOKUP($G15,Baseline!$G:$DL,94,0))</f>
        <v/>
      </c>
      <c r="CW15" s="136" t="str">
        <f>IF(LEN(VLOOKUP($G15,Baseline!$G:$DL,95,0))=0,"",VLOOKUP($G15,Baseline!$G:$DL,95,0))</f>
        <v/>
      </c>
      <c r="CX15" s="136" t="str">
        <f>IF(LEN(VLOOKUP($G15,Baseline!$G:$DL,96,0))=0,"",VLOOKUP($G15,Baseline!$G:$DL,96,0))</f>
        <v/>
      </c>
      <c r="CY15" s="136" t="str">
        <f>IF(LEN(VLOOKUP($G15,Baseline!$G:$DL,97,0))=0,"",VLOOKUP($G15,Baseline!$G:$DL,97,0))</f>
        <v/>
      </c>
      <c r="CZ15" s="136" t="str">
        <f>IF(LEN(VLOOKUP($G15,Baseline!$G:$DL,98,0))=0,"",VLOOKUP($G15,Baseline!$G:$DL,98,0))</f>
        <v/>
      </c>
      <c r="DA15" s="136" t="str">
        <f>IF(LEN(VLOOKUP($G15,Baseline!$G:$DL,99,0))=0,"",VLOOKUP($G15,Baseline!$G:$DL,99,0))</f>
        <v/>
      </c>
      <c r="DB15" s="136" t="str">
        <f>IF(LEN(VLOOKUP($G15,Baseline!$G:$DL,100,0))=0,"",VLOOKUP($G15,Baseline!$G:$DL,100,0))</f>
        <v/>
      </c>
      <c r="DC15" s="136" t="str">
        <f>IF(LEN(VLOOKUP($G15,Baseline!$G:$DL,101,0))=0,"",VLOOKUP($G15,Baseline!$G:$DL,101,0))</f>
        <v/>
      </c>
      <c r="DD15" s="136" t="str">
        <f>IF(LEN(VLOOKUP($G15,Baseline!$G:$DL,102,0))=0,"",VLOOKUP($G15,Baseline!$G:$DL,102,0))</f>
        <v/>
      </c>
      <c r="DE15" s="136" t="str">
        <f>IF(LEN(VLOOKUP($G15,Baseline!$G:$DL,103,0))=0,"",VLOOKUP($G15,Baseline!$G:$DL,103,0))</f>
        <v/>
      </c>
      <c r="DF15" s="136" t="str">
        <f>IF(LEN(VLOOKUP($G15,Baseline!$G:$DL,104,0))=0,"",VLOOKUP($G15,Baseline!$G:$DL,104,0))</f>
        <v/>
      </c>
      <c r="DG15" s="136" t="str">
        <f>IF(LEN(VLOOKUP($G15,Baseline!$G:$DL,105,0))=0,"",VLOOKUP($G15,Baseline!$G:$DL,105,0))</f>
        <v/>
      </c>
      <c r="DH15" s="136" t="str">
        <f>IF(LEN(VLOOKUP($G15,Baseline!$G:$DL,106,0))=0,"",VLOOKUP($G15,Baseline!$G:$DL,106,0))</f>
        <v/>
      </c>
      <c r="DI15" s="136" t="str">
        <f>IF(LEN(VLOOKUP($G15,Baseline!$G:$DL,107,0))=0,"",VLOOKUP($G15,Baseline!$G:$DL,107,0))</f>
        <v/>
      </c>
      <c r="DJ15" s="136" t="str">
        <f>IF(LEN(VLOOKUP($G15,Baseline!$G:$DL,108,0))=0,"",VLOOKUP($G15,Baseline!$G:$DL,108,0))</f>
        <v/>
      </c>
      <c r="DK15" s="136" t="str">
        <f>IF(LEN(VLOOKUP($G15,Baseline!$G:$DL,109,0))=0,"",VLOOKUP($G15,Baseline!$G:$DL,109,0))</f>
        <v/>
      </c>
      <c r="DL15" s="136" t="str">
        <f>IF(LEN(VLOOKUP($G15,Baseline!$G:$DL,110,0))=0,"",VLOOKUP($G15,Baseline!$G:$DL,110,0))</f>
        <v/>
      </c>
      <c r="DM15" s="137"/>
      <c r="DN15" s="137"/>
      <c r="DO15" s="137"/>
      <c r="DP15" s="137"/>
      <c r="DQ15" s="178" t="s">
        <v>1591</v>
      </c>
      <c r="DR15" s="139" t="str">
        <f>IF(LEN(VLOOKUP($G15,Baseline!$G:$EN,116,0))=0,"",VLOOKUP($G15,Baseline!$G:$EN,116,0))</f>
        <v>1 = naponta, vagy naponta többször</v>
      </c>
      <c r="DS15" s="139" t="str">
        <f>IF(LEN(VLOOKUP($G15,Baseline!$G:$EN,117,0))=0,"",VLOOKUP($G15,Baseline!$G:$EN,117,0))</f>
        <v>2 = hetente 4-6-szor</v>
      </c>
      <c r="DT15" s="139" t="str">
        <f>IF(LEN(VLOOKUP($G15,Baseline!$G:$EN,118,0))=0,"",VLOOKUP($G15,Baseline!$G:$EN,118,0))</f>
        <v>3 = hetente 1-3-szor</v>
      </c>
      <c r="DU15" s="139" t="str">
        <f>IF(LEN(VLOOKUP($G15,Baseline!$G:$EN,119,0))=0,"",VLOOKUP($G15,Baseline!$G:$EN,119,0))</f>
        <v>4 = hetente egynél kevesebb alkalommal</v>
      </c>
      <c r="DV15" s="139" t="str">
        <f>IF(LEN(VLOOKUP($G15,Baseline!$G:$EN,120,0))=0,"",VLOOKUP($G15,Baseline!$G:$EN,120,0))</f>
        <v>5 = soha</v>
      </c>
      <c r="DW15" s="139" t="str">
        <f>IF(LEN(VLOOKUP($G15,Baseline!$G:$EN,121,0))=0,"",VLOOKUP($G15,Baseline!$G:$EN,121,0))</f>
        <v/>
      </c>
      <c r="DX15" s="139" t="str">
        <f>IF(LEN(VLOOKUP($G15,Baseline!$G:$EN,122,0))=0,"",VLOOKUP($G15,Baseline!$G:$EN,122,0))</f>
        <v/>
      </c>
      <c r="DY15" s="139" t="str">
        <f>IF(LEN(VLOOKUP($G15,Baseline!$G:$EN,123,0))=0,"",VLOOKUP($G15,Baseline!$G:$EN,123,0))</f>
        <v/>
      </c>
      <c r="DZ15" s="139" t="str">
        <f>IF(LEN(VLOOKUP($G15,Baseline!$G:$EN,124,0))=0,"",VLOOKUP($G15,Baseline!$G:$EN,124,0))</f>
        <v/>
      </c>
      <c r="EA15" s="139" t="str">
        <f>IF(LEN(VLOOKUP($G15,Baseline!$G:$EN,125,0))=0,"",VLOOKUP($G15,Baseline!$G:$EN,125,0))</f>
        <v/>
      </c>
      <c r="EB15" s="139" t="str">
        <f>IF(LEN(VLOOKUP($G15,Baseline!$G:$EN,126,0))=0,"",VLOOKUP($G15,Baseline!$G:$EN,126,0))</f>
        <v/>
      </c>
      <c r="EC15" s="139" t="str">
        <f>IF(LEN(VLOOKUP($G15,Baseline!$G:$EN,127,0))=0,"",VLOOKUP($G15,Baseline!$G:$EN,127,0))</f>
        <v/>
      </c>
      <c r="ED15" s="139" t="str">
        <f>IF(LEN(VLOOKUP($G15,Baseline!$G:$EN,128,0))=0,"",VLOOKUP($G15,Baseline!$G:$EN,128,0))</f>
        <v/>
      </c>
      <c r="EE15" s="139" t="str">
        <f>IF(LEN(VLOOKUP($G15,Baseline!$G:$EN,129,0))=0,"",VLOOKUP($G15,Baseline!$G:$EN,129,0))</f>
        <v/>
      </c>
      <c r="EF15" s="139" t="str">
        <f>IF(LEN(VLOOKUP($G15,Baseline!$G:$EN,130,0))=0,"",VLOOKUP($G15,Baseline!$G:$EN,130,0))</f>
        <v/>
      </c>
      <c r="EG15" s="139" t="str">
        <f>IF(LEN(VLOOKUP($G15,Baseline!$G:$EN,131,0))=0,"",VLOOKUP($G15,Baseline!$G:$EN,131,0))</f>
        <v/>
      </c>
      <c r="EH15" s="139" t="str">
        <f>IF(LEN(VLOOKUP($G15,Baseline!$G:$EN,132,0))=0,"",VLOOKUP($G15,Baseline!$G:$EN,132,0))</f>
        <v/>
      </c>
      <c r="EI15" s="139" t="str">
        <f>IF(LEN(VLOOKUP($G15,Baseline!$G:$EN,133,0))=0,"",VLOOKUP($G15,Baseline!$G:$EN,133,0))</f>
        <v/>
      </c>
      <c r="EJ15" s="139" t="str">
        <f>IF(LEN(VLOOKUP($G15,Baseline!$G:$EN,134,0))=0,"",VLOOKUP($G15,Baseline!$G:$EN,134,0))</f>
        <v/>
      </c>
      <c r="EK15" s="139" t="str">
        <f>IF(LEN(VLOOKUP($G15,Baseline!$G:$EN,135,0))=0,"",VLOOKUP($G15,Baseline!$G:$EN,135,0))</f>
        <v/>
      </c>
      <c r="EL15" s="139" t="str">
        <f>IF(LEN(VLOOKUP($G15,Baseline!$G:$EN,136,0))=0,"",VLOOKUP($G15,Baseline!$G:$EN,136,0))</f>
        <v/>
      </c>
      <c r="EM15" s="139" t="str">
        <f>IF(LEN(VLOOKUP($G15,Baseline!$G:$EN,137,0))=0,"",VLOOKUP($G15,Baseline!$G:$EN,137,0))</f>
        <v/>
      </c>
      <c r="EN15" s="139" t="str">
        <f>IF(LEN(VLOOKUP($G15,Baseline!$G:$EN,138,0))=0,"",VLOOKUP($G15,Baseline!$G:$EN,138,0))</f>
        <v/>
      </c>
      <c r="EO15" s="130"/>
      <c r="EP15" s="130"/>
      <c r="EQ15" s="130"/>
      <c r="ER15" s="130"/>
      <c r="ES15" s="178" t="s">
        <v>1592</v>
      </c>
      <c r="ET15" s="139" t="str">
        <f>IF(LEN(VLOOKUP($G15,Baseline!$G:$FP,144,0))=0,"",VLOOKUP($G15,Baseline!$G:$FP,144,0))</f>
        <v>1 = ogni giorno o quasi ogni giorno</v>
      </c>
      <c r="EU15" s="139" t="str">
        <f>IF(LEN(VLOOKUP($G15,Baseline!$G:$FP,145,0))=0,"",VLOOKUP($G15,Baseline!$G:$FP,145,0))</f>
        <v>2 = 4 - 6 volte a settimana</v>
      </c>
      <c r="EV15" s="139" t="str">
        <f>IF(LEN(VLOOKUP($G15,Baseline!$G:$FP,146,0))=0,"",VLOOKUP($G15,Baseline!$G:$FP,146,0))</f>
        <v>3 = 1 - 3 volte a settimana</v>
      </c>
      <c r="EW15" s="139" t="str">
        <f>IF(LEN(VLOOKUP($G15,Baseline!$G:$FP,147,0))=0,"",VLOOKUP($G15,Baseline!$G:$FP,147,0))</f>
        <v>4 = meno di una volta a settimana</v>
      </c>
      <c r="EX15" s="139" t="str">
        <f>IF(LEN(VLOOKUP($G15,Baseline!$G:$FP,148,0))=0,"",VLOOKUP($G15,Baseline!$G:$FP,148,0))</f>
        <v>5 = mai</v>
      </c>
      <c r="EY15" s="139" t="str">
        <f>IF(LEN(VLOOKUP($G15,Baseline!$G:$FP,149,0))=0,"",VLOOKUP($G15,Baseline!$G:$FP,149,0))</f>
        <v/>
      </c>
      <c r="EZ15" s="139" t="str">
        <f>IF(LEN(VLOOKUP($G15,Baseline!$G:$FP,150,0))=0,"",VLOOKUP($G15,Baseline!$G:$FP,150,0))</f>
        <v/>
      </c>
      <c r="FA15" s="139" t="str">
        <f>IF(LEN(VLOOKUP($G15,Baseline!$G:$FP,151,0))=0,"",VLOOKUP($G15,Baseline!$G:$FP,151,0))</f>
        <v/>
      </c>
      <c r="FB15" s="139" t="str">
        <f>IF(LEN(VLOOKUP($G15,Baseline!$G:$FP,152,0))=0,"",VLOOKUP($G15,Baseline!$G:$FP,152,0))</f>
        <v/>
      </c>
      <c r="FC15" s="139" t="str">
        <f>IF(LEN(VLOOKUP($G15,Baseline!$G:$FP,153,0))=0,"",VLOOKUP($G15,Baseline!$G:$FP,153,0))</f>
        <v/>
      </c>
      <c r="FD15" s="139" t="str">
        <f>IF(LEN(VLOOKUP($G15,Baseline!$G:$FP,154,0))=0,"",VLOOKUP($G15,Baseline!$G:$FP,154,0))</f>
        <v/>
      </c>
      <c r="FE15" s="139" t="str">
        <f>IF(LEN(VLOOKUP($G15,Baseline!$G:$FP,155,0))=0,"",VLOOKUP($G15,Baseline!$G:$FP,155,0))</f>
        <v/>
      </c>
      <c r="FF15" s="139" t="str">
        <f>IF(LEN(VLOOKUP($G15,Baseline!$G:$FP,156,0))=0,"",VLOOKUP($G15,Baseline!$G:$FP,156,0))</f>
        <v/>
      </c>
      <c r="FG15" s="139" t="str">
        <f>IF(LEN(VLOOKUP($G15,Baseline!$G:$FP,157,0))=0,"",VLOOKUP($G15,Baseline!$G:$FP,157,0))</f>
        <v/>
      </c>
      <c r="FH15" s="139" t="str">
        <f>IF(LEN(VLOOKUP($G15,Baseline!$G:$FP,158,0))=0,"",VLOOKUP($G15,Baseline!$G:$FP,158,0))</f>
        <v/>
      </c>
      <c r="FI15" s="139" t="str">
        <f>IF(LEN(VLOOKUP($G15,Baseline!$G:$FP,159,0))=0,"",VLOOKUP($G15,Baseline!$G:$FP,159,0))</f>
        <v/>
      </c>
      <c r="FJ15" s="139" t="str">
        <f>IF(LEN(VLOOKUP($G15,Baseline!$G:$FP,160,0))=0,"",VLOOKUP($G15,Baseline!$G:$FP,160,0))</f>
        <v/>
      </c>
      <c r="FK15" s="139" t="str">
        <f>IF(LEN(VLOOKUP($G15,Baseline!$G:$FP,161,0))=0,"",VLOOKUP($G15,Baseline!$G:$FP,161,0))</f>
        <v/>
      </c>
      <c r="FL15" s="139" t="str">
        <f>IF(LEN(VLOOKUP($G15,Baseline!$G:$FP,162,0))=0,"",VLOOKUP($G15,Baseline!$G:$FP,162,0))</f>
        <v/>
      </c>
      <c r="FM15" s="139" t="str">
        <f>IF(LEN(VLOOKUP($G15,Baseline!$G:$FP,163,0))=0,"",VLOOKUP($G15,Baseline!$G:$FP,163,0))</f>
        <v/>
      </c>
      <c r="FN15" s="139" t="str">
        <f>IF(LEN(VLOOKUP($G15,Baseline!$G:$FP,164,0))=0,"",VLOOKUP($G15,Baseline!$G:$FP,164,0))</f>
        <v/>
      </c>
      <c r="FO15" s="139" t="str">
        <f>IF(LEN(VLOOKUP($G15,Baseline!$G:$FP,165,0))=0,"",VLOOKUP($G15,Baseline!$G:$FP,165,0))</f>
        <v/>
      </c>
      <c r="FP15" s="139" t="str">
        <f>IF(LEN(VLOOKUP($G15,Baseline!$G:$FP,166,0))=0,"",VLOOKUP($G15,Baseline!$G:$FP,166,0))</f>
        <v/>
      </c>
      <c r="FQ15" s="130"/>
      <c r="FR15" s="130"/>
      <c r="FS15" s="130"/>
      <c r="FT15" s="130"/>
      <c r="FU15" s="178" t="s">
        <v>1593</v>
      </c>
      <c r="FV15" s="139" t="str">
        <f>IF(LEN(VLOOKUP($G15,Baseline!$G:$GR,172,0))=0,"",VLOOKUP($G15,Baseline!$G:$GR,172,0))</f>
        <v>1 = ежедневно или несколько раз в день</v>
      </c>
      <c r="FW15" s="139" t="str">
        <f>IF(LEN(VLOOKUP($G15,Baseline!$G:$GR,173,0))=0,"",VLOOKUP($G15,Baseline!$G:$GR,173,0))</f>
        <v>2 = 4 - 6 раз в неделю</v>
      </c>
      <c r="FX15" s="139" t="str">
        <f>IF(LEN(VLOOKUP($G15,Baseline!$G:$GR,174,0))=0,"",VLOOKUP($G15,Baseline!$G:$GR,174,0))</f>
        <v>3 = 1 - 3 раз в неделю</v>
      </c>
      <c r="FY15" s="139" t="str">
        <f>IF(LEN(VLOOKUP($G15,Baseline!$G:$GR,175,0))=0,"",VLOOKUP($G15,Baseline!$G:$GR,175,0))</f>
        <v>4 = менее одного раза в неделю</v>
      </c>
      <c r="FZ15" s="139" t="str">
        <f>IF(LEN(VLOOKUP($G15,Baseline!$G:$GR,176,0))=0,"",VLOOKUP($G15,Baseline!$G:$GR,176,0))</f>
        <v>5 = никогда</v>
      </c>
      <c r="GA15" s="139" t="str">
        <f>IF(LEN(VLOOKUP($G15,Baseline!$G:$GR,177,0))=0,"",VLOOKUP($G15,Baseline!$G:$GR,177,0))</f>
        <v/>
      </c>
      <c r="GB15" s="139" t="str">
        <f>IF(LEN(VLOOKUP($G15,Baseline!$G:$GR,178,0))=0,"",VLOOKUP($G15,Baseline!$G:$GR,178,0))</f>
        <v/>
      </c>
      <c r="GC15" s="139" t="str">
        <f>IF(LEN(VLOOKUP($G15,Baseline!$G:$GR,179,0))=0,"",VLOOKUP($G15,Baseline!$G:$GR,179,0))</f>
        <v/>
      </c>
      <c r="GD15" s="139" t="str">
        <f>IF(LEN(VLOOKUP($G15,Baseline!$G:$GR,180,0))=0,"",VLOOKUP($G15,Baseline!$G:$GR,180,0))</f>
        <v/>
      </c>
      <c r="GE15" s="139" t="str">
        <f>IF(LEN(VLOOKUP($G15,Baseline!$G:$GR,181,0))=0,"",VLOOKUP($G15,Baseline!$G:$GR,181,0))</f>
        <v/>
      </c>
      <c r="GF15" s="139" t="str">
        <f>IF(LEN(VLOOKUP($G15,Baseline!$G:$GR,182,0))=0,"",VLOOKUP($G15,Baseline!$G:$GR,182,0))</f>
        <v/>
      </c>
      <c r="GG15" s="139" t="str">
        <f>IF(LEN(VLOOKUP($G15,Baseline!$G:$GR,183,0))=0,"",VLOOKUP($G15,Baseline!$G:$GR,183,0))</f>
        <v/>
      </c>
      <c r="GH15" s="139" t="str">
        <f>IF(LEN(VLOOKUP($G15,Baseline!$G:$GR,184,0))=0,"",VLOOKUP($G15,Baseline!$G:$GR,184,0))</f>
        <v/>
      </c>
      <c r="GI15" s="139" t="str">
        <f>IF(LEN(VLOOKUP($G15,Baseline!$G:$GR,185,0))=0,"",VLOOKUP($G15,Baseline!$G:$GR,185,0))</f>
        <v/>
      </c>
      <c r="GJ15" s="139" t="str">
        <f>IF(LEN(VLOOKUP($G15,Baseline!$G:$GR,186,0))=0,"",VLOOKUP($G15,Baseline!$G:$GR,186,0))</f>
        <v/>
      </c>
      <c r="GK15" s="139" t="str">
        <f>IF(LEN(VLOOKUP($G15,Baseline!$G:$GR,187,0))=0,"",VLOOKUP($G15,Baseline!$G:$GR,187,0))</f>
        <v/>
      </c>
      <c r="GL15" s="139" t="str">
        <f>IF(LEN(VLOOKUP($G15,Baseline!$G:$GR,188,0))=0,"",VLOOKUP($G15,Baseline!$G:$GR,188,0))</f>
        <v/>
      </c>
      <c r="GM15" s="139" t="str">
        <f>IF(LEN(VLOOKUP($G15,Baseline!$G:$GR,189,0))=0,"",VLOOKUP($G15,Baseline!$G:$GR,189,0))</f>
        <v/>
      </c>
      <c r="GN15" s="139" t="str">
        <f>IF(LEN(VLOOKUP($G15,Baseline!$G:$GR,190,0))=0,"",VLOOKUP($G15,Baseline!$G:$GR,190,0))</f>
        <v/>
      </c>
      <c r="GO15" s="139" t="str">
        <f>IF(LEN(VLOOKUP($G15,Baseline!$G:$GR,191,0))=0,"",VLOOKUP($G15,Baseline!$G:$GR,191,0))</f>
        <v/>
      </c>
      <c r="GP15" s="139" t="str">
        <f>IF(LEN(VLOOKUP($G15,Baseline!$G:$GR,192,0))=0,"",VLOOKUP($G15,Baseline!$G:$GR,192,0))</f>
        <v/>
      </c>
      <c r="GQ15" s="139" t="str">
        <f>IF(LEN(VLOOKUP($G15,Baseline!$G:$GR,193,0))=0,"",VLOOKUP($G15,Baseline!$G:$GR,193,0))</f>
        <v/>
      </c>
      <c r="GR15" s="139" t="str">
        <f>IF(LEN(VLOOKUP($G15,Baseline!$G:$GR,194,0))=0,"",VLOOKUP($G15,Baseline!$G:$GR,194,0))</f>
        <v/>
      </c>
      <c r="GS15" s="130"/>
      <c r="GT15" s="130"/>
      <c r="GU15" s="130"/>
      <c r="GV15" s="130"/>
      <c r="GW15" s="178" t="s">
        <v>1594</v>
      </c>
      <c r="GX15" s="139" t="str">
        <f>IF(LEN(VLOOKUP($G15,Baseline!$G:$HT,200,0))=0,"",VLOOKUP($G15,Baseline!$G:$HT,200,0))</f>
        <v>1 = svakodnevno ili više puta dnevno</v>
      </c>
      <c r="GY15" s="139" t="str">
        <f>IF(LEN(VLOOKUP($G15,Baseline!$G:$HT,201,0))=0,"",VLOOKUP($G15,Baseline!$G:$HT,201,0))</f>
        <v>2 = 4 do 6 puta nedeljno</v>
      </c>
      <c r="GZ15" s="139" t="str">
        <f>IF(LEN(VLOOKUP($G15,Baseline!$G:$HT,202,0))=0,"",VLOOKUP($G15,Baseline!$G:$HT,202,0))</f>
        <v>3 = 1 do 3 puta nedeljno</v>
      </c>
      <c r="HA15" s="139" t="str">
        <f>IF(LEN(VLOOKUP($G15,Baseline!$G:$HT,203,0))=0,"",VLOOKUP($G15,Baseline!$G:$HT,203,0))</f>
        <v>4 = manje od jednom nedeljno</v>
      </c>
      <c r="HB15" s="139" t="str">
        <f>IF(LEN(VLOOKUP($G15,Baseline!$G:$HT,204,0))=0,"",VLOOKUP($G15,Baseline!$G:$HT,204,0))</f>
        <v>5 = nikada</v>
      </c>
      <c r="HC15" s="139" t="str">
        <f>IF(LEN(VLOOKUP($G15,Baseline!$G:$HT,205,0))=0,"",VLOOKUP($G15,Baseline!$G:$HT,205,0))</f>
        <v/>
      </c>
      <c r="HD15" s="139" t="str">
        <f>IF(LEN(VLOOKUP($G15,Baseline!$G:$HT,206,0))=0,"",VLOOKUP($G15,Baseline!$G:$HT,206,0))</f>
        <v/>
      </c>
      <c r="HE15" s="139" t="str">
        <f>IF(LEN(VLOOKUP($G15,Baseline!$G:$HT,207,0))=0,"",VLOOKUP($G15,Baseline!$G:$HT,207,0))</f>
        <v/>
      </c>
      <c r="HF15" s="139" t="str">
        <f>IF(LEN(VLOOKUP($G15,Baseline!$G:$HT,208,0))=0,"",VLOOKUP($G15,Baseline!$G:$HT,208,0))</f>
        <v/>
      </c>
      <c r="HG15" s="139" t="str">
        <f>IF(LEN(VLOOKUP($G15,Baseline!$G:$HT,209,0))=0,"",VLOOKUP($G15,Baseline!$G:$HT,209,0))</f>
        <v/>
      </c>
      <c r="HH15" s="139" t="str">
        <f>IF(LEN(VLOOKUP($G15,Baseline!$G:$HT,210,0))=0,"",VLOOKUP($G15,Baseline!$G:$HT,210,0))</f>
        <v/>
      </c>
      <c r="HI15" s="139" t="str">
        <f>IF(LEN(VLOOKUP($G15,Baseline!$G:$HT,211,0))=0,"",VLOOKUP($G15,Baseline!$G:$HT,211,0))</f>
        <v/>
      </c>
      <c r="HJ15" s="139" t="str">
        <f>IF(LEN(VLOOKUP($G15,Baseline!$G:$HT,212,0))=0,"",VLOOKUP($G15,Baseline!$G:$HT,212,0))</f>
        <v/>
      </c>
      <c r="HK15" s="139" t="str">
        <f>IF(LEN(VLOOKUP($G15,Baseline!$G:$HT,213,0))=0,"",VLOOKUP($G15,Baseline!$G:$HT,213,0))</f>
        <v/>
      </c>
      <c r="HL15" s="139" t="str">
        <f>IF(LEN(VLOOKUP($G15,Baseline!$G:$HT,214,0))=0,"",VLOOKUP($G15,Baseline!$G:$HT,214,0))</f>
        <v/>
      </c>
      <c r="HM15" s="139" t="str">
        <f>IF(LEN(VLOOKUP($G15,Baseline!$G:$HT,215,0))=0,"",VLOOKUP($G15,Baseline!$G:$HT,215,0))</f>
        <v/>
      </c>
      <c r="HN15" s="139" t="str">
        <f>IF(LEN(VLOOKUP($G15,Baseline!$G:$HT,216,0))=0,"",VLOOKUP($G15,Baseline!$G:$HT,216,0))</f>
        <v/>
      </c>
      <c r="HO15" s="139" t="str">
        <f>IF(LEN(VLOOKUP($G15,Baseline!$G:$HT,217,0))=0,"",VLOOKUP($G15,Baseline!$G:$HT,217,0))</f>
        <v/>
      </c>
      <c r="HP15" s="139" t="str">
        <f>IF(LEN(VLOOKUP($G15,Baseline!$G:$HT,218,0))=0,"",VLOOKUP($G15,Baseline!$G:$HT,218,0))</f>
        <v/>
      </c>
      <c r="HQ15" s="139" t="str">
        <f>IF(LEN(VLOOKUP($G15,Baseline!$G:$HT,219,0))=0,"",VLOOKUP($G15,Baseline!$G:$HT,219,0))</f>
        <v/>
      </c>
      <c r="HR15" s="139" t="str">
        <f>IF(LEN(VLOOKUP($G15,Baseline!$G:$HT,220,0))=0,"",VLOOKUP($G15,Baseline!$G:$HT,220,0))</f>
        <v/>
      </c>
      <c r="HS15" s="139" t="str">
        <f>IF(LEN(VLOOKUP($G15,Baseline!$G:$HT,221,0))=0,"",VLOOKUP($G15,Baseline!$G:$HT,221,0))</f>
        <v/>
      </c>
      <c r="HT15" s="139" t="str">
        <f>IF(LEN(VLOOKUP($G15,Baseline!$G:$HT,222,0))=0,"",VLOOKUP($G15,Baseline!$G:$HT,222,0))</f>
        <v/>
      </c>
      <c r="HU15" s="130"/>
      <c r="HV15" s="130"/>
      <c r="HW15" s="130"/>
      <c r="HX15" s="130"/>
    </row>
    <row r="16" spans="1:1024" s="180" customFormat="1" ht="126" x14ac:dyDescent="0.25">
      <c r="A16" s="129" t="s">
        <v>261</v>
      </c>
      <c r="B16" s="131" t="s">
        <v>262</v>
      </c>
      <c r="C16" s="131"/>
      <c r="D16" s="131"/>
      <c r="E16" s="131"/>
      <c r="F16" s="130" t="s">
        <v>263</v>
      </c>
      <c r="G16" s="132" t="s">
        <v>825</v>
      </c>
      <c r="H16" s="130"/>
      <c r="I16" s="178" t="s">
        <v>1595</v>
      </c>
      <c r="J16" s="130" t="str">
        <f>IF(LEN(VLOOKUP($G16,Baseline!$G:$BH,4,0))=0,"",VLOOKUP($G16,Baseline!$G:$BH,4,0))</f>
        <v>1 = Ich esse mehr Obst</v>
      </c>
      <c r="K16" s="130" t="str">
        <f>IF(LEN(VLOOKUP($G16,Baseline!$G:$BH,5,0))=0,"",VLOOKUP($G16,Baseline!$G:$BH,5,0))</f>
        <v>2 = Ich esse weniger Obst</v>
      </c>
      <c r="L16" s="130" t="str">
        <f>IF(LEN(VLOOKUP($G16,Baseline!$G:$BH,6,0))=0,"",VLOOKUP($G16,Baseline!$G:$BH,6,0))</f>
        <v>3 = Ich esse genauso viel Obst wie vorher</v>
      </c>
      <c r="M16" s="130" t="str">
        <f>IF(LEN(VLOOKUP($G16,Baseline!$G:$BH,7,0))=0,"",VLOOKUP($G16,Baseline!$G:$BH,7,0))</f>
        <v/>
      </c>
      <c r="N16" s="130" t="str">
        <f>IF(LEN(VLOOKUP($G16,Baseline!$G:$BH,8,0))=0,"",VLOOKUP($G16,Baseline!$G:$BH,8,0))</f>
        <v/>
      </c>
      <c r="O16" s="130" t="str">
        <f>IF(LEN(VLOOKUP($G16,Baseline!$G:$BH,9,0))=0,"",VLOOKUP($G16,Baseline!$G:$BH,9,0))</f>
        <v/>
      </c>
      <c r="P16" s="130" t="str">
        <f>IF(LEN(VLOOKUP($G16,Baseline!$G:$BH,10,0))=0,"",VLOOKUP($G16,Baseline!$G:$BH,10,0))</f>
        <v/>
      </c>
      <c r="Q16" s="130" t="str">
        <f>IF(LEN(VLOOKUP($G16,Baseline!$G:$BH,11,0))=0,"",VLOOKUP($G16,Baseline!$G:$BH,11,0))</f>
        <v/>
      </c>
      <c r="R16" s="130" t="str">
        <f>IF(LEN(VLOOKUP($G16,Baseline!$G:$BH,12,0))=0,"",VLOOKUP($G16,Baseline!$G:$BH,12,0))</f>
        <v/>
      </c>
      <c r="S16" s="130" t="str">
        <f>IF(LEN(VLOOKUP($G16,Baseline!$G:$BH,13,0))=0,"",VLOOKUP($G16,Baseline!$G:$BH,13,0))</f>
        <v/>
      </c>
      <c r="T16" s="130" t="str">
        <f>IF(LEN(VLOOKUP($G16,Baseline!$G:$BH,14,0))=0,"",VLOOKUP($G16,Baseline!$G:$BH,14,0))</f>
        <v/>
      </c>
      <c r="U16" s="130" t="str">
        <f>IF(LEN(VLOOKUP($G16,Baseline!$G:$BH,15,0))=0,"",VLOOKUP($G16,Baseline!$G:$BH,15,0))</f>
        <v/>
      </c>
      <c r="V16" s="130" t="str">
        <f>IF(LEN(VLOOKUP($G16,Baseline!$G:$BH,16,0))=0,"",VLOOKUP($G16,Baseline!$G:$BH,16,0))</f>
        <v/>
      </c>
      <c r="W16" s="130" t="str">
        <f>IF(LEN(VLOOKUP($G16,Baseline!$G:$BH,17,0))=0,"",VLOOKUP($G16,Baseline!$G:$BH,17,0))</f>
        <v/>
      </c>
      <c r="X16" s="130" t="str">
        <f>IF(LEN(VLOOKUP($G16,Baseline!$G:$BH,18,0))=0,"",VLOOKUP($G16,Baseline!$G:$BH,18,0))</f>
        <v/>
      </c>
      <c r="Y16" s="130" t="str">
        <f>IF(LEN(VLOOKUP($G16,Baseline!$G:$BH,19,0))=0,"",VLOOKUP($G16,Baseline!$G:$BH,19,0))</f>
        <v/>
      </c>
      <c r="Z16" s="130" t="str">
        <f>IF(LEN(VLOOKUP($G16,Baseline!$G:$BH,20,0))=0,"",VLOOKUP($G16,Baseline!$G:$BH,20,0))</f>
        <v/>
      </c>
      <c r="AA16" s="130" t="str">
        <f>IF(LEN(VLOOKUP($G16,Baseline!$G:$BH,21,0))=0,"",VLOOKUP($G16,Baseline!$G:$BH,21,0))</f>
        <v/>
      </c>
      <c r="AB16" s="130" t="str">
        <f>IF(LEN(VLOOKUP($G16,Baseline!$G:$BH,22,0))=0,"",VLOOKUP($G16,Baseline!$G:$BH,22,0))</f>
        <v/>
      </c>
      <c r="AC16" s="130" t="str">
        <f>IF(LEN(VLOOKUP($G16,Baseline!$G:$BH,23,0))=0,"",VLOOKUP($G16,Baseline!$G:$BH,23,0))</f>
        <v/>
      </c>
      <c r="AD16" s="130" t="str">
        <f>IF(LEN(VLOOKUP($G16,Baseline!$G:$BH,24,0))=0,"",VLOOKUP($G16,Baseline!$G:$BH,24,0))</f>
        <v/>
      </c>
      <c r="AE16" s="130" t="str">
        <f>IF(LEN(VLOOKUP($G16,Baseline!$G:$BH,25,0))=0,"",VLOOKUP($G16,Baseline!$G:$BH,25,0))</f>
        <v/>
      </c>
      <c r="AF16" s="130" t="str">
        <f>IF(LEN(VLOOKUP($G16,Baseline!$G:$BH,26,0))=0,"",VLOOKUP($G16,Baseline!$G:$BH,26,0))</f>
        <v/>
      </c>
      <c r="AG16" s="130"/>
      <c r="AH16" s="130"/>
      <c r="AI16" s="130"/>
      <c r="AJ16" s="130"/>
      <c r="AK16" s="178" t="s">
        <v>1596</v>
      </c>
      <c r="AL16" s="130" t="str">
        <f>IF(LEN(VLOOKUP($G16,Baseline!$G:$BH,32,0))=0,"",VLOOKUP($G16,Baseline!$G:$BH,32,0))</f>
        <v>1 = I eat more fruit</v>
      </c>
      <c r="AM16" s="130" t="str">
        <f>IF(LEN(VLOOKUP($G16,Baseline!$G:$BH,33,0))=0,"",VLOOKUP($G16,Baseline!$G:$BH,33,0))</f>
        <v>2 = I eat less fruit</v>
      </c>
      <c r="AN16" s="130" t="str">
        <f>IF(LEN(VLOOKUP($G16,Baseline!$G:$BH,34,0))=0,"",VLOOKUP($G16,Baseline!$G:$BH,34,0))</f>
        <v>3 = I eat the same amount of fruit as before</v>
      </c>
      <c r="AO16" s="130" t="str">
        <f>IF(LEN(VLOOKUP($G16,Baseline!$G:$BH,35,0))=0,"",VLOOKUP($G16,Baseline!$G:$BH,35,0))</f>
        <v/>
      </c>
      <c r="AP16" s="130" t="str">
        <f>IF(LEN(VLOOKUP($G16,Baseline!$G:$BH,36,0))=0,"",VLOOKUP($G16,Baseline!$G:$BH,36,0))</f>
        <v/>
      </c>
      <c r="AQ16" s="130" t="str">
        <f>IF(LEN(VLOOKUP($G16,Baseline!$G:$BH,37,0))=0,"",VLOOKUP($G16,Baseline!$G:$BH,37,0))</f>
        <v/>
      </c>
      <c r="AR16" s="130" t="str">
        <f>IF(LEN(VLOOKUP($G16,Baseline!$G:$BH,38,0))=0,"",VLOOKUP($G16,Baseline!$G:$BH,38,0))</f>
        <v/>
      </c>
      <c r="AS16" s="130" t="str">
        <f>IF(LEN(VLOOKUP($G16,Baseline!$G:$BH,39,0))=0,"",VLOOKUP($G16,Baseline!$G:$BH,39,0))</f>
        <v/>
      </c>
      <c r="AT16" s="130" t="str">
        <f>IF(LEN(VLOOKUP($G16,Baseline!$G:$BH,40,0))=0,"",VLOOKUP($G16,Baseline!$G:$BH,40,0))</f>
        <v/>
      </c>
      <c r="AU16" s="130" t="str">
        <f>IF(LEN(VLOOKUP($G16,Baseline!$G:$BH,41,0))=0,"",VLOOKUP($G16,Baseline!$G:$BH,41,0))</f>
        <v/>
      </c>
      <c r="AV16" s="130" t="str">
        <f>IF(LEN(VLOOKUP($G16,Baseline!$G:$BH,42,0))=0,"",VLOOKUP($G16,Baseline!$G:$BH,42,0))</f>
        <v/>
      </c>
      <c r="AW16" s="130" t="str">
        <f>IF(LEN(VLOOKUP($G16,Baseline!$G:$BH,43,0))=0,"",VLOOKUP($G16,Baseline!$G:$BH,43,0))</f>
        <v/>
      </c>
      <c r="AX16" s="130" t="str">
        <f>IF(LEN(VLOOKUP($G16,Baseline!$G:$BH,44,0))=0,"",VLOOKUP($G16,Baseline!$G:$BH,44,0))</f>
        <v/>
      </c>
      <c r="AY16" s="130" t="str">
        <f>IF(LEN(VLOOKUP($G16,Baseline!$G:$BH,45,0))=0,"",VLOOKUP($G16,Baseline!$G:$BH,45,0))</f>
        <v/>
      </c>
      <c r="AZ16" s="130" t="str">
        <f>IF(LEN(VLOOKUP($G16,Baseline!$G:$BH,46,0))=0,"",VLOOKUP($G16,Baseline!$G:$BH,46,0))</f>
        <v/>
      </c>
      <c r="BA16" s="130" t="str">
        <f>IF(LEN(VLOOKUP($G16,Baseline!$G:$BH,47,0))=0,"",VLOOKUP($G16,Baseline!$G:$BH,47,0))</f>
        <v/>
      </c>
      <c r="BB16" s="130" t="str">
        <f>IF(LEN(VLOOKUP($G16,Baseline!$G:$BH,48,0))=0,"",VLOOKUP($G16,Baseline!$G:$BH,48,0))</f>
        <v/>
      </c>
      <c r="BC16" s="130" t="str">
        <f>IF(LEN(VLOOKUP($G16,Baseline!$G:$BH,49,0))=0,"",VLOOKUP($G16,Baseline!$G:$BH,49,0))</f>
        <v/>
      </c>
      <c r="BD16" s="130" t="str">
        <f>IF(LEN(VLOOKUP($G16,Baseline!$G:$BH,50,0))=0,"",VLOOKUP($G16,Baseline!$G:$BH,50,0))</f>
        <v/>
      </c>
      <c r="BE16" s="130" t="str">
        <f>IF(LEN(VLOOKUP($G16,Baseline!$G:$BH,51,0))=0,"",VLOOKUP($G16,Baseline!$G:$BH,51,0))</f>
        <v/>
      </c>
      <c r="BF16" s="130" t="str">
        <f>IF(LEN(VLOOKUP($G16,Baseline!$G:$BH,52,0))=0,"",VLOOKUP($G16,Baseline!$G:$BH,52,0))</f>
        <v/>
      </c>
      <c r="BG16" s="130" t="str">
        <f>IF(LEN(VLOOKUP($G16,Baseline!$G:$BH,53,0))=0,"",VLOOKUP($G16,Baseline!$G:$BH,53,0))</f>
        <v/>
      </c>
      <c r="BH16" s="130" t="str">
        <f>IF(LEN(VLOOKUP($G16,Baseline!$G:$BH,54,0))=0,"",VLOOKUP($G16,Baseline!$G:$BH,54,0))</f>
        <v/>
      </c>
      <c r="BI16" s="130"/>
      <c r="BJ16" s="130"/>
      <c r="BK16" s="130"/>
      <c r="BL16" s="130"/>
      <c r="BM16" s="178" t="s">
        <v>1597</v>
      </c>
      <c r="BN16" s="135" t="str">
        <f>IF(LEN(VLOOKUP($G16,Baseline!$G:$CJ,60,0))=0,"",VLOOKUP($G16,Baseline!$G:$CJ,60,0))</f>
        <v>1 = Como más fruta</v>
      </c>
      <c r="BO16" s="135" t="str">
        <f>IF(LEN(VLOOKUP($G16,Baseline!$G:$CJ,61,0))=0,"",VLOOKUP($G16,Baseline!$G:$CJ,61,0))</f>
        <v>2 = Como menos fruta</v>
      </c>
      <c r="BP16" s="135" t="str">
        <f>IF(LEN(VLOOKUP($G16,Baseline!$G:$CJ,62,0))=0,"",VLOOKUP($G16,Baseline!$G:$CJ,62,0))</f>
        <v>3 = Como la misma cantidad de fruta que antes</v>
      </c>
      <c r="BQ16" s="135" t="str">
        <f>IF(LEN(VLOOKUP($G16,Baseline!$G:$CJ,63,0))=0,"",VLOOKUP($G16,Baseline!$G:$CJ,63,0))</f>
        <v/>
      </c>
      <c r="BR16" s="135" t="str">
        <f>IF(LEN(VLOOKUP($G16,Baseline!$G:$CJ,64,0))=0,"",VLOOKUP($G16,Baseline!$G:$CJ,64,0))</f>
        <v/>
      </c>
      <c r="BS16" s="135" t="str">
        <f>IF(LEN(VLOOKUP($G16,Baseline!$G:$CJ,65,0))=0,"",VLOOKUP($G16,Baseline!$G:$CJ,65,0))</f>
        <v/>
      </c>
      <c r="BT16" s="135" t="str">
        <f>IF(LEN(VLOOKUP($G16,Baseline!$G:$CJ,66,0))=0,"",VLOOKUP($G16,Baseline!$G:$CJ,66,0))</f>
        <v/>
      </c>
      <c r="BU16" s="135" t="str">
        <f>IF(LEN(VLOOKUP($G16,Baseline!$G:$CJ,67,0))=0,"",VLOOKUP($G16,Baseline!$G:$CJ,67,0))</f>
        <v/>
      </c>
      <c r="BV16" s="135" t="str">
        <f>IF(LEN(VLOOKUP($G16,Baseline!$G:$CJ,68,0))=0,"",VLOOKUP($G16,Baseline!$G:$CJ,68,0))</f>
        <v/>
      </c>
      <c r="BW16" s="135" t="str">
        <f>IF(LEN(VLOOKUP($G16,Baseline!$G:$CJ,69,0))=0,"",VLOOKUP($G16,Baseline!$G:$CJ,69,0))</f>
        <v/>
      </c>
      <c r="BX16" s="135" t="str">
        <f>IF(LEN(VLOOKUP($G16,Baseline!$G:$CJ,70,0))=0,"",VLOOKUP($G16,Baseline!$G:$CJ,70,0))</f>
        <v/>
      </c>
      <c r="BY16" s="135" t="str">
        <f>IF(LEN(VLOOKUP($G16,Baseline!$G:$CJ,71,0))=0,"",VLOOKUP($G16,Baseline!$G:$CJ,71,0))</f>
        <v/>
      </c>
      <c r="BZ16" s="135" t="str">
        <f>IF(LEN(VLOOKUP($G16,Baseline!$G:$CJ,72,0))=0,"",VLOOKUP($G16,Baseline!$G:$CJ,72,0))</f>
        <v/>
      </c>
      <c r="CA16" s="135" t="str">
        <f>IF(LEN(VLOOKUP($G16,Baseline!$G:$CJ,73,0))=0,"",VLOOKUP($G16,Baseline!$G:$CJ,73,0))</f>
        <v/>
      </c>
      <c r="CB16" s="135" t="str">
        <f>IF(LEN(VLOOKUP($G16,Baseline!$G:$CJ,74,0))=0,"",VLOOKUP($G16,Baseline!$G:$CJ,74,0))</f>
        <v/>
      </c>
      <c r="CC16" s="135" t="str">
        <f>IF(LEN(VLOOKUP($G16,Baseline!$G:$CJ,75,0))=0,"",VLOOKUP($G16,Baseline!$G:$CJ,75,0))</f>
        <v/>
      </c>
      <c r="CD16" s="135" t="str">
        <f>IF(LEN(VLOOKUP($G16,Baseline!$G:$CJ,76,0))=0,"",VLOOKUP($G16,Baseline!$G:$CJ,76,0))</f>
        <v/>
      </c>
      <c r="CE16" s="135" t="str">
        <f>IF(LEN(VLOOKUP($G16,Baseline!$G:$CJ,77,0))=0,"",VLOOKUP($G16,Baseline!$G:$CJ,77,0))</f>
        <v/>
      </c>
      <c r="CF16" s="135" t="str">
        <f>IF(LEN(VLOOKUP($G16,Baseline!$G:$CJ,78,0))=0,"",VLOOKUP($G16,Baseline!$G:$CJ,78,0))</f>
        <v/>
      </c>
      <c r="CG16" s="135" t="str">
        <f>IF(LEN(VLOOKUP($G16,Baseline!$G:$CJ,79,0))=0,"",VLOOKUP($G16,Baseline!$G:$CJ,79,0))</f>
        <v/>
      </c>
      <c r="CH16" s="135" t="str">
        <f>IF(LEN(VLOOKUP($G16,Baseline!$G:$CJ,80,0))=0,"",VLOOKUP($G16,Baseline!$G:$CJ,80,0))</f>
        <v/>
      </c>
      <c r="CI16" s="135" t="str">
        <f>IF(LEN(VLOOKUP($G16,Baseline!$G:$CJ,81,0))=0,"",VLOOKUP($G16,Baseline!$G:$CJ,81,0))</f>
        <v/>
      </c>
      <c r="CJ16" s="135" t="str">
        <f>IF(LEN(VLOOKUP($G16,Baseline!$G:$CJ,82,0))=0,"",VLOOKUP($G16,Baseline!$G:$CJ,82,0))</f>
        <v/>
      </c>
      <c r="CK16" s="130"/>
      <c r="CL16" s="130"/>
      <c r="CM16" s="130"/>
      <c r="CN16" s="130"/>
      <c r="CO16" s="179" t="s">
        <v>1598</v>
      </c>
      <c r="CP16" s="136" t="str">
        <f>IF(LEN(VLOOKUP($G16,Baseline!$G:$DL,88,0))=0,"",VLOOKUP($G16,Baseline!$G:$DL,88,0))</f>
        <v>1 = je mange plus de fruits</v>
      </c>
      <c r="CQ16" s="136" t="str">
        <f>IF(LEN(VLOOKUP($G16,Baseline!$G:$DL,89,0))=0,"",VLOOKUP($G16,Baseline!$G:$DL,89,0))</f>
        <v>2 = je mange moins de fruits</v>
      </c>
      <c r="CR16" s="136" t="str">
        <f>IF(LEN(VLOOKUP($G16,Baseline!$G:$DL,90,0))=0,"",VLOOKUP($G16,Baseline!$G:$DL,90,0))</f>
        <v>3 = je mange autant de fruits qu'avant</v>
      </c>
      <c r="CS16" s="136" t="str">
        <f>IF(LEN(VLOOKUP($G16,Baseline!$G:$DL,91,0))=0,"",VLOOKUP($G16,Baseline!$G:$DL,91,0))</f>
        <v/>
      </c>
      <c r="CT16" s="136" t="str">
        <f>IF(LEN(VLOOKUP($G16,Baseline!$G:$DL,92,0))=0,"",VLOOKUP($G16,Baseline!$G:$DL,92,0))</f>
        <v/>
      </c>
      <c r="CU16" s="136" t="str">
        <f>IF(LEN(VLOOKUP($G16,Baseline!$G:$DL,93,0))=0,"",VLOOKUP($G16,Baseline!$G:$DL,93,0))</f>
        <v/>
      </c>
      <c r="CV16" s="136" t="str">
        <f>IF(LEN(VLOOKUP($G16,Baseline!$G:$DL,94,0))=0,"",VLOOKUP($G16,Baseline!$G:$DL,94,0))</f>
        <v/>
      </c>
      <c r="CW16" s="136" t="str">
        <f>IF(LEN(VLOOKUP($G16,Baseline!$G:$DL,95,0))=0,"",VLOOKUP($G16,Baseline!$G:$DL,95,0))</f>
        <v/>
      </c>
      <c r="CX16" s="136" t="str">
        <f>IF(LEN(VLOOKUP($G16,Baseline!$G:$DL,96,0))=0,"",VLOOKUP($G16,Baseline!$G:$DL,96,0))</f>
        <v/>
      </c>
      <c r="CY16" s="136" t="str">
        <f>IF(LEN(VLOOKUP($G16,Baseline!$G:$DL,97,0))=0,"",VLOOKUP($G16,Baseline!$G:$DL,97,0))</f>
        <v/>
      </c>
      <c r="CZ16" s="136" t="str">
        <f>IF(LEN(VLOOKUP($G16,Baseline!$G:$DL,98,0))=0,"",VLOOKUP($G16,Baseline!$G:$DL,98,0))</f>
        <v/>
      </c>
      <c r="DA16" s="136" t="str">
        <f>IF(LEN(VLOOKUP($G16,Baseline!$G:$DL,99,0))=0,"",VLOOKUP($G16,Baseline!$G:$DL,99,0))</f>
        <v/>
      </c>
      <c r="DB16" s="136" t="str">
        <f>IF(LEN(VLOOKUP($G16,Baseline!$G:$DL,100,0))=0,"",VLOOKUP($G16,Baseline!$G:$DL,100,0))</f>
        <v/>
      </c>
      <c r="DC16" s="136" t="str">
        <f>IF(LEN(VLOOKUP($G16,Baseline!$G:$DL,101,0))=0,"",VLOOKUP($G16,Baseline!$G:$DL,101,0))</f>
        <v/>
      </c>
      <c r="DD16" s="136" t="str">
        <f>IF(LEN(VLOOKUP($G16,Baseline!$G:$DL,102,0))=0,"",VLOOKUP($G16,Baseline!$G:$DL,102,0))</f>
        <v/>
      </c>
      <c r="DE16" s="136" t="str">
        <f>IF(LEN(VLOOKUP($G16,Baseline!$G:$DL,103,0))=0,"",VLOOKUP($G16,Baseline!$G:$DL,103,0))</f>
        <v/>
      </c>
      <c r="DF16" s="136" t="str">
        <f>IF(LEN(VLOOKUP($G16,Baseline!$G:$DL,104,0))=0,"",VLOOKUP($G16,Baseline!$G:$DL,104,0))</f>
        <v/>
      </c>
      <c r="DG16" s="136" t="str">
        <f>IF(LEN(VLOOKUP($G16,Baseline!$G:$DL,105,0))=0,"",VLOOKUP($G16,Baseline!$G:$DL,105,0))</f>
        <v/>
      </c>
      <c r="DH16" s="136" t="str">
        <f>IF(LEN(VLOOKUP($G16,Baseline!$G:$DL,106,0))=0,"",VLOOKUP($G16,Baseline!$G:$DL,106,0))</f>
        <v/>
      </c>
      <c r="DI16" s="136" t="str">
        <f>IF(LEN(VLOOKUP($G16,Baseline!$G:$DL,107,0))=0,"",VLOOKUP($G16,Baseline!$G:$DL,107,0))</f>
        <v/>
      </c>
      <c r="DJ16" s="136" t="str">
        <f>IF(LEN(VLOOKUP($G16,Baseline!$G:$DL,108,0))=0,"",VLOOKUP($G16,Baseline!$G:$DL,108,0))</f>
        <v/>
      </c>
      <c r="DK16" s="136" t="str">
        <f>IF(LEN(VLOOKUP($G16,Baseline!$G:$DL,109,0))=0,"",VLOOKUP($G16,Baseline!$G:$DL,109,0))</f>
        <v/>
      </c>
      <c r="DL16" s="136" t="str">
        <f>IF(LEN(VLOOKUP($G16,Baseline!$G:$DL,110,0))=0,"",VLOOKUP($G16,Baseline!$G:$DL,110,0))</f>
        <v/>
      </c>
      <c r="DM16" s="137"/>
      <c r="DN16" s="137"/>
      <c r="DO16" s="137"/>
      <c r="DP16" s="137"/>
      <c r="DQ16" s="178" t="s">
        <v>1599</v>
      </c>
      <c r="DR16" s="139" t="str">
        <f>IF(LEN(VLOOKUP($G16,Baseline!$G:$EN,116,0))=0,"",VLOOKUP($G16,Baseline!$G:$EN,116,0))</f>
        <v>1 = több gyümölcsöt fogyasztok</v>
      </c>
      <c r="DS16" s="139" t="str">
        <f>IF(LEN(VLOOKUP($G16,Baseline!$G:$EN,117,0))=0,"",VLOOKUP($G16,Baseline!$G:$EN,117,0))</f>
        <v>2 = kevesebb gyümölcsöt fogyasztok</v>
      </c>
      <c r="DT16" s="139" t="str">
        <f>IF(LEN(VLOOKUP($G16,Baseline!$G:$EN,118,0))=0,"",VLOOKUP($G16,Baseline!$G:$EN,118,0))</f>
        <v>3 = ugyanannyi gyümölcsöt fogyasztok, mint korábban</v>
      </c>
      <c r="DU16" s="139" t="str">
        <f>IF(LEN(VLOOKUP($G16,Baseline!$G:$EN,119,0))=0,"",VLOOKUP($G16,Baseline!$G:$EN,119,0))</f>
        <v/>
      </c>
      <c r="DV16" s="139" t="str">
        <f>IF(LEN(VLOOKUP($G16,Baseline!$G:$EN,120,0))=0,"",VLOOKUP($G16,Baseline!$G:$EN,120,0))</f>
        <v/>
      </c>
      <c r="DW16" s="139" t="str">
        <f>IF(LEN(VLOOKUP($G16,Baseline!$G:$EN,121,0))=0,"",VLOOKUP($G16,Baseline!$G:$EN,121,0))</f>
        <v/>
      </c>
      <c r="DX16" s="139" t="str">
        <f>IF(LEN(VLOOKUP($G16,Baseline!$G:$EN,122,0))=0,"",VLOOKUP($G16,Baseline!$G:$EN,122,0))</f>
        <v/>
      </c>
      <c r="DY16" s="139" t="str">
        <f>IF(LEN(VLOOKUP($G16,Baseline!$G:$EN,123,0))=0,"",VLOOKUP($G16,Baseline!$G:$EN,123,0))</f>
        <v/>
      </c>
      <c r="DZ16" s="139" t="str">
        <f>IF(LEN(VLOOKUP($G16,Baseline!$G:$EN,124,0))=0,"",VLOOKUP($G16,Baseline!$G:$EN,124,0))</f>
        <v/>
      </c>
      <c r="EA16" s="139" t="str">
        <f>IF(LEN(VLOOKUP($G16,Baseline!$G:$EN,125,0))=0,"",VLOOKUP($G16,Baseline!$G:$EN,125,0))</f>
        <v/>
      </c>
      <c r="EB16" s="139" t="str">
        <f>IF(LEN(VLOOKUP($G16,Baseline!$G:$EN,126,0))=0,"",VLOOKUP($G16,Baseline!$G:$EN,126,0))</f>
        <v/>
      </c>
      <c r="EC16" s="139" t="str">
        <f>IF(LEN(VLOOKUP($G16,Baseline!$G:$EN,127,0))=0,"",VLOOKUP($G16,Baseline!$G:$EN,127,0))</f>
        <v/>
      </c>
      <c r="ED16" s="139" t="str">
        <f>IF(LEN(VLOOKUP($G16,Baseline!$G:$EN,128,0))=0,"",VLOOKUP($G16,Baseline!$G:$EN,128,0))</f>
        <v/>
      </c>
      <c r="EE16" s="139" t="str">
        <f>IF(LEN(VLOOKUP($G16,Baseline!$G:$EN,129,0))=0,"",VLOOKUP($G16,Baseline!$G:$EN,129,0))</f>
        <v/>
      </c>
      <c r="EF16" s="139" t="str">
        <f>IF(LEN(VLOOKUP($G16,Baseline!$G:$EN,130,0))=0,"",VLOOKUP($G16,Baseline!$G:$EN,130,0))</f>
        <v/>
      </c>
      <c r="EG16" s="139" t="str">
        <f>IF(LEN(VLOOKUP($G16,Baseline!$G:$EN,131,0))=0,"",VLOOKUP($G16,Baseline!$G:$EN,131,0))</f>
        <v/>
      </c>
      <c r="EH16" s="139" t="str">
        <f>IF(LEN(VLOOKUP($G16,Baseline!$G:$EN,132,0))=0,"",VLOOKUP($G16,Baseline!$G:$EN,132,0))</f>
        <v/>
      </c>
      <c r="EI16" s="139" t="str">
        <f>IF(LEN(VLOOKUP($G16,Baseline!$G:$EN,133,0))=0,"",VLOOKUP($G16,Baseline!$G:$EN,133,0))</f>
        <v/>
      </c>
      <c r="EJ16" s="139" t="str">
        <f>IF(LEN(VLOOKUP($G16,Baseline!$G:$EN,134,0))=0,"",VLOOKUP($G16,Baseline!$G:$EN,134,0))</f>
        <v/>
      </c>
      <c r="EK16" s="139" t="str">
        <f>IF(LEN(VLOOKUP($G16,Baseline!$G:$EN,135,0))=0,"",VLOOKUP($G16,Baseline!$G:$EN,135,0))</f>
        <v/>
      </c>
      <c r="EL16" s="139" t="str">
        <f>IF(LEN(VLOOKUP($G16,Baseline!$G:$EN,136,0))=0,"",VLOOKUP($G16,Baseline!$G:$EN,136,0))</f>
        <v/>
      </c>
      <c r="EM16" s="139" t="str">
        <f>IF(LEN(VLOOKUP($G16,Baseline!$G:$EN,137,0))=0,"",VLOOKUP($G16,Baseline!$G:$EN,137,0))</f>
        <v/>
      </c>
      <c r="EN16" s="139" t="str">
        <f>IF(LEN(VLOOKUP($G16,Baseline!$G:$EN,138,0))=0,"",VLOOKUP($G16,Baseline!$G:$EN,138,0))</f>
        <v/>
      </c>
      <c r="EO16" s="130"/>
      <c r="EP16" s="130"/>
      <c r="EQ16" s="130"/>
      <c r="ER16" s="130"/>
      <c r="ES16" s="178" t="s">
        <v>1600</v>
      </c>
      <c r="ET16" s="139" t="str">
        <f>IF(LEN(VLOOKUP($G16,Baseline!$G:$FP,144,0))=0,"",VLOOKUP($G16,Baseline!$G:$FP,144,0))</f>
        <v>1 = mangio più frutta</v>
      </c>
      <c r="EU16" s="139" t="str">
        <f>IF(LEN(VLOOKUP($G16,Baseline!$G:$FP,145,0))=0,"",VLOOKUP($G16,Baseline!$G:$FP,145,0))</f>
        <v>2 = mangio meno frutta</v>
      </c>
      <c r="EV16" s="139" t="str">
        <f>IF(LEN(VLOOKUP($G16,Baseline!$G:$FP,146,0))=0,"",VLOOKUP($G16,Baseline!$G:$FP,146,0))</f>
        <v>3 = mangio tanta frutta quanto prima</v>
      </c>
      <c r="EW16" s="139" t="str">
        <f>IF(LEN(VLOOKUP($G16,Baseline!$G:$FP,147,0))=0,"",VLOOKUP($G16,Baseline!$G:$FP,147,0))</f>
        <v/>
      </c>
      <c r="EX16" s="139" t="str">
        <f>IF(LEN(VLOOKUP($G16,Baseline!$G:$FP,148,0))=0,"",VLOOKUP($G16,Baseline!$G:$FP,148,0))</f>
        <v/>
      </c>
      <c r="EY16" s="139" t="str">
        <f>IF(LEN(VLOOKUP($G16,Baseline!$G:$FP,149,0))=0,"",VLOOKUP($G16,Baseline!$G:$FP,149,0))</f>
        <v/>
      </c>
      <c r="EZ16" s="139" t="str">
        <f>IF(LEN(VLOOKUP($G16,Baseline!$G:$FP,150,0))=0,"",VLOOKUP($G16,Baseline!$G:$FP,150,0))</f>
        <v/>
      </c>
      <c r="FA16" s="139" t="str">
        <f>IF(LEN(VLOOKUP($G16,Baseline!$G:$FP,151,0))=0,"",VLOOKUP($G16,Baseline!$G:$FP,151,0))</f>
        <v/>
      </c>
      <c r="FB16" s="139" t="str">
        <f>IF(LEN(VLOOKUP($G16,Baseline!$G:$FP,152,0))=0,"",VLOOKUP($G16,Baseline!$G:$FP,152,0))</f>
        <v/>
      </c>
      <c r="FC16" s="139" t="str">
        <f>IF(LEN(VLOOKUP($G16,Baseline!$G:$FP,153,0))=0,"",VLOOKUP($G16,Baseline!$G:$FP,153,0))</f>
        <v/>
      </c>
      <c r="FD16" s="139" t="str">
        <f>IF(LEN(VLOOKUP($G16,Baseline!$G:$FP,154,0))=0,"",VLOOKUP($G16,Baseline!$G:$FP,154,0))</f>
        <v/>
      </c>
      <c r="FE16" s="139" t="str">
        <f>IF(LEN(VLOOKUP($G16,Baseline!$G:$FP,155,0))=0,"",VLOOKUP($G16,Baseline!$G:$FP,155,0))</f>
        <v/>
      </c>
      <c r="FF16" s="139" t="str">
        <f>IF(LEN(VLOOKUP($G16,Baseline!$G:$FP,156,0))=0,"",VLOOKUP($G16,Baseline!$G:$FP,156,0))</f>
        <v/>
      </c>
      <c r="FG16" s="139" t="str">
        <f>IF(LEN(VLOOKUP($G16,Baseline!$G:$FP,157,0))=0,"",VLOOKUP($G16,Baseline!$G:$FP,157,0))</f>
        <v/>
      </c>
      <c r="FH16" s="139" t="str">
        <f>IF(LEN(VLOOKUP($G16,Baseline!$G:$FP,158,0))=0,"",VLOOKUP($G16,Baseline!$G:$FP,158,0))</f>
        <v/>
      </c>
      <c r="FI16" s="139" t="str">
        <f>IF(LEN(VLOOKUP($G16,Baseline!$G:$FP,159,0))=0,"",VLOOKUP($G16,Baseline!$G:$FP,159,0))</f>
        <v/>
      </c>
      <c r="FJ16" s="139" t="str">
        <f>IF(LEN(VLOOKUP($G16,Baseline!$G:$FP,160,0))=0,"",VLOOKUP($G16,Baseline!$G:$FP,160,0))</f>
        <v/>
      </c>
      <c r="FK16" s="139" t="str">
        <f>IF(LEN(VLOOKUP($G16,Baseline!$G:$FP,161,0))=0,"",VLOOKUP($G16,Baseline!$G:$FP,161,0))</f>
        <v/>
      </c>
      <c r="FL16" s="139" t="str">
        <f>IF(LEN(VLOOKUP($G16,Baseline!$G:$FP,162,0))=0,"",VLOOKUP($G16,Baseline!$G:$FP,162,0))</f>
        <v/>
      </c>
      <c r="FM16" s="139" t="str">
        <f>IF(LEN(VLOOKUP($G16,Baseline!$G:$FP,163,0))=0,"",VLOOKUP($G16,Baseline!$G:$FP,163,0))</f>
        <v/>
      </c>
      <c r="FN16" s="139" t="str">
        <f>IF(LEN(VLOOKUP($G16,Baseline!$G:$FP,164,0))=0,"",VLOOKUP($G16,Baseline!$G:$FP,164,0))</f>
        <v/>
      </c>
      <c r="FO16" s="139" t="str">
        <f>IF(LEN(VLOOKUP($G16,Baseline!$G:$FP,165,0))=0,"",VLOOKUP($G16,Baseline!$G:$FP,165,0))</f>
        <v/>
      </c>
      <c r="FP16" s="139" t="str">
        <f>IF(LEN(VLOOKUP($G16,Baseline!$G:$FP,166,0))=0,"",VLOOKUP($G16,Baseline!$G:$FP,166,0))</f>
        <v/>
      </c>
      <c r="FQ16" s="130"/>
      <c r="FR16" s="130"/>
      <c r="FS16" s="130"/>
      <c r="FT16" s="130"/>
      <c r="FU16" s="178" t="s">
        <v>1601</v>
      </c>
      <c r="FV16" s="139" t="str">
        <f>IF(LEN(VLOOKUP($G16,Baseline!$G:$GR,172,0))=0,"",VLOOKUP($G16,Baseline!$G:$GR,172,0))</f>
        <v>1 = я стал(а) есть больше фруктов</v>
      </c>
      <c r="FW16" s="139" t="str">
        <f>IF(LEN(VLOOKUP($G16,Baseline!$G:$GR,173,0))=0,"",VLOOKUP($G16,Baseline!$G:$GR,173,0))</f>
        <v>2 = я стал(а) есть меньше фруктов</v>
      </c>
      <c r="FX16" s="139" t="str">
        <f>IF(LEN(VLOOKUP($G16,Baseline!$G:$GR,174,0))=0,"",VLOOKUP($G16,Baseline!$G:$GR,174,0))</f>
        <v>3 = я ем столько же фруктов, как и раньше</v>
      </c>
      <c r="FY16" s="139" t="str">
        <f>IF(LEN(VLOOKUP($G16,Baseline!$G:$GR,175,0))=0,"",VLOOKUP($G16,Baseline!$G:$GR,175,0))</f>
        <v/>
      </c>
      <c r="FZ16" s="139" t="str">
        <f>IF(LEN(VLOOKUP($G16,Baseline!$G:$GR,176,0))=0,"",VLOOKUP($G16,Baseline!$G:$GR,176,0))</f>
        <v/>
      </c>
      <c r="GA16" s="139" t="str">
        <f>IF(LEN(VLOOKUP($G16,Baseline!$G:$GR,177,0))=0,"",VLOOKUP($G16,Baseline!$G:$GR,177,0))</f>
        <v/>
      </c>
      <c r="GB16" s="139" t="str">
        <f>IF(LEN(VLOOKUP($G16,Baseline!$G:$GR,178,0))=0,"",VLOOKUP($G16,Baseline!$G:$GR,178,0))</f>
        <v/>
      </c>
      <c r="GC16" s="139" t="str">
        <f>IF(LEN(VLOOKUP($G16,Baseline!$G:$GR,179,0))=0,"",VLOOKUP($G16,Baseline!$G:$GR,179,0))</f>
        <v/>
      </c>
      <c r="GD16" s="139" t="str">
        <f>IF(LEN(VLOOKUP($G16,Baseline!$G:$GR,180,0))=0,"",VLOOKUP($G16,Baseline!$G:$GR,180,0))</f>
        <v/>
      </c>
      <c r="GE16" s="139" t="str">
        <f>IF(LEN(VLOOKUP($G16,Baseline!$G:$GR,181,0))=0,"",VLOOKUP($G16,Baseline!$G:$GR,181,0))</f>
        <v/>
      </c>
      <c r="GF16" s="139" t="str">
        <f>IF(LEN(VLOOKUP($G16,Baseline!$G:$GR,182,0))=0,"",VLOOKUP($G16,Baseline!$G:$GR,182,0))</f>
        <v/>
      </c>
      <c r="GG16" s="139" t="str">
        <f>IF(LEN(VLOOKUP($G16,Baseline!$G:$GR,183,0))=0,"",VLOOKUP($G16,Baseline!$G:$GR,183,0))</f>
        <v/>
      </c>
      <c r="GH16" s="139" t="str">
        <f>IF(LEN(VLOOKUP($G16,Baseline!$G:$GR,184,0))=0,"",VLOOKUP($G16,Baseline!$G:$GR,184,0))</f>
        <v/>
      </c>
      <c r="GI16" s="139" t="str">
        <f>IF(LEN(VLOOKUP($G16,Baseline!$G:$GR,185,0))=0,"",VLOOKUP($G16,Baseline!$G:$GR,185,0))</f>
        <v/>
      </c>
      <c r="GJ16" s="139" t="str">
        <f>IF(LEN(VLOOKUP($G16,Baseline!$G:$GR,186,0))=0,"",VLOOKUP($G16,Baseline!$G:$GR,186,0))</f>
        <v/>
      </c>
      <c r="GK16" s="139" t="str">
        <f>IF(LEN(VLOOKUP($G16,Baseline!$G:$GR,187,0))=0,"",VLOOKUP($G16,Baseline!$G:$GR,187,0))</f>
        <v/>
      </c>
      <c r="GL16" s="139" t="str">
        <f>IF(LEN(VLOOKUP($G16,Baseline!$G:$GR,188,0))=0,"",VLOOKUP($G16,Baseline!$G:$GR,188,0))</f>
        <v/>
      </c>
      <c r="GM16" s="139" t="str">
        <f>IF(LEN(VLOOKUP($G16,Baseline!$G:$GR,189,0))=0,"",VLOOKUP($G16,Baseline!$G:$GR,189,0))</f>
        <v/>
      </c>
      <c r="GN16" s="139" t="str">
        <f>IF(LEN(VLOOKUP($G16,Baseline!$G:$GR,190,0))=0,"",VLOOKUP($G16,Baseline!$G:$GR,190,0))</f>
        <v/>
      </c>
      <c r="GO16" s="139" t="str">
        <f>IF(LEN(VLOOKUP($G16,Baseline!$G:$GR,191,0))=0,"",VLOOKUP($G16,Baseline!$G:$GR,191,0))</f>
        <v/>
      </c>
      <c r="GP16" s="139" t="str">
        <f>IF(LEN(VLOOKUP($G16,Baseline!$G:$GR,192,0))=0,"",VLOOKUP($G16,Baseline!$G:$GR,192,0))</f>
        <v/>
      </c>
      <c r="GQ16" s="139" t="str">
        <f>IF(LEN(VLOOKUP($G16,Baseline!$G:$GR,193,0))=0,"",VLOOKUP($G16,Baseline!$G:$GR,193,0))</f>
        <v/>
      </c>
      <c r="GR16" s="139" t="str">
        <f>IF(LEN(VLOOKUP($G16,Baseline!$G:$GR,194,0))=0,"",VLOOKUP($G16,Baseline!$G:$GR,194,0))</f>
        <v/>
      </c>
      <c r="GS16" s="130"/>
      <c r="GT16" s="130"/>
      <c r="GU16" s="130"/>
      <c r="GV16" s="130"/>
      <c r="GW16" s="178" t="s">
        <v>1602</v>
      </c>
      <c r="GX16" s="139" t="str">
        <f>IF(LEN(VLOOKUP($G16,Baseline!$G:$HT,200,0))=0,"",VLOOKUP($G16,Baseline!$G:$HT,200,0))</f>
        <v>1 = jedem više voća</v>
      </c>
      <c r="GY16" s="139" t="str">
        <f>IF(LEN(VLOOKUP($G16,Baseline!$G:$HT,201,0))=0,"",VLOOKUP($G16,Baseline!$G:$HT,201,0))</f>
        <v>2 = jedem manje voća</v>
      </c>
      <c r="GZ16" s="139" t="str">
        <f>IF(LEN(VLOOKUP($G16,Baseline!$G:$HT,202,0))=0,"",VLOOKUP($G16,Baseline!$G:$HT,202,0))</f>
        <v>3 = jedem voće isto kao pre</v>
      </c>
      <c r="HA16" s="139" t="str">
        <f>IF(LEN(VLOOKUP($G16,Baseline!$G:$HT,203,0))=0,"",VLOOKUP($G16,Baseline!$G:$HT,203,0))</f>
        <v/>
      </c>
      <c r="HB16" s="139" t="str">
        <f>IF(LEN(VLOOKUP($G16,Baseline!$G:$HT,204,0))=0,"",VLOOKUP($G16,Baseline!$G:$HT,204,0))</f>
        <v/>
      </c>
      <c r="HC16" s="139" t="str">
        <f>IF(LEN(VLOOKUP($G16,Baseline!$G:$HT,205,0))=0,"",VLOOKUP($G16,Baseline!$G:$HT,205,0))</f>
        <v/>
      </c>
      <c r="HD16" s="139" t="str">
        <f>IF(LEN(VLOOKUP($G16,Baseline!$G:$HT,206,0))=0,"",VLOOKUP($G16,Baseline!$G:$HT,206,0))</f>
        <v/>
      </c>
      <c r="HE16" s="139" t="str">
        <f>IF(LEN(VLOOKUP($G16,Baseline!$G:$HT,207,0))=0,"",VLOOKUP($G16,Baseline!$G:$HT,207,0))</f>
        <v/>
      </c>
      <c r="HF16" s="139" t="str">
        <f>IF(LEN(VLOOKUP($G16,Baseline!$G:$HT,208,0))=0,"",VLOOKUP($G16,Baseline!$G:$HT,208,0))</f>
        <v/>
      </c>
      <c r="HG16" s="139" t="str">
        <f>IF(LEN(VLOOKUP($G16,Baseline!$G:$HT,209,0))=0,"",VLOOKUP($G16,Baseline!$G:$HT,209,0))</f>
        <v/>
      </c>
      <c r="HH16" s="139" t="str">
        <f>IF(LEN(VLOOKUP($G16,Baseline!$G:$HT,210,0))=0,"",VLOOKUP($G16,Baseline!$G:$HT,210,0))</f>
        <v/>
      </c>
      <c r="HI16" s="139" t="str">
        <f>IF(LEN(VLOOKUP($G16,Baseline!$G:$HT,211,0))=0,"",VLOOKUP($G16,Baseline!$G:$HT,211,0))</f>
        <v/>
      </c>
      <c r="HJ16" s="139" t="str">
        <f>IF(LEN(VLOOKUP($G16,Baseline!$G:$HT,212,0))=0,"",VLOOKUP($G16,Baseline!$G:$HT,212,0))</f>
        <v/>
      </c>
      <c r="HK16" s="139" t="str">
        <f>IF(LEN(VLOOKUP($G16,Baseline!$G:$HT,213,0))=0,"",VLOOKUP($G16,Baseline!$G:$HT,213,0))</f>
        <v/>
      </c>
      <c r="HL16" s="139" t="str">
        <f>IF(LEN(VLOOKUP($G16,Baseline!$G:$HT,214,0))=0,"",VLOOKUP($G16,Baseline!$G:$HT,214,0))</f>
        <v/>
      </c>
      <c r="HM16" s="139" t="str">
        <f>IF(LEN(VLOOKUP($G16,Baseline!$G:$HT,215,0))=0,"",VLOOKUP($G16,Baseline!$G:$HT,215,0))</f>
        <v/>
      </c>
      <c r="HN16" s="139" t="str">
        <f>IF(LEN(VLOOKUP($G16,Baseline!$G:$HT,216,0))=0,"",VLOOKUP($G16,Baseline!$G:$HT,216,0))</f>
        <v/>
      </c>
      <c r="HO16" s="139" t="str">
        <f>IF(LEN(VLOOKUP($G16,Baseline!$G:$HT,217,0))=0,"",VLOOKUP($G16,Baseline!$G:$HT,217,0))</f>
        <v/>
      </c>
      <c r="HP16" s="139" t="str">
        <f>IF(LEN(VLOOKUP($G16,Baseline!$G:$HT,218,0))=0,"",VLOOKUP($G16,Baseline!$G:$HT,218,0))</f>
        <v/>
      </c>
      <c r="HQ16" s="139" t="str">
        <f>IF(LEN(VLOOKUP($G16,Baseline!$G:$HT,219,0))=0,"",VLOOKUP($G16,Baseline!$G:$HT,219,0))</f>
        <v/>
      </c>
      <c r="HR16" s="139" t="str">
        <f>IF(LEN(VLOOKUP($G16,Baseline!$G:$HT,220,0))=0,"",VLOOKUP($G16,Baseline!$G:$HT,220,0))</f>
        <v/>
      </c>
      <c r="HS16" s="139" t="str">
        <f>IF(LEN(VLOOKUP($G16,Baseline!$G:$HT,221,0))=0,"",VLOOKUP($G16,Baseline!$G:$HT,221,0))</f>
        <v/>
      </c>
      <c r="HT16" s="139" t="str">
        <f>IF(LEN(VLOOKUP($G16,Baseline!$G:$HT,222,0))=0,"",VLOOKUP($G16,Baseline!$G:$HT,222,0))</f>
        <v/>
      </c>
      <c r="HU16" s="130"/>
      <c r="HV16" s="130"/>
      <c r="HW16" s="130"/>
      <c r="HX16" s="130"/>
    </row>
    <row r="17" spans="1:1024" ht="94.5" x14ac:dyDescent="0.25">
      <c r="A17" s="129" t="s">
        <v>261</v>
      </c>
      <c r="B17" s="130" t="s">
        <v>262</v>
      </c>
      <c r="C17" s="130"/>
      <c r="D17" s="130"/>
      <c r="E17" s="130"/>
      <c r="F17" s="130" t="s">
        <v>263</v>
      </c>
      <c r="G17" s="132" t="s">
        <v>867</v>
      </c>
      <c r="H17" s="158"/>
      <c r="I17" s="178" t="s">
        <v>1603</v>
      </c>
      <c r="J17" s="130" t="str">
        <f>IF(LEN(VLOOKUP($G17,Baseline!$G:$BH,4,0))=0,"",VLOOKUP($G17,Baseline!$G:$BH,4,0))</f>
        <v>1 = Täglich oder mehrmals täglich</v>
      </c>
      <c r="K17" s="130" t="str">
        <f>IF(LEN(VLOOKUP($G17,Baseline!$G:$BH,5,0))=0,"",VLOOKUP($G17,Baseline!$G:$BH,5,0))</f>
        <v>2 = 4 bis 6 Mal pro Woche</v>
      </c>
      <c r="L17" s="130" t="str">
        <f>IF(LEN(VLOOKUP($G17,Baseline!$G:$BH,6,0))=0,"",VLOOKUP($G17,Baseline!$G:$BH,6,0))</f>
        <v>3 = 1 bis 3 Mal pro Woche</v>
      </c>
      <c r="M17" s="130" t="str">
        <f>IF(LEN(VLOOKUP($G17,Baseline!$G:$BH,7,0))=0,"",VLOOKUP($G17,Baseline!$G:$BH,7,0))</f>
        <v>4 = Weniger als einmal pro Woche</v>
      </c>
      <c r="N17" s="130" t="str">
        <f>IF(LEN(VLOOKUP($G17,Baseline!$G:$BH,8,0))=0,"",VLOOKUP($G17,Baseline!$G:$BH,8,0))</f>
        <v>5 = Nie</v>
      </c>
      <c r="O17" s="130" t="str">
        <f>IF(LEN(VLOOKUP($G17,Baseline!$G:$BH,9,0))=0,"",VLOOKUP($G17,Baseline!$G:$BH,9,0))</f>
        <v/>
      </c>
      <c r="P17" s="130" t="str">
        <f>IF(LEN(VLOOKUP($G17,Baseline!$G:$BH,10,0))=0,"",VLOOKUP($G17,Baseline!$G:$BH,10,0))</f>
        <v/>
      </c>
      <c r="Q17" s="130" t="str">
        <f>IF(LEN(VLOOKUP($G17,Baseline!$G:$BH,11,0))=0,"",VLOOKUP($G17,Baseline!$G:$BH,11,0))</f>
        <v/>
      </c>
      <c r="R17" s="130" t="str">
        <f>IF(LEN(VLOOKUP($G17,Baseline!$G:$BH,12,0))=0,"",VLOOKUP($G17,Baseline!$G:$BH,12,0))</f>
        <v/>
      </c>
      <c r="S17" s="130" t="str">
        <f>IF(LEN(VLOOKUP($G17,Baseline!$G:$BH,13,0))=0,"",VLOOKUP($G17,Baseline!$G:$BH,13,0))</f>
        <v/>
      </c>
      <c r="T17" s="130" t="str">
        <f>IF(LEN(VLOOKUP($G17,Baseline!$G:$BH,14,0))=0,"",VLOOKUP($G17,Baseline!$G:$BH,14,0))</f>
        <v/>
      </c>
      <c r="U17" s="130" t="str">
        <f>IF(LEN(VLOOKUP($G17,Baseline!$G:$BH,15,0))=0,"",VLOOKUP($G17,Baseline!$G:$BH,15,0))</f>
        <v/>
      </c>
      <c r="V17" s="130" t="str">
        <f>IF(LEN(VLOOKUP($G17,Baseline!$G:$BH,16,0))=0,"",VLOOKUP($G17,Baseline!$G:$BH,16,0))</f>
        <v/>
      </c>
      <c r="W17" s="130" t="str">
        <f>IF(LEN(VLOOKUP($G17,Baseline!$G:$BH,17,0))=0,"",VLOOKUP($G17,Baseline!$G:$BH,17,0))</f>
        <v/>
      </c>
      <c r="X17" s="130" t="str">
        <f>IF(LEN(VLOOKUP($G17,Baseline!$G:$BH,18,0))=0,"",VLOOKUP($G17,Baseline!$G:$BH,18,0))</f>
        <v/>
      </c>
      <c r="Y17" s="130" t="str">
        <f>IF(LEN(VLOOKUP($G17,Baseline!$G:$BH,19,0))=0,"",VLOOKUP($G17,Baseline!$G:$BH,19,0))</f>
        <v/>
      </c>
      <c r="Z17" s="130" t="str">
        <f>IF(LEN(VLOOKUP($G17,Baseline!$G:$BH,20,0))=0,"",VLOOKUP($G17,Baseline!$G:$BH,20,0))</f>
        <v/>
      </c>
      <c r="AA17" s="130" t="str">
        <f>IF(LEN(VLOOKUP($G17,Baseline!$G:$BH,21,0))=0,"",VLOOKUP($G17,Baseline!$G:$BH,21,0))</f>
        <v/>
      </c>
      <c r="AB17" s="130" t="str">
        <f>IF(LEN(VLOOKUP($G17,Baseline!$G:$BH,22,0))=0,"",VLOOKUP($G17,Baseline!$G:$BH,22,0))</f>
        <v/>
      </c>
      <c r="AC17" s="130" t="str">
        <f>IF(LEN(VLOOKUP($G17,Baseline!$G:$BH,23,0))=0,"",VLOOKUP($G17,Baseline!$G:$BH,23,0))</f>
        <v/>
      </c>
      <c r="AD17" s="130" t="str">
        <f>IF(LEN(VLOOKUP($G17,Baseline!$G:$BH,24,0))=0,"",VLOOKUP($G17,Baseline!$G:$BH,24,0))</f>
        <v/>
      </c>
      <c r="AE17" s="130" t="str">
        <f>IF(LEN(VLOOKUP($G17,Baseline!$G:$BH,25,0))=0,"",VLOOKUP($G17,Baseline!$G:$BH,25,0))</f>
        <v/>
      </c>
      <c r="AF17" s="130" t="str">
        <f>IF(LEN(VLOOKUP($G17,Baseline!$G:$BH,26,0))=0,"",VLOOKUP($G17,Baseline!$G:$BH,26,0))</f>
        <v/>
      </c>
      <c r="AG17" s="130"/>
      <c r="AH17" s="130"/>
      <c r="AI17" s="130"/>
      <c r="AJ17" s="130"/>
      <c r="AK17" s="178" t="s">
        <v>1604</v>
      </c>
      <c r="AL17" s="130" t="str">
        <f>IF(LEN(VLOOKUP($G17,Baseline!$G:$BH,32,0))=0,"",VLOOKUP($G17,Baseline!$G:$BH,32,0))</f>
        <v>1 = Daily or several times daily</v>
      </c>
      <c r="AM17" s="130" t="str">
        <f>IF(LEN(VLOOKUP($G17,Baseline!$G:$BH,33,0))=0,"",VLOOKUP($G17,Baseline!$G:$BH,33,0))</f>
        <v>2 = 4 to 6 times per week</v>
      </c>
      <c r="AN17" s="130" t="str">
        <f>IF(LEN(VLOOKUP($G17,Baseline!$G:$BH,34,0))=0,"",VLOOKUP($G17,Baseline!$G:$BH,34,0))</f>
        <v>3 = 1 to 3 times per week</v>
      </c>
      <c r="AO17" s="130" t="str">
        <f>IF(LEN(VLOOKUP($G17,Baseline!$G:$BH,35,0))=0,"",VLOOKUP($G17,Baseline!$G:$BH,35,0))</f>
        <v>4 = Less than once per week</v>
      </c>
      <c r="AP17" s="130" t="str">
        <f>IF(LEN(VLOOKUP($G17,Baseline!$G:$BH,36,0))=0,"",VLOOKUP($G17,Baseline!$G:$BH,36,0))</f>
        <v>5 = Never</v>
      </c>
      <c r="AQ17" s="130" t="str">
        <f>IF(LEN(VLOOKUP($G17,Baseline!$G:$BH,37,0))=0,"",VLOOKUP($G17,Baseline!$G:$BH,37,0))</f>
        <v/>
      </c>
      <c r="AR17" s="130" t="str">
        <f>IF(LEN(VLOOKUP($G17,Baseline!$G:$BH,38,0))=0,"",VLOOKUP($G17,Baseline!$G:$BH,38,0))</f>
        <v/>
      </c>
      <c r="AS17" s="130" t="str">
        <f>IF(LEN(VLOOKUP($G17,Baseline!$G:$BH,39,0))=0,"",VLOOKUP($G17,Baseline!$G:$BH,39,0))</f>
        <v/>
      </c>
      <c r="AT17" s="130" t="str">
        <f>IF(LEN(VLOOKUP($G17,Baseline!$G:$BH,40,0))=0,"",VLOOKUP($G17,Baseline!$G:$BH,40,0))</f>
        <v/>
      </c>
      <c r="AU17" s="130" t="str">
        <f>IF(LEN(VLOOKUP($G17,Baseline!$G:$BH,41,0))=0,"",VLOOKUP($G17,Baseline!$G:$BH,41,0))</f>
        <v/>
      </c>
      <c r="AV17" s="130" t="str">
        <f>IF(LEN(VLOOKUP($G17,Baseline!$G:$BH,42,0))=0,"",VLOOKUP($G17,Baseline!$G:$BH,42,0))</f>
        <v/>
      </c>
      <c r="AW17" s="130" t="str">
        <f>IF(LEN(VLOOKUP($G17,Baseline!$G:$BH,43,0))=0,"",VLOOKUP($G17,Baseline!$G:$BH,43,0))</f>
        <v/>
      </c>
      <c r="AX17" s="130" t="str">
        <f>IF(LEN(VLOOKUP($G17,Baseline!$G:$BH,44,0))=0,"",VLOOKUP($G17,Baseline!$G:$BH,44,0))</f>
        <v/>
      </c>
      <c r="AY17" s="130" t="str">
        <f>IF(LEN(VLOOKUP($G17,Baseline!$G:$BH,45,0))=0,"",VLOOKUP($G17,Baseline!$G:$BH,45,0))</f>
        <v/>
      </c>
      <c r="AZ17" s="130" t="str">
        <f>IF(LEN(VLOOKUP($G17,Baseline!$G:$BH,46,0))=0,"",VLOOKUP($G17,Baseline!$G:$BH,46,0))</f>
        <v/>
      </c>
      <c r="BA17" s="130" t="str">
        <f>IF(LEN(VLOOKUP($G17,Baseline!$G:$BH,47,0))=0,"",VLOOKUP($G17,Baseline!$G:$BH,47,0))</f>
        <v/>
      </c>
      <c r="BB17" s="130" t="str">
        <f>IF(LEN(VLOOKUP($G17,Baseline!$G:$BH,48,0))=0,"",VLOOKUP($G17,Baseline!$G:$BH,48,0))</f>
        <v/>
      </c>
      <c r="BC17" s="130" t="str">
        <f>IF(LEN(VLOOKUP($G17,Baseline!$G:$BH,49,0))=0,"",VLOOKUP($G17,Baseline!$G:$BH,49,0))</f>
        <v/>
      </c>
      <c r="BD17" s="130" t="str">
        <f>IF(LEN(VLOOKUP($G17,Baseline!$G:$BH,50,0))=0,"",VLOOKUP($G17,Baseline!$G:$BH,50,0))</f>
        <v/>
      </c>
      <c r="BE17" s="130" t="str">
        <f>IF(LEN(VLOOKUP($G17,Baseline!$G:$BH,51,0))=0,"",VLOOKUP($G17,Baseline!$G:$BH,51,0))</f>
        <v/>
      </c>
      <c r="BF17" s="130" t="str">
        <f>IF(LEN(VLOOKUP($G17,Baseline!$G:$BH,52,0))=0,"",VLOOKUP($G17,Baseline!$G:$BH,52,0))</f>
        <v/>
      </c>
      <c r="BG17" s="130" t="str">
        <f>IF(LEN(VLOOKUP($G17,Baseline!$G:$BH,53,0))=0,"",VLOOKUP($G17,Baseline!$G:$BH,53,0))</f>
        <v/>
      </c>
      <c r="BH17" s="130" t="str">
        <f>IF(LEN(VLOOKUP($G17,Baseline!$G:$BH,54,0))=0,"",VLOOKUP($G17,Baseline!$G:$BH,54,0))</f>
        <v/>
      </c>
      <c r="BI17" s="130"/>
      <c r="BJ17" s="130"/>
      <c r="BK17" s="130"/>
      <c r="BL17" s="130"/>
      <c r="BM17" s="178" t="s">
        <v>1605</v>
      </c>
      <c r="BN17" s="135" t="str">
        <f>IF(LEN(VLOOKUP($G17,Baseline!$G:$CJ,60,0))=0,"",VLOOKUP($G17,Baseline!$G:$CJ,60,0))</f>
        <v>1 = A diario o más de una vez al día</v>
      </c>
      <c r="BO17" s="135" t="str">
        <f>IF(LEN(VLOOKUP($G17,Baseline!$G:$CJ,61,0))=0,"",VLOOKUP($G17,Baseline!$G:$CJ,61,0))</f>
        <v>2 = de 4 a 6 veces a la semana</v>
      </c>
      <c r="BP17" s="135" t="str">
        <f>IF(LEN(VLOOKUP($G17,Baseline!$G:$CJ,62,0))=0,"",VLOOKUP($G17,Baseline!$G:$CJ,62,0))</f>
        <v>3 = Entre 1 y 3 veces por semana</v>
      </c>
      <c r="BQ17" s="135" t="str">
        <f>IF(LEN(VLOOKUP($G17,Baseline!$G:$CJ,63,0))=0,"",VLOOKUP($G17,Baseline!$G:$CJ,63,0))</f>
        <v>4 = Menos de una vez a la semana</v>
      </c>
      <c r="BR17" s="135" t="str">
        <f>IF(LEN(VLOOKUP($G17,Baseline!$G:$CJ,64,0))=0,"",VLOOKUP($G17,Baseline!$G:$CJ,64,0))</f>
        <v>5 = Nunca</v>
      </c>
      <c r="BS17" s="135" t="str">
        <f>IF(LEN(VLOOKUP($G17,Baseline!$G:$CJ,65,0))=0,"",VLOOKUP($G17,Baseline!$G:$CJ,65,0))</f>
        <v/>
      </c>
      <c r="BT17" s="135" t="str">
        <f>IF(LEN(VLOOKUP($G17,Baseline!$G:$CJ,66,0))=0,"",VLOOKUP($G17,Baseline!$G:$CJ,66,0))</f>
        <v/>
      </c>
      <c r="BU17" s="135" t="str">
        <f>IF(LEN(VLOOKUP($G17,Baseline!$G:$CJ,67,0))=0,"",VLOOKUP($G17,Baseline!$G:$CJ,67,0))</f>
        <v/>
      </c>
      <c r="BV17" s="135" t="str">
        <f>IF(LEN(VLOOKUP($G17,Baseline!$G:$CJ,68,0))=0,"",VLOOKUP($G17,Baseline!$G:$CJ,68,0))</f>
        <v/>
      </c>
      <c r="BW17" s="135" t="str">
        <f>IF(LEN(VLOOKUP($G17,Baseline!$G:$CJ,69,0))=0,"",VLOOKUP($G17,Baseline!$G:$CJ,69,0))</f>
        <v/>
      </c>
      <c r="BX17" s="135" t="str">
        <f>IF(LEN(VLOOKUP($G17,Baseline!$G:$CJ,70,0))=0,"",VLOOKUP($G17,Baseline!$G:$CJ,70,0))</f>
        <v/>
      </c>
      <c r="BY17" s="135" t="str">
        <f>IF(LEN(VLOOKUP($G17,Baseline!$G:$CJ,71,0))=0,"",VLOOKUP($G17,Baseline!$G:$CJ,71,0))</f>
        <v/>
      </c>
      <c r="BZ17" s="135" t="str">
        <f>IF(LEN(VLOOKUP($G17,Baseline!$G:$CJ,72,0))=0,"",VLOOKUP($G17,Baseline!$G:$CJ,72,0))</f>
        <v/>
      </c>
      <c r="CA17" s="135" t="str">
        <f>IF(LEN(VLOOKUP($G17,Baseline!$G:$CJ,73,0))=0,"",VLOOKUP($G17,Baseline!$G:$CJ,73,0))</f>
        <v/>
      </c>
      <c r="CB17" s="135" t="str">
        <f>IF(LEN(VLOOKUP($G17,Baseline!$G:$CJ,74,0))=0,"",VLOOKUP($G17,Baseline!$G:$CJ,74,0))</f>
        <v/>
      </c>
      <c r="CC17" s="135" t="str">
        <f>IF(LEN(VLOOKUP($G17,Baseline!$G:$CJ,75,0))=0,"",VLOOKUP($G17,Baseline!$G:$CJ,75,0))</f>
        <v/>
      </c>
      <c r="CD17" s="135" t="str">
        <f>IF(LEN(VLOOKUP($G17,Baseline!$G:$CJ,76,0))=0,"",VLOOKUP($G17,Baseline!$G:$CJ,76,0))</f>
        <v/>
      </c>
      <c r="CE17" s="135" t="str">
        <f>IF(LEN(VLOOKUP($G17,Baseline!$G:$CJ,77,0))=0,"",VLOOKUP($G17,Baseline!$G:$CJ,77,0))</f>
        <v/>
      </c>
      <c r="CF17" s="135" t="str">
        <f>IF(LEN(VLOOKUP($G17,Baseline!$G:$CJ,78,0))=0,"",VLOOKUP($G17,Baseline!$G:$CJ,78,0))</f>
        <v/>
      </c>
      <c r="CG17" s="135" t="str">
        <f>IF(LEN(VLOOKUP($G17,Baseline!$G:$CJ,79,0))=0,"",VLOOKUP($G17,Baseline!$G:$CJ,79,0))</f>
        <v/>
      </c>
      <c r="CH17" s="135" t="str">
        <f>IF(LEN(VLOOKUP($G17,Baseline!$G:$CJ,80,0))=0,"",VLOOKUP($G17,Baseline!$G:$CJ,80,0))</f>
        <v/>
      </c>
      <c r="CI17" s="135" t="str">
        <f>IF(LEN(VLOOKUP($G17,Baseline!$G:$CJ,81,0))=0,"",VLOOKUP($G17,Baseline!$G:$CJ,81,0))</f>
        <v/>
      </c>
      <c r="CJ17" s="135" t="str">
        <f>IF(LEN(VLOOKUP($G17,Baseline!$G:$CJ,82,0))=0,"",VLOOKUP($G17,Baseline!$G:$CJ,82,0))</f>
        <v/>
      </c>
      <c r="CK17" s="130"/>
      <c r="CL17" s="130"/>
      <c r="CM17" s="130"/>
      <c r="CN17" s="130"/>
      <c r="CO17" s="179" t="s">
        <v>1606</v>
      </c>
      <c r="CP17" s="136" t="str">
        <f>IF(LEN(VLOOKUP($G17,Baseline!$G:$DL,88,0))=0,"",VLOOKUP($G17,Baseline!$G:$DL,88,0))</f>
        <v>1 = tous les jours ou plusieurs fois par jour</v>
      </c>
      <c r="CQ17" s="136" t="str">
        <f>IF(LEN(VLOOKUP($G17,Baseline!$G:$DL,89,0))=0,"",VLOOKUP($G17,Baseline!$G:$DL,89,0))</f>
        <v>2 = 4 à 6 fois par semaine</v>
      </c>
      <c r="CR17" s="136" t="str">
        <f>IF(LEN(VLOOKUP($G17,Baseline!$G:$DL,90,0))=0,"",VLOOKUP($G17,Baseline!$G:$DL,90,0))</f>
        <v>3 = 1 à 3 fois par semaine</v>
      </c>
      <c r="CS17" s="136" t="str">
        <f>IF(LEN(VLOOKUP($G17,Baseline!$G:$DL,91,0))=0,"",VLOOKUP($G17,Baseline!$G:$DL,91,0))</f>
        <v>4 = moins d'une fois par semaine</v>
      </c>
      <c r="CT17" s="136" t="str">
        <f>IF(LEN(VLOOKUP($G17,Baseline!$G:$DL,92,0))=0,"",VLOOKUP($G17,Baseline!$G:$DL,92,0))</f>
        <v>5 = jamais</v>
      </c>
      <c r="CU17" s="136" t="str">
        <f>IF(LEN(VLOOKUP($G17,Baseline!$G:$DL,93,0))=0,"",VLOOKUP($G17,Baseline!$G:$DL,93,0))</f>
        <v/>
      </c>
      <c r="CV17" s="136" t="str">
        <f>IF(LEN(VLOOKUP($G17,Baseline!$G:$DL,94,0))=0,"",VLOOKUP($G17,Baseline!$G:$DL,94,0))</f>
        <v/>
      </c>
      <c r="CW17" s="136" t="str">
        <f>IF(LEN(VLOOKUP($G17,Baseline!$G:$DL,95,0))=0,"",VLOOKUP($G17,Baseline!$G:$DL,95,0))</f>
        <v/>
      </c>
      <c r="CX17" s="136" t="str">
        <f>IF(LEN(VLOOKUP($G17,Baseline!$G:$DL,96,0))=0,"",VLOOKUP($G17,Baseline!$G:$DL,96,0))</f>
        <v/>
      </c>
      <c r="CY17" s="136" t="str">
        <f>IF(LEN(VLOOKUP($G17,Baseline!$G:$DL,97,0))=0,"",VLOOKUP($G17,Baseline!$G:$DL,97,0))</f>
        <v/>
      </c>
      <c r="CZ17" s="136" t="str">
        <f>IF(LEN(VLOOKUP($G17,Baseline!$G:$DL,98,0))=0,"",VLOOKUP($G17,Baseline!$G:$DL,98,0))</f>
        <v/>
      </c>
      <c r="DA17" s="136" t="str">
        <f>IF(LEN(VLOOKUP($G17,Baseline!$G:$DL,99,0))=0,"",VLOOKUP($G17,Baseline!$G:$DL,99,0))</f>
        <v/>
      </c>
      <c r="DB17" s="136" t="str">
        <f>IF(LEN(VLOOKUP($G17,Baseline!$G:$DL,100,0))=0,"",VLOOKUP($G17,Baseline!$G:$DL,100,0))</f>
        <v/>
      </c>
      <c r="DC17" s="136" t="str">
        <f>IF(LEN(VLOOKUP($G17,Baseline!$G:$DL,101,0))=0,"",VLOOKUP($G17,Baseline!$G:$DL,101,0))</f>
        <v/>
      </c>
      <c r="DD17" s="136" t="str">
        <f>IF(LEN(VLOOKUP($G17,Baseline!$G:$DL,102,0))=0,"",VLOOKUP($G17,Baseline!$G:$DL,102,0))</f>
        <v/>
      </c>
      <c r="DE17" s="136" t="str">
        <f>IF(LEN(VLOOKUP($G17,Baseline!$G:$DL,103,0))=0,"",VLOOKUP($G17,Baseline!$G:$DL,103,0))</f>
        <v/>
      </c>
      <c r="DF17" s="136" t="str">
        <f>IF(LEN(VLOOKUP($G17,Baseline!$G:$DL,104,0))=0,"",VLOOKUP($G17,Baseline!$G:$DL,104,0))</f>
        <v/>
      </c>
      <c r="DG17" s="136" t="str">
        <f>IF(LEN(VLOOKUP($G17,Baseline!$G:$DL,105,0))=0,"",VLOOKUP($G17,Baseline!$G:$DL,105,0))</f>
        <v/>
      </c>
      <c r="DH17" s="136" t="str">
        <f>IF(LEN(VLOOKUP($G17,Baseline!$G:$DL,106,0))=0,"",VLOOKUP($G17,Baseline!$G:$DL,106,0))</f>
        <v/>
      </c>
      <c r="DI17" s="136" t="str">
        <f>IF(LEN(VLOOKUP($G17,Baseline!$G:$DL,107,0))=0,"",VLOOKUP($G17,Baseline!$G:$DL,107,0))</f>
        <v/>
      </c>
      <c r="DJ17" s="136" t="str">
        <f>IF(LEN(VLOOKUP($G17,Baseline!$G:$DL,108,0))=0,"",VLOOKUP($G17,Baseline!$G:$DL,108,0))</f>
        <v/>
      </c>
      <c r="DK17" s="136" t="str">
        <f>IF(LEN(VLOOKUP($G17,Baseline!$G:$DL,109,0))=0,"",VLOOKUP($G17,Baseline!$G:$DL,109,0))</f>
        <v/>
      </c>
      <c r="DL17" s="136" t="str">
        <f>IF(LEN(VLOOKUP($G17,Baseline!$G:$DL,110,0))=0,"",VLOOKUP($G17,Baseline!$G:$DL,110,0))</f>
        <v/>
      </c>
      <c r="DM17" s="137"/>
      <c r="DN17" s="137"/>
      <c r="DO17" s="137"/>
      <c r="DP17" s="137"/>
      <c r="DQ17" s="178" t="s">
        <v>1607</v>
      </c>
      <c r="DR17" s="139" t="str">
        <f>IF(LEN(VLOOKUP($G17,Baseline!$G:$EN,116,0))=0,"",VLOOKUP($G17,Baseline!$G:$EN,116,0))</f>
        <v>1 = naponta, vagy naponta többször</v>
      </c>
      <c r="DS17" s="139" t="str">
        <f>IF(LEN(VLOOKUP($G17,Baseline!$G:$EN,117,0))=0,"",VLOOKUP($G17,Baseline!$G:$EN,117,0))</f>
        <v>2 = hetente 4-6-szor</v>
      </c>
      <c r="DT17" s="139" t="str">
        <f>IF(LEN(VLOOKUP($G17,Baseline!$G:$EN,118,0))=0,"",VLOOKUP($G17,Baseline!$G:$EN,118,0))</f>
        <v>3 = hetente 1-3-szor</v>
      </c>
      <c r="DU17" s="139" t="str">
        <f>IF(LEN(VLOOKUP($G17,Baseline!$G:$EN,119,0))=0,"",VLOOKUP($G17,Baseline!$G:$EN,119,0))</f>
        <v>4 = hetente egynél kevesebb alkalommal</v>
      </c>
      <c r="DV17" s="139" t="str">
        <f>IF(LEN(VLOOKUP($G17,Baseline!$G:$EN,120,0))=0,"",VLOOKUP($G17,Baseline!$G:$EN,120,0))</f>
        <v>5 = soha</v>
      </c>
      <c r="DW17" s="139" t="str">
        <f>IF(LEN(VLOOKUP($G17,Baseline!$G:$EN,121,0))=0,"",VLOOKUP($G17,Baseline!$G:$EN,121,0))</f>
        <v/>
      </c>
      <c r="DX17" s="139" t="str">
        <f>IF(LEN(VLOOKUP($G17,Baseline!$G:$EN,122,0))=0,"",VLOOKUP($G17,Baseline!$G:$EN,122,0))</f>
        <v/>
      </c>
      <c r="DY17" s="139" t="str">
        <f>IF(LEN(VLOOKUP($G17,Baseline!$G:$EN,123,0))=0,"",VLOOKUP($G17,Baseline!$G:$EN,123,0))</f>
        <v/>
      </c>
      <c r="DZ17" s="139" t="str">
        <f>IF(LEN(VLOOKUP($G17,Baseline!$G:$EN,124,0))=0,"",VLOOKUP($G17,Baseline!$G:$EN,124,0))</f>
        <v/>
      </c>
      <c r="EA17" s="139" t="str">
        <f>IF(LEN(VLOOKUP($G17,Baseline!$G:$EN,125,0))=0,"",VLOOKUP($G17,Baseline!$G:$EN,125,0))</f>
        <v/>
      </c>
      <c r="EB17" s="139" t="str">
        <f>IF(LEN(VLOOKUP($G17,Baseline!$G:$EN,126,0))=0,"",VLOOKUP($G17,Baseline!$G:$EN,126,0))</f>
        <v/>
      </c>
      <c r="EC17" s="139" t="str">
        <f>IF(LEN(VLOOKUP($G17,Baseline!$G:$EN,127,0))=0,"",VLOOKUP($G17,Baseline!$G:$EN,127,0))</f>
        <v/>
      </c>
      <c r="ED17" s="139" t="str">
        <f>IF(LEN(VLOOKUP($G17,Baseline!$G:$EN,128,0))=0,"",VLOOKUP($G17,Baseline!$G:$EN,128,0))</f>
        <v/>
      </c>
      <c r="EE17" s="139" t="str">
        <f>IF(LEN(VLOOKUP($G17,Baseline!$G:$EN,129,0))=0,"",VLOOKUP($G17,Baseline!$G:$EN,129,0))</f>
        <v/>
      </c>
      <c r="EF17" s="139" t="str">
        <f>IF(LEN(VLOOKUP($G17,Baseline!$G:$EN,130,0))=0,"",VLOOKUP($G17,Baseline!$G:$EN,130,0))</f>
        <v/>
      </c>
      <c r="EG17" s="139" t="str">
        <f>IF(LEN(VLOOKUP($G17,Baseline!$G:$EN,131,0))=0,"",VLOOKUP($G17,Baseline!$G:$EN,131,0))</f>
        <v/>
      </c>
      <c r="EH17" s="139" t="str">
        <f>IF(LEN(VLOOKUP($G17,Baseline!$G:$EN,132,0))=0,"",VLOOKUP($G17,Baseline!$G:$EN,132,0))</f>
        <v/>
      </c>
      <c r="EI17" s="139" t="str">
        <f>IF(LEN(VLOOKUP($G17,Baseline!$G:$EN,133,0))=0,"",VLOOKUP($G17,Baseline!$G:$EN,133,0))</f>
        <v/>
      </c>
      <c r="EJ17" s="139" t="str">
        <f>IF(LEN(VLOOKUP($G17,Baseline!$G:$EN,134,0))=0,"",VLOOKUP($G17,Baseline!$G:$EN,134,0))</f>
        <v/>
      </c>
      <c r="EK17" s="139" t="str">
        <f>IF(LEN(VLOOKUP($G17,Baseline!$G:$EN,135,0))=0,"",VLOOKUP($G17,Baseline!$G:$EN,135,0))</f>
        <v/>
      </c>
      <c r="EL17" s="139" t="str">
        <f>IF(LEN(VLOOKUP($G17,Baseline!$G:$EN,136,0))=0,"",VLOOKUP($G17,Baseline!$G:$EN,136,0))</f>
        <v/>
      </c>
      <c r="EM17" s="139" t="str">
        <f>IF(LEN(VLOOKUP($G17,Baseline!$G:$EN,137,0))=0,"",VLOOKUP($G17,Baseline!$G:$EN,137,0))</f>
        <v/>
      </c>
      <c r="EN17" s="139" t="str">
        <f>IF(LEN(VLOOKUP($G17,Baseline!$G:$EN,138,0))=0,"",VLOOKUP($G17,Baseline!$G:$EN,138,0))</f>
        <v/>
      </c>
      <c r="EO17" s="130"/>
      <c r="EP17" s="130"/>
      <c r="EQ17" s="130"/>
      <c r="ER17" s="130"/>
      <c r="ES17" s="178" t="s">
        <v>1608</v>
      </c>
      <c r="ET17" s="139" t="str">
        <f>IF(LEN(VLOOKUP($G17,Baseline!$G:$FP,144,0))=0,"",VLOOKUP($G17,Baseline!$G:$FP,144,0))</f>
        <v>1 = ogni giorno o più volte al giorno</v>
      </c>
      <c r="EU17" s="139" t="str">
        <f>IF(LEN(VLOOKUP($G17,Baseline!$G:$FP,145,0))=0,"",VLOOKUP($G17,Baseline!$G:$FP,145,0))</f>
        <v>2 = 4 - 6 volte a settimana</v>
      </c>
      <c r="EV17" s="139" t="str">
        <f>IF(LEN(VLOOKUP($G17,Baseline!$G:$FP,146,0))=0,"",VLOOKUP($G17,Baseline!$G:$FP,146,0))</f>
        <v>3 = 1 - 3 volte a settimana</v>
      </c>
      <c r="EW17" s="139" t="str">
        <f>IF(LEN(VLOOKUP($G17,Baseline!$G:$FP,147,0))=0,"",VLOOKUP($G17,Baseline!$G:$FP,147,0))</f>
        <v>4 = meno di una volta a settimana</v>
      </c>
      <c r="EX17" s="139" t="str">
        <f>IF(LEN(VLOOKUP($G17,Baseline!$G:$FP,148,0))=0,"",VLOOKUP($G17,Baseline!$G:$FP,148,0))</f>
        <v>5 = mai</v>
      </c>
      <c r="EY17" s="139" t="str">
        <f>IF(LEN(VLOOKUP($G17,Baseline!$G:$FP,149,0))=0,"",VLOOKUP($G17,Baseline!$G:$FP,149,0))</f>
        <v/>
      </c>
      <c r="EZ17" s="139" t="str">
        <f>IF(LEN(VLOOKUP($G17,Baseline!$G:$FP,150,0))=0,"",VLOOKUP($G17,Baseline!$G:$FP,150,0))</f>
        <v/>
      </c>
      <c r="FA17" s="139" t="str">
        <f>IF(LEN(VLOOKUP($G17,Baseline!$G:$FP,151,0))=0,"",VLOOKUP($G17,Baseline!$G:$FP,151,0))</f>
        <v/>
      </c>
      <c r="FB17" s="139" t="str">
        <f>IF(LEN(VLOOKUP($G17,Baseline!$G:$FP,152,0))=0,"",VLOOKUP($G17,Baseline!$G:$FP,152,0))</f>
        <v/>
      </c>
      <c r="FC17" s="139" t="str">
        <f>IF(LEN(VLOOKUP($G17,Baseline!$G:$FP,153,0))=0,"",VLOOKUP($G17,Baseline!$G:$FP,153,0))</f>
        <v/>
      </c>
      <c r="FD17" s="139" t="str">
        <f>IF(LEN(VLOOKUP($G17,Baseline!$G:$FP,154,0))=0,"",VLOOKUP($G17,Baseline!$G:$FP,154,0))</f>
        <v/>
      </c>
      <c r="FE17" s="139" t="str">
        <f>IF(LEN(VLOOKUP($G17,Baseline!$G:$FP,155,0))=0,"",VLOOKUP($G17,Baseline!$G:$FP,155,0))</f>
        <v/>
      </c>
      <c r="FF17" s="139" t="str">
        <f>IF(LEN(VLOOKUP($G17,Baseline!$G:$FP,156,0))=0,"",VLOOKUP($G17,Baseline!$G:$FP,156,0))</f>
        <v/>
      </c>
      <c r="FG17" s="139" t="str">
        <f>IF(LEN(VLOOKUP($G17,Baseline!$G:$FP,157,0))=0,"",VLOOKUP($G17,Baseline!$G:$FP,157,0))</f>
        <v/>
      </c>
      <c r="FH17" s="139" t="str">
        <f>IF(LEN(VLOOKUP($G17,Baseline!$G:$FP,158,0))=0,"",VLOOKUP($G17,Baseline!$G:$FP,158,0))</f>
        <v/>
      </c>
      <c r="FI17" s="139" t="str">
        <f>IF(LEN(VLOOKUP($G17,Baseline!$G:$FP,159,0))=0,"",VLOOKUP($G17,Baseline!$G:$FP,159,0))</f>
        <v/>
      </c>
      <c r="FJ17" s="139" t="str">
        <f>IF(LEN(VLOOKUP($G17,Baseline!$G:$FP,160,0))=0,"",VLOOKUP($G17,Baseline!$G:$FP,160,0))</f>
        <v/>
      </c>
      <c r="FK17" s="139" t="str">
        <f>IF(LEN(VLOOKUP($G17,Baseline!$G:$FP,161,0))=0,"",VLOOKUP($G17,Baseline!$G:$FP,161,0))</f>
        <v/>
      </c>
      <c r="FL17" s="139" t="str">
        <f>IF(LEN(VLOOKUP($G17,Baseline!$G:$FP,162,0))=0,"",VLOOKUP($G17,Baseline!$G:$FP,162,0))</f>
        <v/>
      </c>
      <c r="FM17" s="139" t="str">
        <f>IF(LEN(VLOOKUP($G17,Baseline!$G:$FP,163,0))=0,"",VLOOKUP($G17,Baseline!$G:$FP,163,0))</f>
        <v/>
      </c>
      <c r="FN17" s="139" t="str">
        <f>IF(LEN(VLOOKUP($G17,Baseline!$G:$FP,164,0))=0,"",VLOOKUP($G17,Baseline!$G:$FP,164,0))</f>
        <v/>
      </c>
      <c r="FO17" s="139" t="str">
        <f>IF(LEN(VLOOKUP($G17,Baseline!$G:$FP,165,0))=0,"",VLOOKUP($G17,Baseline!$G:$FP,165,0))</f>
        <v/>
      </c>
      <c r="FP17" s="139" t="str">
        <f>IF(LEN(VLOOKUP($G17,Baseline!$G:$FP,166,0))=0,"",VLOOKUP($G17,Baseline!$G:$FP,166,0))</f>
        <v/>
      </c>
      <c r="FQ17" s="130"/>
      <c r="FR17" s="130"/>
      <c r="FS17" s="130"/>
      <c r="FT17" s="130"/>
      <c r="FU17" s="178" t="s">
        <v>1609</v>
      </c>
      <c r="FV17" s="139" t="str">
        <f>IF(LEN(VLOOKUP($G17,Baseline!$G:$GR,172,0))=0,"",VLOOKUP($G17,Baseline!$G:$GR,172,0))</f>
        <v>1 = ежедневно или несколько раз в день</v>
      </c>
      <c r="FW17" s="139" t="str">
        <f>IF(LEN(VLOOKUP($G17,Baseline!$G:$GR,173,0))=0,"",VLOOKUP($G17,Baseline!$G:$GR,173,0))</f>
        <v>2 = 4 - 6 раз в неделю</v>
      </c>
      <c r="FX17" s="139" t="str">
        <f>IF(LEN(VLOOKUP($G17,Baseline!$G:$GR,174,0))=0,"",VLOOKUP($G17,Baseline!$G:$GR,174,0))</f>
        <v>3 = 1 - 3 раз в неделю</v>
      </c>
      <c r="FY17" s="139" t="str">
        <f>IF(LEN(VLOOKUP($G17,Baseline!$G:$GR,175,0))=0,"",VLOOKUP($G17,Baseline!$G:$GR,175,0))</f>
        <v>4 = менее одного раза в неделю</v>
      </c>
      <c r="FZ17" s="139" t="str">
        <f>IF(LEN(VLOOKUP($G17,Baseline!$G:$GR,176,0))=0,"",VLOOKUP($G17,Baseline!$G:$GR,176,0))</f>
        <v>5 = никогда</v>
      </c>
      <c r="GA17" s="139" t="str">
        <f>IF(LEN(VLOOKUP($G17,Baseline!$G:$GR,177,0))=0,"",VLOOKUP($G17,Baseline!$G:$GR,177,0))</f>
        <v/>
      </c>
      <c r="GB17" s="139" t="str">
        <f>IF(LEN(VLOOKUP($G17,Baseline!$G:$GR,178,0))=0,"",VLOOKUP($G17,Baseline!$G:$GR,178,0))</f>
        <v/>
      </c>
      <c r="GC17" s="139" t="str">
        <f>IF(LEN(VLOOKUP($G17,Baseline!$G:$GR,179,0))=0,"",VLOOKUP($G17,Baseline!$G:$GR,179,0))</f>
        <v/>
      </c>
      <c r="GD17" s="139" t="str">
        <f>IF(LEN(VLOOKUP($G17,Baseline!$G:$GR,180,0))=0,"",VLOOKUP($G17,Baseline!$G:$GR,180,0))</f>
        <v/>
      </c>
      <c r="GE17" s="139" t="str">
        <f>IF(LEN(VLOOKUP($G17,Baseline!$G:$GR,181,0))=0,"",VLOOKUP($G17,Baseline!$G:$GR,181,0))</f>
        <v/>
      </c>
      <c r="GF17" s="139" t="str">
        <f>IF(LEN(VLOOKUP($G17,Baseline!$G:$GR,182,0))=0,"",VLOOKUP($G17,Baseline!$G:$GR,182,0))</f>
        <v/>
      </c>
      <c r="GG17" s="139" t="str">
        <f>IF(LEN(VLOOKUP($G17,Baseline!$G:$GR,183,0))=0,"",VLOOKUP($G17,Baseline!$G:$GR,183,0))</f>
        <v/>
      </c>
      <c r="GH17" s="139" t="str">
        <f>IF(LEN(VLOOKUP($G17,Baseline!$G:$GR,184,0))=0,"",VLOOKUP($G17,Baseline!$G:$GR,184,0))</f>
        <v/>
      </c>
      <c r="GI17" s="139" t="str">
        <f>IF(LEN(VLOOKUP($G17,Baseline!$G:$GR,185,0))=0,"",VLOOKUP($G17,Baseline!$G:$GR,185,0))</f>
        <v/>
      </c>
      <c r="GJ17" s="139" t="str">
        <f>IF(LEN(VLOOKUP($G17,Baseline!$G:$GR,186,0))=0,"",VLOOKUP($G17,Baseline!$G:$GR,186,0))</f>
        <v/>
      </c>
      <c r="GK17" s="139" t="str">
        <f>IF(LEN(VLOOKUP($G17,Baseline!$G:$GR,187,0))=0,"",VLOOKUP($G17,Baseline!$G:$GR,187,0))</f>
        <v/>
      </c>
      <c r="GL17" s="139" t="str">
        <f>IF(LEN(VLOOKUP($G17,Baseline!$G:$GR,188,0))=0,"",VLOOKUP($G17,Baseline!$G:$GR,188,0))</f>
        <v/>
      </c>
      <c r="GM17" s="139" t="str">
        <f>IF(LEN(VLOOKUP($G17,Baseline!$G:$GR,189,0))=0,"",VLOOKUP($G17,Baseline!$G:$GR,189,0))</f>
        <v/>
      </c>
      <c r="GN17" s="139" t="str">
        <f>IF(LEN(VLOOKUP($G17,Baseline!$G:$GR,190,0))=0,"",VLOOKUP($G17,Baseline!$G:$GR,190,0))</f>
        <v/>
      </c>
      <c r="GO17" s="139" t="str">
        <f>IF(LEN(VLOOKUP($G17,Baseline!$G:$GR,191,0))=0,"",VLOOKUP($G17,Baseline!$G:$GR,191,0))</f>
        <v/>
      </c>
      <c r="GP17" s="139" t="str">
        <f>IF(LEN(VLOOKUP($G17,Baseline!$G:$GR,192,0))=0,"",VLOOKUP($G17,Baseline!$G:$GR,192,0))</f>
        <v/>
      </c>
      <c r="GQ17" s="139" t="str">
        <f>IF(LEN(VLOOKUP($G17,Baseline!$G:$GR,193,0))=0,"",VLOOKUP($G17,Baseline!$G:$GR,193,0))</f>
        <v/>
      </c>
      <c r="GR17" s="139" t="str">
        <f>IF(LEN(VLOOKUP($G17,Baseline!$G:$GR,194,0))=0,"",VLOOKUP($G17,Baseline!$G:$GR,194,0))</f>
        <v/>
      </c>
      <c r="GS17" s="130"/>
      <c r="GT17" s="130"/>
      <c r="GU17" s="130"/>
      <c r="GV17" s="130"/>
      <c r="GW17" s="178" t="s">
        <v>1610</v>
      </c>
      <c r="GX17" s="139" t="str">
        <f>IF(LEN(VLOOKUP($G17,Baseline!$G:$HT,200,0))=0,"",VLOOKUP($G17,Baseline!$G:$HT,200,0))</f>
        <v>1 = svakodnevno ili više puta dnevno</v>
      </c>
      <c r="GY17" s="139" t="str">
        <f>IF(LEN(VLOOKUP($G17,Baseline!$G:$HT,201,0))=0,"",VLOOKUP($G17,Baseline!$G:$HT,201,0))</f>
        <v>2 = 4 do 6 puta nedeljno</v>
      </c>
      <c r="GZ17" s="139" t="str">
        <f>IF(LEN(VLOOKUP($G17,Baseline!$G:$HT,202,0))=0,"",VLOOKUP($G17,Baseline!$G:$HT,202,0))</f>
        <v>3 = 1 do 3 puta nedeljno</v>
      </c>
      <c r="HA17" s="139" t="str">
        <f>IF(LEN(VLOOKUP($G17,Baseline!$G:$HT,203,0))=0,"",VLOOKUP($G17,Baseline!$G:$HT,203,0))</f>
        <v>4 = manje od jednom nedeljno</v>
      </c>
      <c r="HB17" s="139" t="str">
        <f>IF(LEN(VLOOKUP($G17,Baseline!$G:$HT,204,0))=0,"",VLOOKUP($G17,Baseline!$G:$HT,204,0))</f>
        <v>5 = nikada</v>
      </c>
      <c r="HC17" s="139" t="str">
        <f>IF(LEN(VLOOKUP($G17,Baseline!$G:$HT,205,0))=0,"",VLOOKUP($G17,Baseline!$G:$HT,205,0))</f>
        <v/>
      </c>
      <c r="HD17" s="139" t="str">
        <f>IF(LEN(VLOOKUP($G17,Baseline!$G:$HT,206,0))=0,"",VLOOKUP($G17,Baseline!$G:$HT,206,0))</f>
        <v/>
      </c>
      <c r="HE17" s="139" t="str">
        <f>IF(LEN(VLOOKUP($G17,Baseline!$G:$HT,207,0))=0,"",VLOOKUP($G17,Baseline!$G:$HT,207,0))</f>
        <v/>
      </c>
      <c r="HF17" s="139" t="str">
        <f>IF(LEN(VLOOKUP($G17,Baseline!$G:$HT,208,0))=0,"",VLOOKUP($G17,Baseline!$G:$HT,208,0))</f>
        <v/>
      </c>
      <c r="HG17" s="139" t="str">
        <f>IF(LEN(VLOOKUP($G17,Baseline!$G:$HT,209,0))=0,"",VLOOKUP($G17,Baseline!$G:$HT,209,0))</f>
        <v/>
      </c>
      <c r="HH17" s="139" t="str">
        <f>IF(LEN(VLOOKUP($G17,Baseline!$G:$HT,210,0))=0,"",VLOOKUP($G17,Baseline!$G:$HT,210,0))</f>
        <v/>
      </c>
      <c r="HI17" s="139" t="str">
        <f>IF(LEN(VLOOKUP($G17,Baseline!$G:$HT,211,0))=0,"",VLOOKUP($G17,Baseline!$G:$HT,211,0))</f>
        <v/>
      </c>
      <c r="HJ17" s="139" t="str">
        <f>IF(LEN(VLOOKUP($G17,Baseline!$G:$HT,212,0))=0,"",VLOOKUP($G17,Baseline!$G:$HT,212,0))</f>
        <v/>
      </c>
      <c r="HK17" s="139" t="str">
        <f>IF(LEN(VLOOKUP($G17,Baseline!$G:$HT,213,0))=0,"",VLOOKUP($G17,Baseline!$G:$HT,213,0))</f>
        <v/>
      </c>
      <c r="HL17" s="139" t="str">
        <f>IF(LEN(VLOOKUP($G17,Baseline!$G:$HT,214,0))=0,"",VLOOKUP($G17,Baseline!$G:$HT,214,0))</f>
        <v/>
      </c>
      <c r="HM17" s="139" t="str">
        <f>IF(LEN(VLOOKUP($G17,Baseline!$G:$HT,215,0))=0,"",VLOOKUP($G17,Baseline!$G:$HT,215,0))</f>
        <v/>
      </c>
      <c r="HN17" s="139" t="str">
        <f>IF(LEN(VLOOKUP($G17,Baseline!$G:$HT,216,0))=0,"",VLOOKUP($G17,Baseline!$G:$HT,216,0))</f>
        <v/>
      </c>
      <c r="HO17" s="139" t="str">
        <f>IF(LEN(VLOOKUP($G17,Baseline!$G:$HT,217,0))=0,"",VLOOKUP($G17,Baseline!$G:$HT,217,0))</f>
        <v/>
      </c>
      <c r="HP17" s="139" t="str">
        <f>IF(LEN(VLOOKUP($G17,Baseline!$G:$HT,218,0))=0,"",VLOOKUP($G17,Baseline!$G:$HT,218,0))</f>
        <v/>
      </c>
      <c r="HQ17" s="139" t="str">
        <f>IF(LEN(VLOOKUP($G17,Baseline!$G:$HT,219,0))=0,"",VLOOKUP($G17,Baseline!$G:$HT,219,0))</f>
        <v/>
      </c>
      <c r="HR17" s="139" t="str">
        <f>IF(LEN(VLOOKUP($G17,Baseline!$G:$HT,220,0))=0,"",VLOOKUP($G17,Baseline!$G:$HT,220,0))</f>
        <v/>
      </c>
      <c r="HS17" s="139" t="str">
        <f>IF(LEN(VLOOKUP($G17,Baseline!$G:$HT,221,0))=0,"",VLOOKUP($G17,Baseline!$G:$HT,221,0))</f>
        <v/>
      </c>
      <c r="HT17" s="139" t="str">
        <f>IF(LEN(VLOOKUP($G17,Baseline!$G:$HT,222,0))=0,"",VLOOKUP($G17,Baseline!$G:$HT,222,0))</f>
        <v/>
      </c>
      <c r="HU17" s="130"/>
      <c r="HV17" s="130"/>
      <c r="HW17" s="130"/>
      <c r="HX17" s="130"/>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10.25" x14ac:dyDescent="0.25">
      <c r="A18" s="129" t="s">
        <v>261</v>
      </c>
      <c r="B18" s="131" t="s">
        <v>262</v>
      </c>
      <c r="C18" s="131"/>
      <c r="D18" s="131"/>
      <c r="E18" s="131"/>
      <c r="F18" s="130" t="s">
        <v>263</v>
      </c>
      <c r="G18" s="132" t="s">
        <v>876</v>
      </c>
      <c r="H18" s="158"/>
      <c r="I18" s="178" t="s">
        <v>1611</v>
      </c>
      <c r="J18" s="130" t="str">
        <f>IF(LEN(VLOOKUP($G18,Baseline!$G:$BH,4,0))=0,"",VLOOKUP($G18,Baseline!$G:$BH,4,0))</f>
        <v>1 = Ich esse mehr Gemüse</v>
      </c>
      <c r="K18" s="130" t="str">
        <f>IF(LEN(VLOOKUP($G18,Baseline!$G:$BH,5,0))=0,"",VLOOKUP($G18,Baseline!$G:$BH,5,0))</f>
        <v>2 = Ich esse weniger Gemüse</v>
      </c>
      <c r="L18" s="130" t="str">
        <f>IF(LEN(VLOOKUP($G18,Baseline!$G:$BH,6,0))=0,"",VLOOKUP($G18,Baseline!$G:$BH,6,0))</f>
        <v>3 = Ich esse genauso viel Gemüse wie vorher</v>
      </c>
      <c r="M18" s="130" t="str">
        <f>IF(LEN(VLOOKUP($G18,Baseline!$G:$BH,7,0))=0,"",VLOOKUP($G18,Baseline!$G:$BH,7,0))</f>
        <v/>
      </c>
      <c r="N18" s="130" t="str">
        <f>IF(LEN(VLOOKUP($G18,Baseline!$G:$BH,8,0))=0,"",VLOOKUP($G18,Baseline!$G:$BH,8,0))</f>
        <v/>
      </c>
      <c r="O18" s="130" t="str">
        <f>IF(LEN(VLOOKUP($G18,Baseline!$G:$BH,9,0))=0,"",VLOOKUP($G18,Baseline!$G:$BH,9,0))</f>
        <v/>
      </c>
      <c r="P18" s="130" t="str">
        <f>IF(LEN(VLOOKUP($G18,Baseline!$G:$BH,10,0))=0,"",VLOOKUP($G18,Baseline!$G:$BH,10,0))</f>
        <v/>
      </c>
      <c r="Q18" s="130" t="str">
        <f>IF(LEN(VLOOKUP($G18,Baseline!$G:$BH,11,0))=0,"",VLOOKUP($G18,Baseline!$G:$BH,11,0))</f>
        <v/>
      </c>
      <c r="R18" s="130" t="str">
        <f>IF(LEN(VLOOKUP($G18,Baseline!$G:$BH,12,0))=0,"",VLOOKUP($G18,Baseline!$G:$BH,12,0))</f>
        <v/>
      </c>
      <c r="S18" s="130" t="str">
        <f>IF(LEN(VLOOKUP($G18,Baseline!$G:$BH,13,0))=0,"",VLOOKUP($G18,Baseline!$G:$BH,13,0))</f>
        <v/>
      </c>
      <c r="T18" s="130" t="str">
        <f>IF(LEN(VLOOKUP($G18,Baseline!$G:$BH,14,0))=0,"",VLOOKUP($G18,Baseline!$G:$BH,14,0))</f>
        <v/>
      </c>
      <c r="U18" s="130" t="str">
        <f>IF(LEN(VLOOKUP($G18,Baseline!$G:$BH,15,0))=0,"",VLOOKUP($G18,Baseline!$G:$BH,15,0))</f>
        <v/>
      </c>
      <c r="V18" s="130" t="str">
        <f>IF(LEN(VLOOKUP($G18,Baseline!$G:$BH,16,0))=0,"",VLOOKUP($G18,Baseline!$G:$BH,16,0))</f>
        <v/>
      </c>
      <c r="W18" s="130" t="str">
        <f>IF(LEN(VLOOKUP($G18,Baseline!$G:$BH,17,0))=0,"",VLOOKUP($G18,Baseline!$G:$BH,17,0))</f>
        <v/>
      </c>
      <c r="X18" s="130" t="str">
        <f>IF(LEN(VLOOKUP($G18,Baseline!$G:$BH,18,0))=0,"",VLOOKUP($G18,Baseline!$G:$BH,18,0))</f>
        <v/>
      </c>
      <c r="Y18" s="130" t="str">
        <f>IF(LEN(VLOOKUP($G18,Baseline!$G:$BH,19,0))=0,"",VLOOKUP($G18,Baseline!$G:$BH,19,0))</f>
        <v/>
      </c>
      <c r="Z18" s="130" t="str">
        <f>IF(LEN(VLOOKUP($G18,Baseline!$G:$BH,20,0))=0,"",VLOOKUP($G18,Baseline!$G:$BH,20,0))</f>
        <v/>
      </c>
      <c r="AA18" s="130" t="str">
        <f>IF(LEN(VLOOKUP($G18,Baseline!$G:$BH,21,0))=0,"",VLOOKUP($G18,Baseline!$G:$BH,21,0))</f>
        <v/>
      </c>
      <c r="AB18" s="130" t="str">
        <f>IF(LEN(VLOOKUP($G18,Baseline!$G:$BH,22,0))=0,"",VLOOKUP($G18,Baseline!$G:$BH,22,0))</f>
        <v/>
      </c>
      <c r="AC18" s="130" t="str">
        <f>IF(LEN(VLOOKUP($G18,Baseline!$G:$BH,23,0))=0,"",VLOOKUP($G18,Baseline!$G:$BH,23,0))</f>
        <v/>
      </c>
      <c r="AD18" s="130" t="str">
        <f>IF(LEN(VLOOKUP($G18,Baseline!$G:$BH,24,0))=0,"",VLOOKUP($G18,Baseline!$G:$BH,24,0))</f>
        <v/>
      </c>
      <c r="AE18" s="130" t="str">
        <f>IF(LEN(VLOOKUP($G18,Baseline!$G:$BH,25,0))=0,"",VLOOKUP($G18,Baseline!$G:$BH,25,0))</f>
        <v/>
      </c>
      <c r="AF18" s="130" t="str">
        <f>IF(LEN(VLOOKUP($G18,Baseline!$G:$BH,26,0))=0,"",VLOOKUP($G18,Baseline!$G:$BH,26,0))</f>
        <v/>
      </c>
      <c r="AG18" s="130"/>
      <c r="AH18" s="130"/>
      <c r="AI18" s="130"/>
      <c r="AJ18" s="130"/>
      <c r="AK18" s="178" t="s">
        <v>1612</v>
      </c>
      <c r="AL18" s="130" t="str">
        <f>IF(LEN(VLOOKUP($G18,Baseline!$G:$BH,32,0))=0,"",VLOOKUP($G18,Baseline!$G:$BH,32,0))</f>
        <v>1 = I eat more vegetables</v>
      </c>
      <c r="AM18" s="130" t="str">
        <f>IF(LEN(VLOOKUP($G18,Baseline!$G:$BH,33,0))=0,"",VLOOKUP($G18,Baseline!$G:$BH,33,0))</f>
        <v>2 = I eat less vegetables</v>
      </c>
      <c r="AN18" s="130" t="str">
        <f>IF(LEN(VLOOKUP($G18,Baseline!$G:$BH,34,0))=0,"",VLOOKUP($G18,Baseline!$G:$BH,34,0))</f>
        <v>3 = I eat the same amount of vegetables as before</v>
      </c>
      <c r="AO18" s="130" t="str">
        <f>IF(LEN(VLOOKUP($G18,Baseline!$G:$BH,35,0))=0,"",VLOOKUP($G18,Baseline!$G:$BH,35,0))</f>
        <v/>
      </c>
      <c r="AP18" s="130" t="str">
        <f>IF(LEN(VLOOKUP($G18,Baseline!$G:$BH,36,0))=0,"",VLOOKUP($G18,Baseline!$G:$BH,36,0))</f>
        <v/>
      </c>
      <c r="AQ18" s="130" t="str">
        <f>IF(LEN(VLOOKUP($G18,Baseline!$G:$BH,37,0))=0,"",VLOOKUP($G18,Baseline!$G:$BH,37,0))</f>
        <v/>
      </c>
      <c r="AR18" s="130" t="str">
        <f>IF(LEN(VLOOKUP($G18,Baseline!$G:$BH,38,0))=0,"",VLOOKUP($G18,Baseline!$G:$BH,38,0))</f>
        <v/>
      </c>
      <c r="AS18" s="130" t="str">
        <f>IF(LEN(VLOOKUP($G18,Baseline!$G:$BH,39,0))=0,"",VLOOKUP($G18,Baseline!$G:$BH,39,0))</f>
        <v/>
      </c>
      <c r="AT18" s="130" t="str">
        <f>IF(LEN(VLOOKUP($G18,Baseline!$G:$BH,40,0))=0,"",VLOOKUP($G18,Baseline!$G:$BH,40,0))</f>
        <v/>
      </c>
      <c r="AU18" s="130" t="str">
        <f>IF(LEN(VLOOKUP($G18,Baseline!$G:$BH,41,0))=0,"",VLOOKUP($G18,Baseline!$G:$BH,41,0))</f>
        <v/>
      </c>
      <c r="AV18" s="130" t="str">
        <f>IF(LEN(VLOOKUP($G18,Baseline!$G:$BH,42,0))=0,"",VLOOKUP($G18,Baseline!$G:$BH,42,0))</f>
        <v/>
      </c>
      <c r="AW18" s="130" t="str">
        <f>IF(LEN(VLOOKUP($G18,Baseline!$G:$BH,43,0))=0,"",VLOOKUP($G18,Baseline!$G:$BH,43,0))</f>
        <v/>
      </c>
      <c r="AX18" s="130" t="str">
        <f>IF(LEN(VLOOKUP($G18,Baseline!$G:$BH,44,0))=0,"",VLOOKUP($G18,Baseline!$G:$BH,44,0))</f>
        <v/>
      </c>
      <c r="AY18" s="130" t="str">
        <f>IF(LEN(VLOOKUP($G18,Baseline!$G:$BH,45,0))=0,"",VLOOKUP($G18,Baseline!$G:$BH,45,0))</f>
        <v/>
      </c>
      <c r="AZ18" s="130" t="str">
        <f>IF(LEN(VLOOKUP($G18,Baseline!$G:$BH,46,0))=0,"",VLOOKUP($G18,Baseline!$G:$BH,46,0))</f>
        <v/>
      </c>
      <c r="BA18" s="130" t="str">
        <f>IF(LEN(VLOOKUP($G18,Baseline!$G:$BH,47,0))=0,"",VLOOKUP($G18,Baseline!$G:$BH,47,0))</f>
        <v/>
      </c>
      <c r="BB18" s="130" t="str">
        <f>IF(LEN(VLOOKUP($G18,Baseline!$G:$BH,48,0))=0,"",VLOOKUP($G18,Baseline!$G:$BH,48,0))</f>
        <v/>
      </c>
      <c r="BC18" s="130" t="str">
        <f>IF(LEN(VLOOKUP($G18,Baseline!$G:$BH,49,0))=0,"",VLOOKUP($G18,Baseline!$G:$BH,49,0))</f>
        <v/>
      </c>
      <c r="BD18" s="130" t="str">
        <f>IF(LEN(VLOOKUP($G18,Baseline!$G:$BH,50,0))=0,"",VLOOKUP($G18,Baseline!$G:$BH,50,0))</f>
        <v/>
      </c>
      <c r="BE18" s="130" t="str">
        <f>IF(LEN(VLOOKUP($G18,Baseline!$G:$BH,51,0))=0,"",VLOOKUP($G18,Baseline!$G:$BH,51,0))</f>
        <v/>
      </c>
      <c r="BF18" s="130" t="str">
        <f>IF(LEN(VLOOKUP($G18,Baseline!$G:$BH,52,0))=0,"",VLOOKUP($G18,Baseline!$G:$BH,52,0))</f>
        <v/>
      </c>
      <c r="BG18" s="130" t="str">
        <f>IF(LEN(VLOOKUP($G18,Baseline!$G:$BH,53,0))=0,"",VLOOKUP($G18,Baseline!$G:$BH,53,0))</f>
        <v/>
      </c>
      <c r="BH18" s="130" t="str">
        <f>IF(LEN(VLOOKUP($G18,Baseline!$G:$BH,54,0))=0,"",VLOOKUP($G18,Baseline!$G:$BH,54,0))</f>
        <v/>
      </c>
      <c r="BI18" s="130"/>
      <c r="BJ18" s="130"/>
      <c r="BK18" s="130"/>
      <c r="BL18" s="130"/>
      <c r="BM18" s="178" t="s">
        <v>1613</v>
      </c>
      <c r="BN18" s="135" t="str">
        <f>IF(LEN(VLOOKUP($G18,Baseline!$G:$CJ,60,0))=0,"",VLOOKUP($G18,Baseline!$G:$CJ,60,0))</f>
        <v>1 = Como más verdura</v>
      </c>
      <c r="BO18" s="135" t="str">
        <f>IF(LEN(VLOOKUP($G18,Baseline!$G:$CJ,61,0))=0,"",VLOOKUP($G18,Baseline!$G:$CJ,61,0))</f>
        <v>2 = Como menos verdura</v>
      </c>
      <c r="BP18" s="135" t="str">
        <f>IF(LEN(VLOOKUP($G18,Baseline!$G:$CJ,62,0))=0,"",VLOOKUP($G18,Baseline!$G:$CJ,62,0))</f>
        <v>3 = Como la misma cantidad de verdura que antes</v>
      </c>
      <c r="BQ18" s="135" t="str">
        <f>IF(LEN(VLOOKUP($G18,Baseline!$G:$CJ,63,0))=0,"",VLOOKUP($G18,Baseline!$G:$CJ,63,0))</f>
        <v/>
      </c>
      <c r="BR18" s="135" t="str">
        <f>IF(LEN(VLOOKUP($G18,Baseline!$G:$CJ,64,0))=0,"",VLOOKUP($G18,Baseline!$G:$CJ,64,0))</f>
        <v/>
      </c>
      <c r="BS18" s="135" t="str">
        <f>IF(LEN(VLOOKUP($G18,Baseline!$G:$CJ,65,0))=0,"",VLOOKUP($G18,Baseline!$G:$CJ,65,0))</f>
        <v/>
      </c>
      <c r="BT18" s="135" t="str">
        <f>IF(LEN(VLOOKUP($G18,Baseline!$G:$CJ,66,0))=0,"",VLOOKUP($G18,Baseline!$G:$CJ,66,0))</f>
        <v/>
      </c>
      <c r="BU18" s="135" t="str">
        <f>IF(LEN(VLOOKUP($G18,Baseline!$G:$CJ,67,0))=0,"",VLOOKUP($G18,Baseline!$G:$CJ,67,0))</f>
        <v/>
      </c>
      <c r="BV18" s="135" t="str">
        <f>IF(LEN(VLOOKUP($G18,Baseline!$G:$CJ,68,0))=0,"",VLOOKUP($G18,Baseline!$G:$CJ,68,0))</f>
        <v/>
      </c>
      <c r="BW18" s="135" t="str">
        <f>IF(LEN(VLOOKUP($G18,Baseline!$G:$CJ,69,0))=0,"",VLOOKUP($G18,Baseline!$G:$CJ,69,0))</f>
        <v/>
      </c>
      <c r="BX18" s="135" t="str">
        <f>IF(LEN(VLOOKUP($G18,Baseline!$G:$CJ,70,0))=0,"",VLOOKUP($G18,Baseline!$G:$CJ,70,0))</f>
        <v/>
      </c>
      <c r="BY18" s="135" t="str">
        <f>IF(LEN(VLOOKUP($G18,Baseline!$G:$CJ,71,0))=0,"",VLOOKUP($G18,Baseline!$G:$CJ,71,0))</f>
        <v/>
      </c>
      <c r="BZ18" s="135" t="str">
        <f>IF(LEN(VLOOKUP($G18,Baseline!$G:$CJ,72,0))=0,"",VLOOKUP($G18,Baseline!$G:$CJ,72,0))</f>
        <v/>
      </c>
      <c r="CA18" s="135" t="str">
        <f>IF(LEN(VLOOKUP($G18,Baseline!$G:$CJ,73,0))=0,"",VLOOKUP($G18,Baseline!$G:$CJ,73,0))</f>
        <v/>
      </c>
      <c r="CB18" s="135" t="str">
        <f>IF(LEN(VLOOKUP($G18,Baseline!$G:$CJ,74,0))=0,"",VLOOKUP($G18,Baseline!$G:$CJ,74,0))</f>
        <v/>
      </c>
      <c r="CC18" s="135" t="str">
        <f>IF(LEN(VLOOKUP($G18,Baseline!$G:$CJ,75,0))=0,"",VLOOKUP($G18,Baseline!$G:$CJ,75,0))</f>
        <v/>
      </c>
      <c r="CD18" s="135" t="str">
        <f>IF(LEN(VLOOKUP($G18,Baseline!$G:$CJ,76,0))=0,"",VLOOKUP($G18,Baseline!$G:$CJ,76,0))</f>
        <v/>
      </c>
      <c r="CE18" s="135" t="str">
        <f>IF(LEN(VLOOKUP($G18,Baseline!$G:$CJ,77,0))=0,"",VLOOKUP($G18,Baseline!$G:$CJ,77,0))</f>
        <v/>
      </c>
      <c r="CF18" s="135" t="str">
        <f>IF(LEN(VLOOKUP($G18,Baseline!$G:$CJ,78,0))=0,"",VLOOKUP($G18,Baseline!$G:$CJ,78,0))</f>
        <v/>
      </c>
      <c r="CG18" s="135" t="str">
        <f>IF(LEN(VLOOKUP($G18,Baseline!$G:$CJ,79,0))=0,"",VLOOKUP($G18,Baseline!$G:$CJ,79,0))</f>
        <v/>
      </c>
      <c r="CH18" s="135" t="str">
        <f>IF(LEN(VLOOKUP($G18,Baseline!$G:$CJ,80,0))=0,"",VLOOKUP($G18,Baseline!$G:$CJ,80,0))</f>
        <v/>
      </c>
      <c r="CI18" s="135" t="str">
        <f>IF(LEN(VLOOKUP($G18,Baseline!$G:$CJ,81,0))=0,"",VLOOKUP($G18,Baseline!$G:$CJ,81,0))</f>
        <v/>
      </c>
      <c r="CJ18" s="135" t="str">
        <f>IF(LEN(VLOOKUP($G18,Baseline!$G:$CJ,82,0))=0,"",VLOOKUP($G18,Baseline!$G:$CJ,82,0))</f>
        <v/>
      </c>
      <c r="CK18" s="130"/>
      <c r="CL18" s="130"/>
      <c r="CM18" s="130"/>
      <c r="CN18" s="130"/>
      <c r="CO18" s="179" t="s">
        <v>1614</v>
      </c>
      <c r="CP18" s="136" t="str">
        <f>IF(LEN(VLOOKUP($G18,Baseline!$G:$DL,88,0))=0,"",VLOOKUP($G18,Baseline!$G:$DL,88,0))</f>
        <v>1 = je mange plus de légumes</v>
      </c>
      <c r="CQ18" s="136" t="str">
        <f>IF(LEN(VLOOKUP($G18,Baseline!$G:$DL,89,0))=0,"",VLOOKUP($G18,Baseline!$G:$DL,89,0))</f>
        <v>2 = je mange moins de légumes</v>
      </c>
      <c r="CR18" s="136" t="str">
        <f>IF(LEN(VLOOKUP($G18,Baseline!$G:$DL,90,0))=0,"",VLOOKUP($G18,Baseline!$G:$DL,90,0))</f>
        <v>3 = je mange autant de légumes qu'avant</v>
      </c>
      <c r="CS18" s="136" t="str">
        <f>IF(LEN(VLOOKUP($G18,Baseline!$G:$DL,91,0))=0,"",VLOOKUP($G18,Baseline!$G:$DL,91,0))</f>
        <v/>
      </c>
      <c r="CT18" s="136" t="str">
        <f>IF(LEN(VLOOKUP($G18,Baseline!$G:$DL,92,0))=0,"",VLOOKUP($G18,Baseline!$G:$DL,92,0))</f>
        <v/>
      </c>
      <c r="CU18" s="136" t="str">
        <f>IF(LEN(VLOOKUP($G18,Baseline!$G:$DL,93,0))=0,"",VLOOKUP($G18,Baseline!$G:$DL,93,0))</f>
        <v/>
      </c>
      <c r="CV18" s="136" t="str">
        <f>IF(LEN(VLOOKUP($G18,Baseline!$G:$DL,94,0))=0,"",VLOOKUP($G18,Baseline!$G:$DL,94,0))</f>
        <v/>
      </c>
      <c r="CW18" s="136" t="str">
        <f>IF(LEN(VLOOKUP($G18,Baseline!$G:$DL,95,0))=0,"",VLOOKUP($G18,Baseline!$G:$DL,95,0))</f>
        <v/>
      </c>
      <c r="CX18" s="136" t="str">
        <f>IF(LEN(VLOOKUP($G18,Baseline!$G:$DL,96,0))=0,"",VLOOKUP($G18,Baseline!$G:$DL,96,0))</f>
        <v/>
      </c>
      <c r="CY18" s="136" t="str">
        <f>IF(LEN(VLOOKUP($G18,Baseline!$G:$DL,97,0))=0,"",VLOOKUP($G18,Baseline!$G:$DL,97,0))</f>
        <v/>
      </c>
      <c r="CZ18" s="136" t="str">
        <f>IF(LEN(VLOOKUP($G18,Baseline!$G:$DL,98,0))=0,"",VLOOKUP($G18,Baseline!$G:$DL,98,0))</f>
        <v/>
      </c>
      <c r="DA18" s="136" t="str">
        <f>IF(LEN(VLOOKUP($G18,Baseline!$G:$DL,99,0))=0,"",VLOOKUP($G18,Baseline!$G:$DL,99,0))</f>
        <v/>
      </c>
      <c r="DB18" s="136" t="str">
        <f>IF(LEN(VLOOKUP($G18,Baseline!$G:$DL,100,0))=0,"",VLOOKUP($G18,Baseline!$G:$DL,100,0))</f>
        <v/>
      </c>
      <c r="DC18" s="136" t="str">
        <f>IF(LEN(VLOOKUP($G18,Baseline!$G:$DL,101,0))=0,"",VLOOKUP($G18,Baseline!$G:$DL,101,0))</f>
        <v/>
      </c>
      <c r="DD18" s="136" t="str">
        <f>IF(LEN(VLOOKUP($G18,Baseline!$G:$DL,102,0))=0,"",VLOOKUP($G18,Baseline!$G:$DL,102,0))</f>
        <v/>
      </c>
      <c r="DE18" s="136" t="str">
        <f>IF(LEN(VLOOKUP($G18,Baseline!$G:$DL,103,0))=0,"",VLOOKUP($G18,Baseline!$G:$DL,103,0))</f>
        <v/>
      </c>
      <c r="DF18" s="136" t="str">
        <f>IF(LEN(VLOOKUP($G18,Baseline!$G:$DL,104,0))=0,"",VLOOKUP($G18,Baseline!$G:$DL,104,0))</f>
        <v/>
      </c>
      <c r="DG18" s="136" t="str">
        <f>IF(LEN(VLOOKUP($G18,Baseline!$G:$DL,105,0))=0,"",VLOOKUP($G18,Baseline!$G:$DL,105,0))</f>
        <v/>
      </c>
      <c r="DH18" s="136" t="str">
        <f>IF(LEN(VLOOKUP($G18,Baseline!$G:$DL,106,0))=0,"",VLOOKUP($G18,Baseline!$G:$DL,106,0))</f>
        <v/>
      </c>
      <c r="DI18" s="136" t="str">
        <f>IF(LEN(VLOOKUP($G18,Baseline!$G:$DL,107,0))=0,"",VLOOKUP($G18,Baseline!$G:$DL,107,0))</f>
        <v/>
      </c>
      <c r="DJ18" s="136" t="str">
        <f>IF(LEN(VLOOKUP($G18,Baseline!$G:$DL,108,0))=0,"",VLOOKUP($G18,Baseline!$G:$DL,108,0))</f>
        <v/>
      </c>
      <c r="DK18" s="136" t="str">
        <f>IF(LEN(VLOOKUP($G18,Baseline!$G:$DL,109,0))=0,"",VLOOKUP($G18,Baseline!$G:$DL,109,0))</f>
        <v/>
      </c>
      <c r="DL18" s="136" t="str">
        <f>IF(LEN(VLOOKUP($G18,Baseline!$G:$DL,110,0))=0,"",VLOOKUP($G18,Baseline!$G:$DL,110,0))</f>
        <v/>
      </c>
      <c r="DM18" s="137"/>
      <c r="DN18" s="137"/>
      <c r="DO18" s="137"/>
      <c r="DP18" s="137"/>
      <c r="DQ18" s="178" t="s">
        <v>1615</v>
      </c>
      <c r="DR18" s="139" t="str">
        <f>IF(LEN(VLOOKUP($G18,Baseline!$G:$EN,116,0))=0,"",VLOOKUP($G18,Baseline!$G:$EN,116,0))</f>
        <v>1 = több zöldséget fogyasztok</v>
      </c>
      <c r="DS18" s="139" t="str">
        <f>IF(LEN(VLOOKUP($G18,Baseline!$G:$EN,117,0))=0,"",VLOOKUP($G18,Baseline!$G:$EN,117,0))</f>
        <v>2 = kevesebb zöldséget fogyasztok</v>
      </c>
      <c r="DT18" s="139" t="str">
        <f>IF(LEN(VLOOKUP($G18,Baseline!$G:$EN,118,0))=0,"",VLOOKUP($G18,Baseline!$G:$EN,118,0))</f>
        <v>3 = ugyanannyi zöldséget fogyasztok, mint korábban</v>
      </c>
      <c r="DU18" s="139" t="str">
        <f>IF(LEN(VLOOKUP($G18,Baseline!$G:$EN,119,0))=0,"",VLOOKUP($G18,Baseline!$G:$EN,119,0))</f>
        <v/>
      </c>
      <c r="DV18" s="139" t="str">
        <f>IF(LEN(VLOOKUP($G18,Baseline!$G:$EN,120,0))=0,"",VLOOKUP($G18,Baseline!$G:$EN,120,0))</f>
        <v/>
      </c>
      <c r="DW18" s="139" t="str">
        <f>IF(LEN(VLOOKUP($G18,Baseline!$G:$EN,121,0))=0,"",VLOOKUP($G18,Baseline!$G:$EN,121,0))</f>
        <v/>
      </c>
      <c r="DX18" s="139" t="str">
        <f>IF(LEN(VLOOKUP($G18,Baseline!$G:$EN,122,0))=0,"",VLOOKUP($G18,Baseline!$G:$EN,122,0))</f>
        <v/>
      </c>
      <c r="DY18" s="139" t="str">
        <f>IF(LEN(VLOOKUP($G18,Baseline!$G:$EN,123,0))=0,"",VLOOKUP($G18,Baseline!$G:$EN,123,0))</f>
        <v/>
      </c>
      <c r="DZ18" s="139" t="str">
        <f>IF(LEN(VLOOKUP($G18,Baseline!$G:$EN,124,0))=0,"",VLOOKUP($G18,Baseline!$G:$EN,124,0))</f>
        <v/>
      </c>
      <c r="EA18" s="139" t="str">
        <f>IF(LEN(VLOOKUP($G18,Baseline!$G:$EN,125,0))=0,"",VLOOKUP($G18,Baseline!$G:$EN,125,0))</f>
        <v/>
      </c>
      <c r="EB18" s="139" t="str">
        <f>IF(LEN(VLOOKUP($G18,Baseline!$G:$EN,126,0))=0,"",VLOOKUP($G18,Baseline!$G:$EN,126,0))</f>
        <v/>
      </c>
      <c r="EC18" s="139" t="str">
        <f>IF(LEN(VLOOKUP($G18,Baseline!$G:$EN,127,0))=0,"",VLOOKUP($G18,Baseline!$G:$EN,127,0))</f>
        <v/>
      </c>
      <c r="ED18" s="139" t="str">
        <f>IF(LEN(VLOOKUP($G18,Baseline!$G:$EN,128,0))=0,"",VLOOKUP($G18,Baseline!$G:$EN,128,0))</f>
        <v/>
      </c>
      <c r="EE18" s="139" t="str">
        <f>IF(LEN(VLOOKUP($G18,Baseline!$G:$EN,129,0))=0,"",VLOOKUP($G18,Baseline!$G:$EN,129,0))</f>
        <v/>
      </c>
      <c r="EF18" s="139" t="str">
        <f>IF(LEN(VLOOKUP($G18,Baseline!$G:$EN,130,0))=0,"",VLOOKUP($G18,Baseline!$G:$EN,130,0))</f>
        <v/>
      </c>
      <c r="EG18" s="139" t="str">
        <f>IF(LEN(VLOOKUP($G18,Baseline!$G:$EN,131,0))=0,"",VLOOKUP($G18,Baseline!$G:$EN,131,0))</f>
        <v/>
      </c>
      <c r="EH18" s="139" t="str">
        <f>IF(LEN(VLOOKUP($G18,Baseline!$G:$EN,132,0))=0,"",VLOOKUP($G18,Baseline!$G:$EN,132,0))</f>
        <v/>
      </c>
      <c r="EI18" s="139" t="str">
        <f>IF(LEN(VLOOKUP($G18,Baseline!$G:$EN,133,0))=0,"",VLOOKUP($G18,Baseline!$G:$EN,133,0))</f>
        <v/>
      </c>
      <c r="EJ18" s="139" t="str">
        <f>IF(LEN(VLOOKUP($G18,Baseline!$G:$EN,134,0))=0,"",VLOOKUP($G18,Baseline!$G:$EN,134,0))</f>
        <v/>
      </c>
      <c r="EK18" s="139" t="str">
        <f>IF(LEN(VLOOKUP($G18,Baseline!$G:$EN,135,0))=0,"",VLOOKUP($G18,Baseline!$G:$EN,135,0))</f>
        <v/>
      </c>
      <c r="EL18" s="139" t="str">
        <f>IF(LEN(VLOOKUP($G18,Baseline!$G:$EN,136,0))=0,"",VLOOKUP($G18,Baseline!$G:$EN,136,0))</f>
        <v/>
      </c>
      <c r="EM18" s="139" t="str">
        <f>IF(LEN(VLOOKUP($G18,Baseline!$G:$EN,137,0))=0,"",VLOOKUP($G18,Baseline!$G:$EN,137,0))</f>
        <v/>
      </c>
      <c r="EN18" s="139" t="str">
        <f>IF(LEN(VLOOKUP($G18,Baseline!$G:$EN,138,0))=0,"",VLOOKUP($G18,Baseline!$G:$EN,138,0))</f>
        <v/>
      </c>
      <c r="EO18" s="130"/>
      <c r="EP18" s="130"/>
      <c r="EQ18" s="130"/>
      <c r="ER18" s="130"/>
      <c r="ES18" s="178" t="s">
        <v>1616</v>
      </c>
      <c r="ET18" s="139" t="str">
        <f>IF(LEN(VLOOKUP($G18,Baseline!$G:$FP,144,0))=0,"",VLOOKUP($G18,Baseline!$G:$FP,144,0))</f>
        <v>1 = mangio più verdura</v>
      </c>
      <c r="EU18" s="139" t="str">
        <f>IF(LEN(VLOOKUP($G18,Baseline!$G:$FP,145,0))=0,"",VLOOKUP($G18,Baseline!$G:$FP,145,0))</f>
        <v>2 = mangio meno verdura</v>
      </c>
      <c r="EV18" s="139" t="str">
        <f>IF(LEN(VLOOKUP($G18,Baseline!$G:$FP,146,0))=0,"",VLOOKUP($G18,Baseline!$G:$FP,146,0))</f>
        <v>3 = mangio tanta verdura quanto prima</v>
      </c>
      <c r="EW18" s="139" t="str">
        <f>IF(LEN(VLOOKUP($G18,Baseline!$G:$FP,147,0))=0,"",VLOOKUP($G18,Baseline!$G:$FP,147,0))</f>
        <v/>
      </c>
      <c r="EX18" s="139" t="str">
        <f>IF(LEN(VLOOKUP($G18,Baseline!$G:$FP,148,0))=0,"",VLOOKUP($G18,Baseline!$G:$FP,148,0))</f>
        <v/>
      </c>
      <c r="EY18" s="139" t="str">
        <f>IF(LEN(VLOOKUP($G18,Baseline!$G:$FP,149,0))=0,"",VLOOKUP($G18,Baseline!$G:$FP,149,0))</f>
        <v/>
      </c>
      <c r="EZ18" s="139" t="str">
        <f>IF(LEN(VLOOKUP($G18,Baseline!$G:$FP,150,0))=0,"",VLOOKUP($G18,Baseline!$G:$FP,150,0))</f>
        <v/>
      </c>
      <c r="FA18" s="139" t="str">
        <f>IF(LEN(VLOOKUP($G18,Baseline!$G:$FP,151,0))=0,"",VLOOKUP($G18,Baseline!$G:$FP,151,0))</f>
        <v/>
      </c>
      <c r="FB18" s="139" t="str">
        <f>IF(LEN(VLOOKUP($G18,Baseline!$G:$FP,152,0))=0,"",VLOOKUP($G18,Baseline!$G:$FP,152,0))</f>
        <v/>
      </c>
      <c r="FC18" s="139" t="str">
        <f>IF(LEN(VLOOKUP($G18,Baseline!$G:$FP,153,0))=0,"",VLOOKUP($G18,Baseline!$G:$FP,153,0))</f>
        <v/>
      </c>
      <c r="FD18" s="139" t="str">
        <f>IF(LEN(VLOOKUP($G18,Baseline!$G:$FP,154,0))=0,"",VLOOKUP($G18,Baseline!$G:$FP,154,0))</f>
        <v/>
      </c>
      <c r="FE18" s="139" t="str">
        <f>IF(LEN(VLOOKUP($G18,Baseline!$G:$FP,155,0))=0,"",VLOOKUP($G18,Baseline!$G:$FP,155,0))</f>
        <v/>
      </c>
      <c r="FF18" s="139" t="str">
        <f>IF(LEN(VLOOKUP($G18,Baseline!$G:$FP,156,0))=0,"",VLOOKUP($G18,Baseline!$G:$FP,156,0))</f>
        <v/>
      </c>
      <c r="FG18" s="139" t="str">
        <f>IF(LEN(VLOOKUP($G18,Baseline!$G:$FP,157,0))=0,"",VLOOKUP($G18,Baseline!$G:$FP,157,0))</f>
        <v/>
      </c>
      <c r="FH18" s="139" t="str">
        <f>IF(LEN(VLOOKUP($G18,Baseline!$G:$FP,158,0))=0,"",VLOOKUP($G18,Baseline!$G:$FP,158,0))</f>
        <v/>
      </c>
      <c r="FI18" s="139" t="str">
        <f>IF(LEN(VLOOKUP($G18,Baseline!$G:$FP,159,0))=0,"",VLOOKUP($G18,Baseline!$G:$FP,159,0))</f>
        <v/>
      </c>
      <c r="FJ18" s="139" t="str">
        <f>IF(LEN(VLOOKUP($G18,Baseline!$G:$FP,160,0))=0,"",VLOOKUP($G18,Baseline!$G:$FP,160,0))</f>
        <v/>
      </c>
      <c r="FK18" s="139" t="str">
        <f>IF(LEN(VLOOKUP($G18,Baseline!$G:$FP,161,0))=0,"",VLOOKUP($G18,Baseline!$G:$FP,161,0))</f>
        <v/>
      </c>
      <c r="FL18" s="139" t="str">
        <f>IF(LEN(VLOOKUP($G18,Baseline!$G:$FP,162,0))=0,"",VLOOKUP($G18,Baseline!$G:$FP,162,0))</f>
        <v/>
      </c>
      <c r="FM18" s="139" t="str">
        <f>IF(LEN(VLOOKUP($G18,Baseline!$G:$FP,163,0))=0,"",VLOOKUP($G18,Baseline!$G:$FP,163,0))</f>
        <v/>
      </c>
      <c r="FN18" s="139" t="str">
        <f>IF(LEN(VLOOKUP($G18,Baseline!$G:$FP,164,0))=0,"",VLOOKUP($G18,Baseline!$G:$FP,164,0))</f>
        <v/>
      </c>
      <c r="FO18" s="139" t="str">
        <f>IF(LEN(VLOOKUP($G18,Baseline!$G:$FP,165,0))=0,"",VLOOKUP($G18,Baseline!$G:$FP,165,0))</f>
        <v/>
      </c>
      <c r="FP18" s="139" t="str">
        <f>IF(LEN(VLOOKUP($G18,Baseline!$G:$FP,166,0))=0,"",VLOOKUP($G18,Baseline!$G:$FP,166,0))</f>
        <v/>
      </c>
      <c r="FQ18" s="130"/>
      <c r="FR18" s="130"/>
      <c r="FS18" s="130"/>
      <c r="FT18" s="130"/>
      <c r="FU18" s="178" t="s">
        <v>1617</v>
      </c>
      <c r="FV18" s="139" t="str">
        <f>IF(LEN(VLOOKUP($G18,Baseline!$G:$GR,172,0))=0,"",VLOOKUP($G18,Baseline!$G:$GR,172,0))</f>
        <v>1 = я стал(а) есть больше овощей</v>
      </c>
      <c r="FW18" s="139" t="str">
        <f>IF(LEN(VLOOKUP($G18,Baseline!$G:$GR,173,0))=0,"",VLOOKUP($G18,Baseline!$G:$GR,173,0))</f>
        <v>2 = я стал(а) есть меньше овощей</v>
      </c>
      <c r="FX18" s="139" t="str">
        <f>IF(LEN(VLOOKUP($G18,Baseline!$G:$GR,174,0))=0,"",VLOOKUP($G18,Baseline!$G:$GR,174,0))</f>
        <v>3 = я ем столько же овощей, как и раньше</v>
      </c>
      <c r="FY18" s="139" t="str">
        <f>IF(LEN(VLOOKUP($G18,Baseline!$G:$GR,175,0))=0,"",VLOOKUP($G18,Baseline!$G:$GR,175,0))</f>
        <v/>
      </c>
      <c r="FZ18" s="139" t="str">
        <f>IF(LEN(VLOOKUP($G18,Baseline!$G:$GR,176,0))=0,"",VLOOKUP($G18,Baseline!$G:$GR,176,0))</f>
        <v/>
      </c>
      <c r="GA18" s="139" t="str">
        <f>IF(LEN(VLOOKUP($G18,Baseline!$G:$GR,177,0))=0,"",VLOOKUP($G18,Baseline!$G:$GR,177,0))</f>
        <v/>
      </c>
      <c r="GB18" s="139" t="str">
        <f>IF(LEN(VLOOKUP($G18,Baseline!$G:$GR,178,0))=0,"",VLOOKUP($G18,Baseline!$G:$GR,178,0))</f>
        <v/>
      </c>
      <c r="GC18" s="139" t="str">
        <f>IF(LEN(VLOOKUP($G18,Baseline!$G:$GR,179,0))=0,"",VLOOKUP($G18,Baseline!$G:$GR,179,0))</f>
        <v/>
      </c>
      <c r="GD18" s="139" t="str">
        <f>IF(LEN(VLOOKUP($G18,Baseline!$G:$GR,180,0))=0,"",VLOOKUP($G18,Baseline!$G:$GR,180,0))</f>
        <v/>
      </c>
      <c r="GE18" s="139" t="str">
        <f>IF(LEN(VLOOKUP($G18,Baseline!$G:$GR,181,0))=0,"",VLOOKUP($G18,Baseline!$G:$GR,181,0))</f>
        <v/>
      </c>
      <c r="GF18" s="139" t="str">
        <f>IF(LEN(VLOOKUP($G18,Baseline!$G:$GR,182,0))=0,"",VLOOKUP($G18,Baseline!$G:$GR,182,0))</f>
        <v/>
      </c>
      <c r="GG18" s="139" t="str">
        <f>IF(LEN(VLOOKUP($G18,Baseline!$G:$GR,183,0))=0,"",VLOOKUP($G18,Baseline!$G:$GR,183,0))</f>
        <v/>
      </c>
      <c r="GH18" s="139" t="str">
        <f>IF(LEN(VLOOKUP($G18,Baseline!$G:$GR,184,0))=0,"",VLOOKUP($G18,Baseline!$G:$GR,184,0))</f>
        <v/>
      </c>
      <c r="GI18" s="139" t="str">
        <f>IF(LEN(VLOOKUP($G18,Baseline!$G:$GR,185,0))=0,"",VLOOKUP($G18,Baseline!$G:$GR,185,0))</f>
        <v/>
      </c>
      <c r="GJ18" s="139" t="str">
        <f>IF(LEN(VLOOKUP($G18,Baseline!$G:$GR,186,0))=0,"",VLOOKUP($G18,Baseline!$G:$GR,186,0))</f>
        <v/>
      </c>
      <c r="GK18" s="139" t="str">
        <f>IF(LEN(VLOOKUP($G18,Baseline!$G:$GR,187,0))=0,"",VLOOKUP($G18,Baseline!$G:$GR,187,0))</f>
        <v/>
      </c>
      <c r="GL18" s="139" t="str">
        <f>IF(LEN(VLOOKUP($G18,Baseline!$G:$GR,188,0))=0,"",VLOOKUP($G18,Baseline!$G:$GR,188,0))</f>
        <v/>
      </c>
      <c r="GM18" s="139" t="str">
        <f>IF(LEN(VLOOKUP($G18,Baseline!$G:$GR,189,0))=0,"",VLOOKUP($G18,Baseline!$G:$GR,189,0))</f>
        <v/>
      </c>
      <c r="GN18" s="139" t="str">
        <f>IF(LEN(VLOOKUP($G18,Baseline!$G:$GR,190,0))=0,"",VLOOKUP($G18,Baseline!$G:$GR,190,0))</f>
        <v/>
      </c>
      <c r="GO18" s="139" t="str">
        <f>IF(LEN(VLOOKUP($G18,Baseline!$G:$GR,191,0))=0,"",VLOOKUP($G18,Baseline!$G:$GR,191,0))</f>
        <v/>
      </c>
      <c r="GP18" s="139" t="str">
        <f>IF(LEN(VLOOKUP($G18,Baseline!$G:$GR,192,0))=0,"",VLOOKUP($G18,Baseline!$G:$GR,192,0))</f>
        <v/>
      </c>
      <c r="GQ18" s="139" t="str">
        <f>IF(LEN(VLOOKUP($G18,Baseline!$G:$GR,193,0))=0,"",VLOOKUP($G18,Baseline!$G:$GR,193,0))</f>
        <v/>
      </c>
      <c r="GR18" s="139" t="str">
        <f>IF(LEN(VLOOKUP($G18,Baseline!$G:$GR,194,0))=0,"",VLOOKUP($G18,Baseline!$G:$GR,194,0))</f>
        <v/>
      </c>
      <c r="GS18" s="130"/>
      <c r="GT18" s="130"/>
      <c r="GU18" s="130"/>
      <c r="GV18" s="130"/>
      <c r="GW18" s="178" t="s">
        <v>1618</v>
      </c>
      <c r="GX18" s="139" t="str">
        <f>IF(LEN(VLOOKUP($G18,Baseline!$G:$HT,200,0))=0,"",VLOOKUP($G18,Baseline!$G:$HT,200,0))</f>
        <v>1 = jedem više povrća</v>
      </c>
      <c r="GY18" s="139" t="str">
        <f>IF(LEN(VLOOKUP($G18,Baseline!$G:$HT,201,0))=0,"",VLOOKUP($G18,Baseline!$G:$HT,201,0))</f>
        <v>2 = jedem manje povrća</v>
      </c>
      <c r="GZ18" s="139" t="str">
        <f>IF(LEN(VLOOKUP($G18,Baseline!$G:$HT,202,0))=0,"",VLOOKUP($G18,Baseline!$G:$HT,202,0))</f>
        <v>3 = jedem povrće isto kao pre</v>
      </c>
      <c r="HA18" s="139" t="str">
        <f>IF(LEN(VLOOKUP($G18,Baseline!$G:$HT,203,0))=0,"",VLOOKUP($G18,Baseline!$G:$HT,203,0))</f>
        <v/>
      </c>
      <c r="HB18" s="139" t="str">
        <f>IF(LEN(VLOOKUP($G18,Baseline!$G:$HT,204,0))=0,"",VLOOKUP($G18,Baseline!$G:$HT,204,0))</f>
        <v/>
      </c>
      <c r="HC18" s="139" t="str">
        <f>IF(LEN(VLOOKUP($G18,Baseline!$G:$HT,205,0))=0,"",VLOOKUP($G18,Baseline!$G:$HT,205,0))</f>
        <v/>
      </c>
      <c r="HD18" s="139" t="str">
        <f>IF(LEN(VLOOKUP($G18,Baseline!$G:$HT,206,0))=0,"",VLOOKUP($G18,Baseline!$G:$HT,206,0))</f>
        <v/>
      </c>
      <c r="HE18" s="139" t="str">
        <f>IF(LEN(VLOOKUP($G18,Baseline!$G:$HT,207,0))=0,"",VLOOKUP($G18,Baseline!$G:$HT,207,0))</f>
        <v/>
      </c>
      <c r="HF18" s="139" t="str">
        <f>IF(LEN(VLOOKUP($G18,Baseline!$G:$HT,208,0))=0,"",VLOOKUP($G18,Baseline!$G:$HT,208,0))</f>
        <v/>
      </c>
      <c r="HG18" s="139" t="str">
        <f>IF(LEN(VLOOKUP($G18,Baseline!$G:$HT,209,0))=0,"",VLOOKUP($G18,Baseline!$G:$HT,209,0))</f>
        <v/>
      </c>
      <c r="HH18" s="139" t="str">
        <f>IF(LEN(VLOOKUP($G18,Baseline!$G:$HT,210,0))=0,"",VLOOKUP($G18,Baseline!$G:$HT,210,0))</f>
        <v/>
      </c>
      <c r="HI18" s="139" t="str">
        <f>IF(LEN(VLOOKUP($G18,Baseline!$G:$HT,211,0))=0,"",VLOOKUP($G18,Baseline!$G:$HT,211,0))</f>
        <v/>
      </c>
      <c r="HJ18" s="139" t="str">
        <f>IF(LEN(VLOOKUP($G18,Baseline!$G:$HT,212,0))=0,"",VLOOKUP($G18,Baseline!$G:$HT,212,0))</f>
        <v/>
      </c>
      <c r="HK18" s="139" t="str">
        <f>IF(LEN(VLOOKUP($G18,Baseline!$G:$HT,213,0))=0,"",VLOOKUP($G18,Baseline!$G:$HT,213,0))</f>
        <v/>
      </c>
      <c r="HL18" s="139" t="str">
        <f>IF(LEN(VLOOKUP($G18,Baseline!$G:$HT,214,0))=0,"",VLOOKUP($G18,Baseline!$G:$HT,214,0))</f>
        <v/>
      </c>
      <c r="HM18" s="139" t="str">
        <f>IF(LEN(VLOOKUP($G18,Baseline!$G:$HT,215,0))=0,"",VLOOKUP($G18,Baseline!$G:$HT,215,0))</f>
        <v/>
      </c>
      <c r="HN18" s="139" t="str">
        <f>IF(LEN(VLOOKUP($G18,Baseline!$G:$HT,216,0))=0,"",VLOOKUP($G18,Baseline!$G:$HT,216,0))</f>
        <v/>
      </c>
      <c r="HO18" s="139" t="str">
        <f>IF(LEN(VLOOKUP($G18,Baseline!$G:$HT,217,0))=0,"",VLOOKUP($G18,Baseline!$G:$HT,217,0))</f>
        <v/>
      </c>
      <c r="HP18" s="139" t="str">
        <f>IF(LEN(VLOOKUP($G18,Baseline!$G:$HT,218,0))=0,"",VLOOKUP($G18,Baseline!$G:$HT,218,0))</f>
        <v/>
      </c>
      <c r="HQ18" s="139" t="str">
        <f>IF(LEN(VLOOKUP($G18,Baseline!$G:$HT,219,0))=0,"",VLOOKUP($G18,Baseline!$G:$HT,219,0))</f>
        <v/>
      </c>
      <c r="HR18" s="139" t="str">
        <f>IF(LEN(VLOOKUP($G18,Baseline!$G:$HT,220,0))=0,"",VLOOKUP($G18,Baseline!$G:$HT,220,0))</f>
        <v/>
      </c>
      <c r="HS18" s="139" t="str">
        <f>IF(LEN(VLOOKUP($G18,Baseline!$G:$HT,221,0))=0,"",VLOOKUP($G18,Baseline!$G:$HT,221,0))</f>
        <v/>
      </c>
      <c r="HT18" s="139" t="str">
        <f>IF(LEN(VLOOKUP($G18,Baseline!$G:$HT,222,0))=0,"",VLOOKUP($G18,Baseline!$G:$HT,222,0))</f>
        <v/>
      </c>
      <c r="HU18" s="130"/>
      <c r="HV18" s="130"/>
      <c r="HW18" s="130"/>
      <c r="HX18" s="130"/>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7.5" x14ac:dyDescent="0.25">
      <c r="A19" s="129" t="s">
        <v>261</v>
      </c>
      <c r="B19" s="131" t="s">
        <v>909</v>
      </c>
      <c r="C19" s="131"/>
      <c r="D19" s="131"/>
      <c r="E19" s="131"/>
      <c r="F19" s="130" t="s">
        <v>263</v>
      </c>
      <c r="G19" s="132" t="s">
        <v>910</v>
      </c>
      <c r="H19" s="158"/>
      <c r="I19" s="178" t="s">
        <v>1619</v>
      </c>
      <c r="J19" s="130" t="str">
        <f>IF(LEN(VLOOKUP($G19,Baseline!$G:$BH,4,0))=0,"",VLOOKUP($G19,Baseline!$G:$BH,4,0))</f>
        <v>1 = Ich esse häufiger</v>
      </c>
      <c r="K19" s="130" t="str">
        <f>IF(LEN(VLOOKUP($G19,Baseline!$G:$BH,5,0))=0,"",VLOOKUP($G19,Baseline!$G:$BH,5,0))</f>
        <v>2 = Ich esse größere Portionen</v>
      </c>
      <c r="L19" s="130" t="str">
        <f>IF(LEN(VLOOKUP($G19,Baseline!$G:$BH,6,0))=0,"",VLOOKUP($G19,Baseline!$G:$BH,6,0))</f>
        <v>3 = Ich esse seltener</v>
      </c>
      <c r="M19" s="130" t="str">
        <f>IF(LEN(VLOOKUP($G19,Baseline!$G:$BH,7,0))=0,"",VLOOKUP($G19,Baseline!$G:$BH,7,0))</f>
        <v>4 = Ich esse kleinere Portionen</v>
      </c>
      <c r="N19" s="130" t="str">
        <f>IF(LEN(VLOOKUP($G19,Baseline!$G:$BH,8,0))=0,"",VLOOKUP($G19,Baseline!$G:$BH,8,0))</f>
        <v>5 = Ich habe das Gefühl ich ernähre mich weniger gesund als zuvor</v>
      </c>
      <c r="O19" s="130" t="str">
        <f>IF(LEN(VLOOKUP($G19,Baseline!$G:$BH,9,0))=0,"",VLOOKUP($G19,Baseline!$G:$BH,9,0))</f>
        <v>6 = Ich habe das Gefühl ich ernähre mich gesünder als zuvor</v>
      </c>
      <c r="P19" s="130" t="str">
        <f>IF(LEN(VLOOKUP($G19,Baseline!$G:$BH,10,0))=0,"",VLOOKUP($G19,Baseline!$G:$BH,10,0))</f>
        <v>7 = Keiner der genannten Punkte trifft zu</v>
      </c>
      <c r="Q19" s="130" t="str">
        <f>IF(LEN(VLOOKUP($G19,Baseline!$G:$BH,11,0))=0,"",VLOOKUP($G19,Baseline!$G:$BH,11,0))</f>
        <v/>
      </c>
      <c r="R19" s="130" t="str">
        <f>IF(LEN(VLOOKUP($G19,Baseline!$G:$BH,12,0))=0,"",VLOOKUP($G19,Baseline!$G:$BH,12,0))</f>
        <v/>
      </c>
      <c r="S19" s="130" t="str">
        <f>IF(LEN(VLOOKUP($G19,Baseline!$G:$BH,13,0))=0,"",VLOOKUP($G19,Baseline!$G:$BH,13,0))</f>
        <v/>
      </c>
      <c r="T19" s="130" t="str">
        <f>IF(LEN(VLOOKUP($G19,Baseline!$G:$BH,14,0))=0,"",VLOOKUP($G19,Baseline!$G:$BH,14,0))</f>
        <v/>
      </c>
      <c r="U19" s="130" t="str">
        <f>IF(LEN(VLOOKUP($G19,Baseline!$G:$BH,15,0))=0,"",VLOOKUP($G19,Baseline!$G:$BH,15,0))</f>
        <v/>
      </c>
      <c r="V19" s="130" t="str">
        <f>IF(LEN(VLOOKUP($G19,Baseline!$G:$BH,16,0))=0,"",VLOOKUP($G19,Baseline!$G:$BH,16,0))</f>
        <v/>
      </c>
      <c r="W19" s="130" t="str">
        <f>IF(LEN(VLOOKUP($G19,Baseline!$G:$BH,17,0))=0,"",VLOOKUP($G19,Baseline!$G:$BH,17,0))</f>
        <v/>
      </c>
      <c r="X19" s="130" t="str">
        <f>IF(LEN(VLOOKUP($G19,Baseline!$G:$BH,18,0))=0,"",VLOOKUP($G19,Baseline!$G:$BH,18,0))</f>
        <v/>
      </c>
      <c r="Y19" s="130" t="str">
        <f>IF(LEN(VLOOKUP($G19,Baseline!$G:$BH,19,0))=0,"",VLOOKUP($G19,Baseline!$G:$BH,19,0))</f>
        <v/>
      </c>
      <c r="Z19" s="130" t="str">
        <f>IF(LEN(VLOOKUP($G19,Baseline!$G:$BH,20,0))=0,"",VLOOKUP($G19,Baseline!$G:$BH,20,0))</f>
        <v/>
      </c>
      <c r="AA19" s="130" t="str">
        <f>IF(LEN(VLOOKUP($G19,Baseline!$G:$BH,21,0))=0,"",VLOOKUP($G19,Baseline!$G:$BH,21,0))</f>
        <v/>
      </c>
      <c r="AB19" s="130" t="str">
        <f>IF(LEN(VLOOKUP($G19,Baseline!$G:$BH,22,0))=0,"",VLOOKUP($G19,Baseline!$G:$BH,22,0))</f>
        <v/>
      </c>
      <c r="AC19" s="130" t="str">
        <f>IF(LEN(VLOOKUP($G19,Baseline!$G:$BH,23,0))=0,"",VLOOKUP($G19,Baseline!$G:$BH,23,0))</f>
        <v/>
      </c>
      <c r="AD19" s="130" t="str">
        <f>IF(LEN(VLOOKUP($G19,Baseline!$G:$BH,24,0))=0,"",VLOOKUP($G19,Baseline!$G:$BH,24,0))</f>
        <v/>
      </c>
      <c r="AE19" s="130" t="str">
        <f>IF(LEN(VLOOKUP($G19,Baseline!$G:$BH,25,0))=0,"",VLOOKUP($G19,Baseline!$G:$BH,25,0))</f>
        <v/>
      </c>
      <c r="AF19" s="130" t="str">
        <f>IF(LEN(VLOOKUP($G19,Baseline!$G:$BH,26,0))=0,"",VLOOKUP($G19,Baseline!$G:$BH,26,0))</f>
        <v/>
      </c>
      <c r="AG19" s="130"/>
      <c r="AH19" s="130"/>
      <c r="AI19" s="130"/>
      <c r="AJ19" s="130"/>
      <c r="AK19" s="178" t="s">
        <v>1620</v>
      </c>
      <c r="AL19" s="130" t="str">
        <f>IF(LEN(VLOOKUP($G19,Baseline!$G:$BH,32,0))=0,"",VLOOKUP($G19,Baseline!$G:$BH,32,0))</f>
        <v>1 = I eat more often</v>
      </c>
      <c r="AM19" s="130" t="str">
        <f>IF(LEN(VLOOKUP($G19,Baseline!$G:$BH,33,0))=0,"",VLOOKUP($G19,Baseline!$G:$BH,33,0))</f>
        <v>2 = I eat bigger portions</v>
      </c>
      <c r="AN19" s="130" t="str">
        <f>IF(LEN(VLOOKUP($G19,Baseline!$G:$BH,34,0))=0,"",VLOOKUP($G19,Baseline!$G:$BH,34,0))</f>
        <v>3 = I eat less often</v>
      </c>
      <c r="AO19" s="130" t="str">
        <f>IF(LEN(VLOOKUP($G19,Baseline!$G:$BH,35,0))=0,"",VLOOKUP($G19,Baseline!$G:$BH,35,0))</f>
        <v>4 = I eat smaller portions</v>
      </c>
      <c r="AP19" s="130" t="str">
        <f>IF(LEN(VLOOKUP($G19,Baseline!$G:$BH,36,0))=0,"",VLOOKUP($G19,Baseline!$G:$BH,36,0))</f>
        <v>5 = I have the feeling my diet is less healthy than before</v>
      </c>
      <c r="AQ19" s="130" t="str">
        <f>IF(LEN(VLOOKUP($G19,Baseline!$G:$BH,37,0))=0,"",VLOOKUP($G19,Baseline!$G:$BH,37,0))</f>
        <v>6 = I have the feeling my diet is more healthy than before</v>
      </c>
      <c r="AR19" s="130" t="str">
        <f>IF(LEN(VLOOKUP($G19,Baseline!$G:$BH,38,0))=0,"",VLOOKUP($G19,Baseline!$G:$BH,38,0))</f>
        <v>7 = None of the answers applies</v>
      </c>
      <c r="AS19" s="130" t="str">
        <f>IF(LEN(VLOOKUP($G19,Baseline!$G:$BH,39,0))=0,"",VLOOKUP($G19,Baseline!$G:$BH,39,0))</f>
        <v/>
      </c>
      <c r="AT19" s="130" t="str">
        <f>IF(LEN(VLOOKUP($G19,Baseline!$G:$BH,40,0))=0,"",VLOOKUP($G19,Baseline!$G:$BH,40,0))</f>
        <v/>
      </c>
      <c r="AU19" s="130" t="str">
        <f>IF(LEN(VLOOKUP($G19,Baseline!$G:$BH,41,0))=0,"",VLOOKUP($G19,Baseline!$G:$BH,41,0))</f>
        <v/>
      </c>
      <c r="AV19" s="130" t="str">
        <f>IF(LEN(VLOOKUP($G19,Baseline!$G:$BH,42,0))=0,"",VLOOKUP($G19,Baseline!$G:$BH,42,0))</f>
        <v/>
      </c>
      <c r="AW19" s="130" t="str">
        <f>IF(LEN(VLOOKUP($G19,Baseline!$G:$BH,43,0))=0,"",VLOOKUP($G19,Baseline!$G:$BH,43,0))</f>
        <v/>
      </c>
      <c r="AX19" s="130" t="str">
        <f>IF(LEN(VLOOKUP($G19,Baseline!$G:$BH,44,0))=0,"",VLOOKUP($G19,Baseline!$G:$BH,44,0))</f>
        <v/>
      </c>
      <c r="AY19" s="130" t="str">
        <f>IF(LEN(VLOOKUP($G19,Baseline!$G:$BH,45,0))=0,"",VLOOKUP($G19,Baseline!$G:$BH,45,0))</f>
        <v/>
      </c>
      <c r="AZ19" s="130" t="str">
        <f>IF(LEN(VLOOKUP($G19,Baseline!$G:$BH,46,0))=0,"",VLOOKUP($G19,Baseline!$G:$BH,46,0))</f>
        <v/>
      </c>
      <c r="BA19" s="130" t="str">
        <f>IF(LEN(VLOOKUP($G19,Baseline!$G:$BH,47,0))=0,"",VLOOKUP($G19,Baseline!$G:$BH,47,0))</f>
        <v/>
      </c>
      <c r="BB19" s="130" t="str">
        <f>IF(LEN(VLOOKUP($G19,Baseline!$G:$BH,48,0))=0,"",VLOOKUP($G19,Baseline!$G:$BH,48,0))</f>
        <v/>
      </c>
      <c r="BC19" s="130" t="str">
        <f>IF(LEN(VLOOKUP($G19,Baseline!$G:$BH,49,0))=0,"",VLOOKUP($G19,Baseline!$G:$BH,49,0))</f>
        <v/>
      </c>
      <c r="BD19" s="130" t="str">
        <f>IF(LEN(VLOOKUP($G19,Baseline!$G:$BH,50,0))=0,"",VLOOKUP($G19,Baseline!$G:$BH,50,0))</f>
        <v/>
      </c>
      <c r="BE19" s="130" t="str">
        <f>IF(LEN(VLOOKUP($G19,Baseline!$G:$BH,51,0))=0,"",VLOOKUP($G19,Baseline!$G:$BH,51,0))</f>
        <v/>
      </c>
      <c r="BF19" s="130" t="str">
        <f>IF(LEN(VLOOKUP($G19,Baseline!$G:$BH,52,0))=0,"",VLOOKUP($G19,Baseline!$G:$BH,52,0))</f>
        <v/>
      </c>
      <c r="BG19" s="130" t="str">
        <f>IF(LEN(VLOOKUP($G19,Baseline!$G:$BH,53,0))=0,"",VLOOKUP($G19,Baseline!$G:$BH,53,0))</f>
        <v/>
      </c>
      <c r="BH19" s="130" t="str">
        <f>IF(LEN(VLOOKUP($G19,Baseline!$G:$BH,54,0))=0,"",VLOOKUP($G19,Baseline!$G:$BH,54,0))</f>
        <v/>
      </c>
      <c r="BI19" s="130"/>
      <c r="BJ19" s="130"/>
      <c r="BK19" s="130"/>
      <c r="BL19" s="130"/>
      <c r="BM19" s="178" t="s">
        <v>1621</v>
      </c>
      <c r="BN19" s="135" t="str">
        <f>IF(LEN(VLOOKUP($G19,Baseline!$G:$CJ,60,0))=0,"",VLOOKUP($G19,Baseline!$G:$CJ,60,0))</f>
        <v>1 = Como más</v>
      </c>
      <c r="BO19" s="135" t="str">
        <f>IF(LEN(VLOOKUP($G19,Baseline!$G:$CJ,61,0))=0,"",VLOOKUP($G19,Baseline!$G:$CJ,61,0))</f>
        <v>2 = Como raciones más grandes</v>
      </c>
      <c r="BP19" s="135" t="str">
        <f>IF(LEN(VLOOKUP($G19,Baseline!$G:$CJ,62,0))=0,"",VLOOKUP($G19,Baseline!$G:$CJ,62,0))</f>
        <v>3 = Como menos cantidad</v>
      </c>
      <c r="BQ19" s="135" t="str">
        <f>IF(LEN(VLOOKUP($G19,Baseline!$G:$CJ,63,0))=0,"",VLOOKUP($G19,Baseline!$G:$CJ,63,0))</f>
        <v>4 = Como raciones más pequeñas</v>
      </c>
      <c r="BR19" s="135" t="str">
        <f>IF(LEN(VLOOKUP($G19,Baseline!$G:$CJ,64,0))=0,"",VLOOKUP($G19,Baseline!$G:$CJ,64,0))</f>
        <v>5 = Tengo la impresión de que me alimento menos sano que antes</v>
      </c>
      <c r="BS19" s="135" t="str">
        <f>IF(LEN(VLOOKUP($G19,Baseline!$G:$CJ,65,0))=0,"",VLOOKUP($G19,Baseline!$G:$CJ,65,0))</f>
        <v>6 =Tengo la impresión de que me alimento más sano que antes</v>
      </c>
      <c r="BT19" s="135" t="str">
        <f>IF(LEN(VLOOKUP($G19,Baseline!$G:$CJ,66,0))=0,"",VLOOKUP($G19,Baseline!$G:$CJ,66,0))</f>
        <v>7 = Ninguno de los puntos corresponde</v>
      </c>
      <c r="BU19" s="135" t="str">
        <f>IF(LEN(VLOOKUP($G19,Baseline!$G:$CJ,67,0))=0,"",VLOOKUP($G19,Baseline!$G:$CJ,67,0))</f>
        <v/>
      </c>
      <c r="BV19" s="135" t="str">
        <f>IF(LEN(VLOOKUP($G19,Baseline!$G:$CJ,68,0))=0,"",VLOOKUP($G19,Baseline!$G:$CJ,68,0))</f>
        <v/>
      </c>
      <c r="BW19" s="135" t="str">
        <f>IF(LEN(VLOOKUP($G19,Baseline!$G:$CJ,69,0))=0,"",VLOOKUP($G19,Baseline!$G:$CJ,69,0))</f>
        <v/>
      </c>
      <c r="BX19" s="135" t="str">
        <f>IF(LEN(VLOOKUP($G19,Baseline!$G:$CJ,70,0))=0,"",VLOOKUP($G19,Baseline!$G:$CJ,70,0))</f>
        <v/>
      </c>
      <c r="BY19" s="135" t="str">
        <f>IF(LEN(VLOOKUP($G19,Baseline!$G:$CJ,71,0))=0,"",VLOOKUP($G19,Baseline!$G:$CJ,71,0))</f>
        <v/>
      </c>
      <c r="BZ19" s="135" t="str">
        <f>IF(LEN(VLOOKUP($G19,Baseline!$G:$CJ,72,0))=0,"",VLOOKUP($G19,Baseline!$G:$CJ,72,0))</f>
        <v/>
      </c>
      <c r="CA19" s="135" t="str">
        <f>IF(LEN(VLOOKUP($G19,Baseline!$G:$CJ,73,0))=0,"",VLOOKUP($G19,Baseline!$G:$CJ,73,0))</f>
        <v/>
      </c>
      <c r="CB19" s="135" t="str">
        <f>IF(LEN(VLOOKUP($G19,Baseline!$G:$CJ,74,0))=0,"",VLOOKUP($G19,Baseline!$G:$CJ,74,0))</f>
        <v/>
      </c>
      <c r="CC19" s="135" t="str">
        <f>IF(LEN(VLOOKUP($G19,Baseline!$G:$CJ,75,0))=0,"",VLOOKUP($G19,Baseline!$G:$CJ,75,0))</f>
        <v/>
      </c>
      <c r="CD19" s="135" t="str">
        <f>IF(LEN(VLOOKUP($G19,Baseline!$G:$CJ,76,0))=0,"",VLOOKUP($G19,Baseline!$G:$CJ,76,0))</f>
        <v/>
      </c>
      <c r="CE19" s="135" t="str">
        <f>IF(LEN(VLOOKUP($G19,Baseline!$G:$CJ,77,0))=0,"",VLOOKUP($G19,Baseline!$G:$CJ,77,0))</f>
        <v/>
      </c>
      <c r="CF19" s="135" t="str">
        <f>IF(LEN(VLOOKUP($G19,Baseline!$G:$CJ,78,0))=0,"",VLOOKUP($G19,Baseline!$G:$CJ,78,0))</f>
        <v/>
      </c>
      <c r="CG19" s="135" t="str">
        <f>IF(LEN(VLOOKUP($G19,Baseline!$G:$CJ,79,0))=0,"",VLOOKUP($G19,Baseline!$G:$CJ,79,0))</f>
        <v/>
      </c>
      <c r="CH19" s="135" t="str">
        <f>IF(LEN(VLOOKUP($G19,Baseline!$G:$CJ,80,0))=0,"",VLOOKUP($G19,Baseline!$G:$CJ,80,0))</f>
        <v/>
      </c>
      <c r="CI19" s="135" t="str">
        <f>IF(LEN(VLOOKUP($G19,Baseline!$G:$CJ,81,0))=0,"",VLOOKUP($G19,Baseline!$G:$CJ,81,0))</f>
        <v/>
      </c>
      <c r="CJ19" s="135" t="str">
        <f>IF(LEN(VLOOKUP($G19,Baseline!$G:$CJ,82,0))=0,"",VLOOKUP($G19,Baseline!$G:$CJ,82,0))</f>
        <v/>
      </c>
      <c r="CK19" s="130"/>
      <c r="CL19" s="130"/>
      <c r="CM19" s="130"/>
      <c r="CN19" s="130"/>
      <c r="CO19" s="178" t="s">
        <v>1622</v>
      </c>
      <c r="CP19" s="136" t="str">
        <f>IF(LEN(VLOOKUP($G19,Baseline!$G:$DL,88,0))=0,"",VLOOKUP($G19,Baseline!$G:$DL,88,0))</f>
        <v>1 = je mange plus souvent</v>
      </c>
      <c r="CQ19" s="136" t="str">
        <f>IF(LEN(VLOOKUP($G19,Baseline!$G:$DL,89,0))=0,"",VLOOKUP($G19,Baseline!$G:$DL,89,0))</f>
        <v>2 = je mange de plus grosses portions</v>
      </c>
      <c r="CR19" s="136" t="str">
        <f>IF(LEN(VLOOKUP($G19,Baseline!$G:$DL,90,0))=0,"",VLOOKUP($G19,Baseline!$G:$DL,90,0))</f>
        <v>3 = je mange plus rarement</v>
      </c>
      <c r="CS19" s="136" t="str">
        <f>IF(LEN(VLOOKUP($G19,Baseline!$G:$DL,91,0))=0,"",VLOOKUP($G19,Baseline!$G:$DL,91,0))</f>
        <v>4 = je mange de plus petites portions</v>
      </c>
      <c r="CT19" s="136" t="str">
        <f>IF(LEN(VLOOKUP($G19,Baseline!$G:$DL,92,0))=0,"",VLOOKUP($G19,Baseline!$G:$DL,92,0))</f>
        <v>5 = j'ai le sentiment que je me nourris moins sainement qu'avant</v>
      </c>
      <c r="CU19" s="136" t="str">
        <f>IF(LEN(VLOOKUP($G19,Baseline!$G:$DL,93,0))=0,"",VLOOKUP($G19,Baseline!$G:$DL,93,0))</f>
        <v>6 = j'ai le sentiment que je me nourris plus sainement qu'avant</v>
      </c>
      <c r="CV19" s="136" t="str">
        <f>IF(LEN(VLOOKUP($G19,Baseline!$G:$DL,94,0))=0,"",VLOOKUP($G19,Baseline!$G:$DL,94,0))</f>
        <v>7 = aucune des réponses proposées ne me correspond</v>
      </c>
      <c r="CW19" s="136" t="str">
        <f>IF(LEN(VLOOKUP($G19,Baseline!$G:$DL,95,0))=0,"",VLOOKUP($G19,Baseline!$G:$DL,95,0))</f>
        <v/>
      </c>
      <c r="CX19" s="136" t="str">
        <f>IF(LEN(VLOOKUP($G19,Baseline!$G:$DL,96,0))=0,"",VLOOKUP($G19,Baseline!$G:$DL,96,0))</f>
        <v/>
      </c>
      <c r="CY19" s="136" t="str">
        <f>IF(LEN(VLOOKUP($G19,Baseline!$G:$DL,97,0))=0,"",VLOOKUP($G19,Baseline!$G:$DL,97,0))</f>
        <v/>
      </c>
      <c r="CZ19" s="136" t="str">
        <f>IF(LEN(VLOOKUP($G19,Baseline!$G:$DL,98,0))=0,"",VLOOKUP($G19,Baseline!$G:$DL,98,0))</f>
        <v/>
      </c>
      <c r="DA19" s="136" t="str">
        <f>IF(LEN(VLOOKUP($G19,Baseline!$G:$DL,99,0))=0,"",VLOOKUP($G19,Baseline!$G:$DL,99,0))</f>
        <v/>
      </c>
      <c r="DB19" s="136" t="str">
        <f>IF(LEN(VLOOKUP($G19,Baseline!$G:$DL,100,0))=0,"",VLOOKUP($G19,Baseline!$G:$DL,100,0))</f>
        <v/>
      </c>
      <c r="DC19" s="136" t="str">
        <f>IF(LEN(VLOOKUP($G19,Baseline!$G:$DL,101,0))=0,"",VLOOKUP($G19,Baseline!$G:$DL,101,0))</f>
        <v/>
      </c>
      <c r="DD19" s="136" t="str">
        <f>IF(LEN(VLOOKUP($G19,Baseline!$G:$DL,102,0))=0,"",VLOOKUP($G19,Baseline!$G:$DL,102,0))</f>
        <v/>
      </c>
      <c r="DE19" s="136" t="str">
        <f>IF(LEN(VLOOKUP($G19,Baseline!$G:$DL,103,0))=0,"",VLOOKUP($G19,Baseline!$G:$DL,103,0))</f>
        <v/>
      </c>
      <c r="DF19" s="136" t="str">
        <f>IF(LEN(VLOOKUP($G19,Baseline!$G:$DL,104,0))=0,"",VLOOKUP($G19,Baseline!$G:$DL,104,0))</f>
        <v/>
      </c>
      <c r="DG19" s="136" t="str">
        <f>IF(LEN(VLOOKUP($G19,Baseline!$G:$DL,105,0))=0,"",VLOOKUP($G19,Baseline!$G:$DL,105,0))</f>
        <v/>
      </c>
      <c r="DH19" s="136" t="str">
        <f>IF(LEN(VLOOKUP($G19,Baseline!$G:$DL,106,0))=0,"",VLOOKUP($G19,Baseline!$G:$DL,106,0))</f>
        <v/>
      </c>
      <c r="DI19" s="136" t="str">
        <f>IF(LEN(VLOOKUP($G19,Baseline!$G:$DL,107,0))=0,"",VLOOKUP($G19,Baseline!$G:$DL,107,0))</f>
        <v/>
      </c>
      <c r="DJ19" s="136" t="str">
        <f>IF(LEN(VLOOKUP($G19,Baseline!$G:$DL,108,0))=0,"",VLOOKUP($G19,Baseline!$G:$DL,108,0))</f>
        <v/>
      </c>
      <c r="DK19" s="136" t="str">
        <f>IF(LEN(VLOOKUP($G19,Baseline!$G:$DL,109,0))=0,"",VLOOKUP($G19,Baseline!$G:$DL,109,0))</f>
        <v/>
      </c>
      <c r="DL19" s="136" t="str">
        <f>IF(LEN(VLOOKUP($G19,Baseline!$G:$DL,110,0))=0,"",VLOOKUP($G19,Baseline!$G:$DL,110,0))</f>
        <v/>
      </c>
      <c r="DM19" s="137"/>
      <c r="DN19" s="137"/>
      <c r="DO19" s="137"/>
      <c r="DP19" s="137"/>
      <c r="DQ19" s="178" t="s">
        <v>1623</v>
      </c>
      <c r="DR19" s="139" t="str">
        <f>IF(LEN(VLOOKUP($G19,Baseline!$G:$EN,116,0))=0,"",VLOOKUP($G19,Baseline!$G:$EN,116,0))</f>
        <v>1 = gyakrabban eszek</v>
      </c>
      <c r="DS19" s="139" t="str">
        <f>IF(LEN(VLOOKUP($G19,Baseline!$G:$EN,117,0))=0,"",VLOOKUP($G19,Baseline!$G:$EN,117,0))</f>
        <v>2 = nagyobb adagokat eszek</v>
      </c>
      <c r="DT19" s="139" t="str">
        <f>IF(LEN(VLOOKUP($G19,Baseline!$G:$EN,118,0))=0,"",VLOOKUP($G19,Baseline!$G:$EN,118,0))</f>
        <v>3 = ritkábban eszek</v>
      </c>
      <c r="DU19" s="139" t="str">
        <f>IF(LEN(VLOOKUP($G19,Baseline!$G:$EN,119,0))=0,"",VLOOKUP($G19,Baseline!$G:$EN,119,0))</f>
        <v>4 = kisebb adagokat eszek</v>
      </c>
      <c r="DV19" s="139" t="str">
        <f>IF(LEN(VLOOKUP($G19,Baseline!$G:$EN,120,0))=0,"",VLOOKUP($G19,Baseline!$G:$EN,120,0))</f>
        <v>5 = az az érzésem, hogy kevésbé egészségesen táplálkozok, mint korábban</v>
      </c>
      <c r="DW19" s="139" t="str">
        <f>IF(LEN(VLOOKUP($G19,Baseline!$G:$EN,121,0))=0,"",VLOOKUP($G19,Baseline!$G:$EN,121,0))</f>
        <v>6 = az az érzésem, hogy egészségesebben táplálkozok, mint korábban</v>
      </c>
      <c r="DX19" s="139" t="str">
        <f>IF(LEN(VLOOKUP($G19,Baseline!$G:$EN,122,0))=0,"",VLOOKUP($G19,Baseline!$G:$EN,122,0))</f>
        <v>7 = a pontok közül egyik sem találó</v>
      </c>
      <c r="DY19" s="139" t="str">
        <f>IF(LEN(VLOOKUP($G19,Baseline!$G:$EN,123,0))=0,"",VLOOKUP($G19,Baseline!$G:$EN,123,0))</f>
        <v/>
      </c>
      <c r="DZ19" s="139" t="str">
        <f>IF(LEN(VLOOKUP($G19,Baseline!$G:$EN,124,0))=0,"",VLOOKUP($G19,Baseline!$G:$EN,124,0))</f>
        <v/>
      </c>
      <c r="EA19" s="139" t="str">
        <f>IF(LEN(VLOOKUP($G19,Baseline!$G:$EN,125,0))=0,"",VLOOKUP($G19,Baseline!$G:$EN,125,0))</f>
        <v/>
      </c>
      <c r="EB19" s="139" t="str">
        <f>IF(LEN(VLOOKUP($G19,Baseline!$G:$EN,126,0))=0,"",VLOOKUP($G19,Baseline!$G:$EN,126,0))</f>
        <v/>
      </c>
      <c r="EC19" s="139" t="str">
        <f>IF(LEN(VLOOKUP($G19,Baseline!$G:$EN,127,0))=0,"",VLOOKUP($G19,Baseline!$G:$EN,127,0))</f>
        <v/>
      </c>
      <c r="ED19" s="139" t="str">
        <f>IF(LEN(VLOOKUP($G19,Baseline!$G:$EN,128,0))=0,"",VLOOKUP($G19,Baseline!$G:$EN,128,0))</f>
        <v/>
      </c>
      <c r="EE19" s="139" t="str">
        <f>IF(LEN(VLOOKUP($G19,Baseline!$G:$EN,129,0))=0,"",VLOOKUP($G19,Baseline!$G:$EN,129,0))</f>
        <v/>
      </c>
      <c r="EF19" s="139" t="str">
        <f>IF(LEN(VLOOKUP($G19,Baseline!$G:$EN,130,0))=0,"",VLOOKUP($G19,Baseline!$G:$EN,130,0))</f>
        <v/>
      </c>
      <c r="EG19" s="139" t="str">
        <f>IF(LEN(VLOOKUP($G19,Baseline!$G:$EN,131,0))=0,"",VLOOKUP($G19,Baseline!$G:$EN,131,0))</f>
        <v/>
      </c>
      <c r="EH19" s="139" t="str">
        <f>IF(LEN(VLOOKUP($G19,Baseline!$G:$EN,132,0))=0,"",VLOOKUP($G19,Baseline!$G:$EN,132,0))</f>
        <v/>
      </c>
      <c r="EI19" s="139" t="str">
        <f>IF(LEN(VLOOKUP($G19,Baseline!$G:$EN,133,0))=0,"",VLOOKUP($G19,Baseline!$G:$EN,133,0))</f>
        <v/>
      </c>
      <c r="EJ19" s="139" t="str">
        <f>IF(LEN(VLOOKUP($G19,Baseline!$G:$EN,134,0))=0,"",VLOOKUP($G19,Baseline!$G:$EN,134,0))</f>
        <v/>
      </c>
      <c r="EK19" s="139" t="str">
        <f>IF(LEN(VLOOKUP($G19,Baseline!$G:$EN,135,0))=0,"",VLOOKUP($G19,Baseline!$G:$EN,135,0))</f>
        <v/>
      </c>
      <c r="EL19" s="139" t="str">
        <f>IF(LEN(VLOOKUP($G19,Baseline!$G:$EN,136,0))=0,"",VLOOKUP($G19,Baseline!$G:$EN,136,0))</f>
        <v/>
      </c>
      <c r="EM19" s="139" t="str">
        <f>IF(LEN(VLOOKUP($G19,Baseline!$G:$EN,137,0))=0,"",VLOOKUP($G19,Baseline!$G:$EN,137,0))</f>
        <v/>
      </c>
      <c r="EN19" s="139" t="str">
        <f>IF(LEN(VLOOKUP($G19,Baseline!$G:$EN,138,0))=0,"",VLOOKUP($G19,Baseline!$G:$EN,138,0))</f>
        <v/>
      </c>
      <c r="EO19" s="130"/>
      <c r="EP19" s="130"/>
      <c r="EQ19" s="130"/>
      <c r="ER19" s="130"/>
      <c r="ES19" s="178" t="s">
        <v>1624</v>
      </c>
      <c r="ET19" s="139" t="str">
        <f>IF(LEN(VLOOKUP($G19,Baseline!$G:$FP,144,0))=0,"",VLOOKUP($G19,Baseline!$G:$FP,144,0))</f>
        <v>1 = mangio più spesso</v>
      </c>
      <c r="EU19" s="139" t="str">
        <f>IF(LEN(VLOOKUP($G19,Baseline!$G:$FP,145,0))=0,"",VLOOKUP($G19,Baseline!$G:$FP,145,0))</f>
        <v>2 = mangio porzioni più grandi</v>
      </c>
      <c r="EV19" s="139" t="str">
        <f>IF(LEN(VLOOKUP($G19,Baseline!$G:$FP,146,0))=0,"",VLOOKUP($G19,Baseline!$G:$FP,146,0))</f>
        <v>3 = mangio più raramente</v>
      </c>
      <c r="EW19" s="139" t="str">
        <f>IF(LEN(VLOOKUP($G19,Baseline!$G:$FP,147,0))=0,"",VLOOKUP($G19,Baseline!$G:$FP,147,0))</f>
        <v>4 = mangio porzioni più piccole</v>
      </c>
      <c r="EX19" s="139" t="str">
        <f>IF(LEN(VLOOKUP($G19,Baseline!$G:$FP,148,0))=0,"",VLOOKUP($G19,Baseline!$G:$FP,148,0))</f>
        <v>5 = mi sembra di alimentarmi in maniera meno sana di prima</v>
      </c>
      <c r="EY19" s="139" t="str">
        <f>IF(LEN(VLOOKUP($G19,Baseline!$G:$FP,149,0))=0,"",VLOOKUP($G19,Baseline!$G:$FP,149,0))</f>
        <v>6 = mi sembra di alimentarmi in maniera più sana di prima</v>
      </c>
      <c r="EZ19" s="139" t="str">
        <f>IF(LEN(VLOOKUP($G19,Baseline!$G:$FP,150,0))=0,"",VLOOKUP($G19,Baseline!$G:$FP,150,0))</f>
        <v>7 = nessuna delle risposte si applica alla mia situazione</v>
      </c>
      <c r="FA19" s="139" t="str">
        <f>IF(LEN(VLOOKUP($G19,Baseline!$G:$FP,151,0))=0,"",VLOOKUP($G19,Baseline!$G:$FP,151,0))</f>
        <v/>
      </c>
      <c r="FB19" s="139" t="str">
        <f>IF(LEN(VLOOKUP($G19,Baseline!$G:$FP,152,0))=0,"",VLOOKUP($G19,Baseline!$G:$FP,152,0))</f>
        <v/>
      </c>
      <c r="FC19" s="139" t="str">
        <f>IF(LEN(VLOOKUP($G19,Baseline!$G:$FP,153,0))=0,"",VLOOKUP($G19,Baseline!$G:$FP,153,0))</f>
        <v/>
      </c>
      <c r="FD19" s="139" t="str">
        <f>IF(LEN(VLOOKUP($G19,Baseline!$G:$FP,154,0))=0,"",VLOOKUP($G19,Baseline!$G:$FP,154,0))</f>
        <v/>
      </c>
      <c r="FE19" s="139" t="str">
        <f>IF(LEN(VLOOKUP($G19,Baseline!$G:$FP,155,0))=0,"",VLOOKUP($G19,Baseline!$G:$FP,155,0))</f>
        <v/>
      </c>
      <c r="FF19" s="139" t="str">
        <f>IF(LEN(VLOOKUP($G19,Baseline!$G:$FP,156,0))=0,"",VLOOKUP($G19,Baseline!$G:$FP,156,0))</f>
        <v/>
      </c>
      <c r="FG19" s="139" t="str">
        <f>IF(LEN(VLOOKUP($G19,Baseline!$G:$FP,157,0))=0,"",VLOOKUP($G19,Baseline!$G:$FP,157,0))</f>
        <v/>
      </c>
      <c r="FH19" s="139" t="str">
        <f>IF(LEN(VLOOKUP($G19,Baseline!$G:$FP,158,0))=0,"",VLOOKUP($G19,Baseline!$G:$FP,158,0))</f>
        <v/>
      </c>
      <c r="FI19" s="139" t="str">
        <f>IF(LEN(VLOOKUP($G19,Baseline!$G:$FP,159,0))=0,"",VLOOKUP($G19,Baseline!$G:$FP,159,0))</f>
        <v/>
      </c>
      <c r="FJ19" s="139" t="str">
        <f>IF(LEN(VLOOKUP($G19,Baseline!$G:$FP,160,0))=0,"",VLOOKUP($G19,Baseline!$G:$FP,160,0))</f>
        <v/>
      </c>
      <c r="FK19" s="139" t="str">
        <f>IF(LEN(VLOOKUP($G19,Baseline!$G:$FP,161,0))=0,"",VLOOKUP($G19,Baseline!$G:$FP,161,0))</f>
        <v/>
      </c>
      <c r="FL19" s="139" t="str">
        <f>IF(LEN(VLOOKUP($G19,Baseline!$G:$FP,162,0))=0,"",VLOOKUP($G19,Baseline!$G:$FP,162,0))</f>
        <v/>
      </c>
      <c r="FM19" s="139" t="str">
        <f>IF(LEN(VLOOKUP($G19,Baseline!$G:$FP,163,0))=0,"",VLOOKUP($G19,Baseline!$G:$FP,163,0))</f>
        <v/>
      </c>
      <c r="FN19" s="139" t="str">
        <f>IF(LEN(VLOOKUP($G19,Baseline!$G:$FP,164,0))=0,"",VLOOKUP($G19,Baseline!$G:$FP,164,0))</f>
        <v/>
      </c>
      <c r="FO19" s="139" t="str">
        <f>IF(LEN(VLOOKUP($G19,Baseline!$G:$FP,165,0))=0,"",VLOOKUP($G19,Baseline!$G:$FP,165,0))</f>
        <v/>
      </c>
      <c r="FP19" s="139" t="str">
        <f>IF(LEN(VLOOKUP($G19,Baseline!$G:$FP,166,0))=0,"",VLOOKUP($G19,Baseline!$G:$FP,166,0))</f>
        <v/>
      </c>
      <c r="FQ19" s="130"/>
      <c r="FR19" s="130"/>
      <c r="FS19" s="130"/>
      <c r="FT19" s="130"/>
      <c r="FU19" s="178" t="s">
        <v>1625</v>
      </c>
      <c r="FV19" s="139" t="str">
        <f>IF(LEN(VLOOKUP($G19,Baseline!$G:$GR,172,0))=0,"",VLOOKUP($G19,Baseline!$G:$GR,172,0))</f>
        <v>1 = я стал(а) есть чаще</v>
      </c>
      <c r="FW19" s="139" t="str">
        <f>IF(LEN(VLOOKUP($G19,Baseline!$G:$GR,173,0))=0,"",VLOOKUP($G19,Baseline!$G:$GR,173,0))</f>
        <v>2 = я увеличил(а) порции</v>
      </c>
      <c r="FX19" s="139" t="str">
        <f>IF(LEN(VLOOKUP($G19,Baseline!$G:$GR,174,0))=0,"",VLOOKUP($G19,Baseline!$G:$GR,174,0))</f>
        <v>3 = я стал(а) есть реже</v>
      </c>
      <c r="FY19" s="139" t="str">
        <f>IF(LEN(VLOOKUP($G19,Baseline!$G:$GR,175,0))=0,"",VLOOKUP($G19,Baseline!$G:$GR,175,0))</f>
        <v>4 = я уменьшил(а) порции</v>
      </c>
      <c r="FZ19" s="139" t="str">
        <f>IF(LEN(VLOOKUP($G19,Baseline!$G:$GR,176,0))=0,"",VLOOKUP($G19,Baseline!$G:$GR,176,0))</f>
        <v>5 = мне кажется, я стал(а) употреблять менее здоровую пищу, чем раньше</v>
      </c>
      <c r="GA19" s="139" t="str">
        <f>IF(LEN(VLOOKUP($G19,Baseline!$G:$GR,177,0))=0,"",VLOOKUP($G19,Baseline!$G:$GR,177,0))</f>
        <v>6 = мне кажется, я стал(а) употреблять более здоровую пищу, чем раньше</v>
      </c>
      <c r="GB19" s="139" t="str">
        <f>IF(LEN(VLOOKUP($G19,Baseline!$G:$GR,178,0))=0,"",VLOOKUP($G19,Baseline!$G:$GR,178,0))</f>
        <v>7 = ни один из пунктов выше</v>
      </c>
      <c r="GC19" s="139" t="str">
        <f>IF(LEN(VLOOKUP($G19,Baseline!$G:$GR,179,0))=0,"",VLOOKUP($G19,Baseline!$G:$GR,179,0))</f>
        <v/>
      </c>
      <c r="GD19" s="139" t="str">
        <f>IF(LEN(VLOOKUP($G19,Baseline!$G:$GR,180,0))=0,"",VLOOKUP($G19,Baseline!$G:$GR,180,0))</f>
        <v/>
      </c>
      <c r="GE19" s="139" t="str">
        <f>IF(LEN(VLOOKUP($G19,Baseline!$G:$GR,181,0))=0,"",VLOOKUP($G19,Baseline!$G:$GR,181,0))</f>
        <v/>
      </c>
      <c r="GF19" s="139" t="str">
        <f>IF(LEN(VLOOKUP($G19,Baseline!$G:$GR,182,0))=0,"",VLOOKUP($G19,Baseline!$G:$GR,182,0))</f>
        <v/>
      </c>
      <c r="GG19" s="139" t="str">
        <f>IF(LEN(VLOOKUP($G19,Baseline!$G:$GR,183,0))=0,"",VLOOKUP($G19,Baseline!$G:$GR,183,0))</f>
        <v/>
      </c>
      <c r="GH19" s="139" t="str">
        <f>IF(LEN(VLOOKUP($G19,Baseline!$G:$GR,184,0))=0,"",VLOOKUP($G19,Baseline!$G:$GR,184,0))</f>
        <v/>
      </c>
      <c r="GI19" s="139" t="str">
        <f>IF(LEN(VLOOKUP($G19,Baseline!$G:$GR,185,0))=0,"",VLOOKUP($G19,Baseline!$G:$GR,185,0))</f>
        <v/>
      </c>
      <c r="GJ19" s="139" t="str">
        <f>IF(LEN(VLOOKUP($G19,Baseline!$G:$GR,186,0))=0,"",VLOOKUP($G19,Baseline!$G:$GR,186,0))</f>
        <v/>
      </c>
      <c r="GK19" s="139" t="str">
        <f>IF(LEN(VLOOKUP($G19,Baseline!$G:$GR,187,0))=0,"",VLOOKUP($G19,Baseline!$G:$GR,187,0))</f>
        <v/>
      </c>
      <c r="GL19" s="139" t="str">
        <f>IF(LEN(VLOOKUP($G19,Baseline!$G:$GR,188,0))=0,"",VLOOKUP($G19,Baseline!$G:$GR,188,0))</f>
        <v/>
      </c>
      <c r="GM19" s="139" t="str">
        <f>IF(LEN(VLOOKUP($G19,Baseline!$G:$GR,189,0))=0,"",VLOOKUP($G19,Baseline!$G:$GR,189,0))</f>
        <v/>
      </c>
      <c r="GN19" s="139" t="str">
        <f>IF(LEN(VLOOKUP($G19,Baseline!$G:$GR,190,0))=0,"",VLOOKUP($G19,Baseline!$G:$GR,190,0))</f>
        <v/>
      </c>
      <c r="GO19" s="139" t="str">
        <f>IF(LEN(VLOOKUP($G19,Baseline!$G:$GR,191,0))=0,"",VLOOKUP($G19,Baseline!$G:$GR,191,0))</f>
        <v/>
      </c>
      <c r="GP19" s="139" t="str">
        <f>IF(LEN(VLOOKUP($G19,Baseline!$G:$GR,192,0))=0,"",VLOOKUP($G19,Baseline!$G:$GR,192,0))</f>
        <v/>
      </c>
      <c r="GQ19" s="139" t="str">
        <f>IF(LEN(VLOOKUP($G19,Baseline!$G:$GR,193,0))=0,"",VLOOKUP($G19,Baseline!$G:$GR,193,0))</f>
        <v/>
      </c>
      <c r="GR19" s="139" t="str">
        <f>IF(LEN(VLOOKUP($G19,Baseline!$G:$GR,194,0))=0,"",VLOOKUP($G19,Baseline!$G:$GR,194,0))</f>
        <v/>
      </c>
      <c r="GS19" s="130"/>
      <c r="GT19" s="130"/>
      <c r="GU19" s="130"/>
      <c r="GV19" s="130"/>
      <c r="GW19" s="178" t="s">
        <v>1626</v>
      </c>
      <c r="GX19" s="139" t="str">
        <f>IF(LEN(VLOOKUP($G19,Baseline!$G:$HT,200,0))=0,"",VLOOKUP($G19,Baseline!$G:$HT,200,0))</f>
        <v>1 = jedem češće</v>
      </c>
      <c r="GY19" s="139" t="str">
        <f>IF(LEN(VLOOKUP($G19,Baseline!$G:$HT,201,0))=0,"",VLOOKUP($G19,Baseline!$G:$HT,201,0))</f>
        <v>2 = jedem veće porcije</v>
      </c>
      <c r="GZ19" s="139" t="str">
        <f>IF(LEN(VLOOKUP($G19,Baseline!$G:$HT,202,0))=0,"",VLOOKUP($G19,Baseline!$G:$HT,202,0))</f>
        <v>3 = jedem ređe</v>
      </c>
      <c r="HA19" s="139" t="str">
        <f>IF(LEN(VLOOKUP($G19,Baseline!$G:$HT,203,0))=0,"",VLOOKUP($G19,Baseline!$G:$HT,203,0))</f>
        <v>4 = jedem manje porcije</v>
      </c>
      <c r="HB19" s="139" t="str">
        <f>IF(LEN(VLOOKUP($G19,Baseline!$G:$HT,204,0))=0,"",VLOOKUP($G19,Baseline!$G:$HT,204,0))</f>
        <v>5 = osećam kao da se hranim manje zdravije nego ranije</v>
      </c>
      <c r="HC19" s="139" t="str">
        <f>IF(LEN(VLOOKUP($G19,Baseline!$G:$HT,205,0))=0,"",VLOOKUP($G19,Baseline!$G:$HT,205,0))</f>
        <v>6 = osećam kao da se hranim zdravije nego ranije</v>
      </c>
      <c r="HD19" s="139" t="str">
        <f>IF(LEN(VLOOKUP($G19,Baseline!$G:$HT,206,0))=0,"",VLOOKUP($G19,Baseline!$G:$HT,206,0))</f>
        <v>7 = nijedna od gore navedenih tačaka ne odgovara</v>
      </c>
      <c r="HE19" s="139" t="str">
        <f>IF(LEN(VLOOKUP($G19,Baseline!$G:$HT,207,0))=0,"",VLOOKUP($G19,Baseline!$G:$HT,207,0))</f>
        <v/>
      </c>
      <c r="HF19" s="139" t="str">
        <f>IF(LEN(VLOOKUP($G19,Baseline!$G:$HT,208,0))=0,"",VLOOKUP($G19,Baseline!$G:$HT,208,0))</f>
        <v/>
      </c>
      <c r="HG19" s="139" t="str">
        <f>IF(LEN(VLOOKUP($G19,Baseline!$G:$HT,209,0))=0,"",VLOOKUP($G19,Baseline!$G:$HT,209,0))</f>
        <v/>
      </c>
      <c r="HH19" s="139" t="str">
        <f>IF(LEN(VLOOKUP($G19,Baseline!$G:$HT,210,0))=0,"",VLOOKUP($G19,Baseline!$G:$HT,210,0))</f>
        <v/>
      </c>
      <c r="HI19" s="139" t="str">
        <f>IF(LEN(VLOOKUP($G19,Baseline!$G:$HT,211,0))=0,"",VLOOKUP($G19,Baseline!$G:$HT,211,0))</f>
        <v/>
      </c>
      <c r="HJ19" s="139" t="str">
        <f>IF(LEN(VLOOKUP($G19,Baseline!$G:$HT,212,0))=0,"",VLOOKUP($G19,Baseline!$G:$HT,212,0))</f>
        <v/>
      </c>
      <c r="HK19" s="139" t="str">
        <f>IF(LEN(VLOOKUP($G19,Baseline!$G:$HT,213,0))=0,"",VLOOKUP($G19,Baseline!$G:$HT,213,0))</f>
        <v/>
      </c>
      <c r="HL19" s="139" t="str">
        <f>IF(LEN(VLOOKUP($G19,Baseline!$G:$HT,214,0))=0,"",VLOOKUP($G19,Baseline!$G:$HT,214,0))</f>
        <v/>
      </c>
      <c r="HM19" s="139" t="str">
        <f>IF(LEN(VLOOKUP($G19,Baseline!$G:$HT,215,0))=0,"",VLOOKUP($G19,Baseline!$G:$HT,215,0))</f>
        <v/>
      </c>
      <c r="HN19" s="139" t="str">
        <f>IF(LEN(VLOOKUP($G19,Baseline!$G:$HT,216,0))=0,"",VLOOKUP($G19,Baseline!$G:$HT,216,0))</f>
        <v/>
      </c>
      <c r="HO19" s="139" t="str">
        <f>IF(LEN(VLOOKUP($G19,Baseline!$G:$HT,217,0))=0,"",VLOOKUP($G19,Baseline!$G:$HT,217,0))</f>
        <v/>
      </c>
      <c r="HP19" s="139" t="str">
        <f>IF(LEN(VLOOKUP($G19,Baseline!$G:$HT,218,0))=0,"",VLOOKUP($G19,Baseline!$G:$HT,218,0))</f>
        <v/>
      </c>
      <c r="HQ19" s="139" t="str">
        <f>IF(LEN(VLOOKUP($G19,Baseline!$G:$HT,219,0))=0,"",VLOOKUP($G19,Baseline!$G:$HT,219,0))</f>
        <v/>
      </c>
      <c r="HR19" s="139" t="str">
        <f>IF(LEN(VLOOKUP($G19,Baseline!$G:$HT,220,0))=0,"",VLOOKUP($G19,Baseline!$G:$HT,220,0))</f>
        <v/>
      </c>
      <c r="HS19" s="139" t="str">
        <f>IF(LEN(VLOOKUP($G19,Baseline!$G:$HT,221,0))=0,"",VLOOKUP($G19,Baseline!$G:$HT,221,0))</f>
        <v/>
      </c>
      <c r="HT19" s="139" t="str">
        <f>IF(LEN(VLOOKUP($G19,Baseline!$G:$HT,222,0))=0,"",VLOOKUP($G19,Baseline!$G:$HT,222,0))</f>
        <v/>
      </c>
      <c r="HU19" s="130"/>
      <c r="HV19" s="130"/>
      <c r="HW19" s="130"/>
      <c r="HX19" s="130"/>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47.25" x14ac:dyDescent="0.25">
      <c r="A20" s="129" t="s">
        <v>261</v>
      </c>
      <c r="B20" s="131" t="s">
        <v>262</v>
      </c>
      <c r="C20" s="131"/>
      <c r="D20" s="131"/>
      <c r="E20" s="131"/>
      <c r="F20" s="130" t="s">
        <v>263</v>
      </c>
      <c r="G20" s="132" t="s">
        <v>975</v>
      </c>
      <c r="H20" s="158"/>
      <c r="I20" s="178" t="s">
        <v>1627</v>
      </c>
      <c r="J20" s="130" t="str">
        <f>IF(LEN(VLOOKUP($G20,Baseline!$G:$BH,4,0))=0,"",VLOOKUP($G20,Baseline!$G:$BH,4,0))</f>
        <v>0 = Nein</v>
      </c>
      <c r="K20" s="130" t="str">
        <f>IF(LEN(VLOOKUP($G20,Baseline!$G:$BH,5,0))=0,"",VLOOKUP($G20,Baseline!$G:$BH,5,0))</f>
        <v>1 = Ja</v>
      </c>
      <c r="L20" s="130" t="str">
        <f>IF(LEN(VLOOKUP($G20,Baseline!$G:$BH,6,0))=0,"",VLOOKUP($G20,Baseline!$G:$BH,6,0))</f>
        <v>77 = Weiß nicht</v>
      </c>
      <c r="M20" s="130" t="str">
        <f>IF(LEN(VLOOKUP($G20,Baseline!$G:$BH,7,0))=0,"",VLOOKUP($G20,Baseline!$G:$BH,7,0))</f>
        <v/>
      </c>
      <c r="N20" s="130" t="str">
        <f>IF(LEN(VLOOKUP($G20,Baseline!$G:$BH,8,0))=0,"",VLOOKUP($G20,Baseline!$G:$BH,8,0))</f>
        <v/>
      </c>
      <c r="O20" s="130" t="str">
        <f>IF(LEN(VLOOKUP($G20,Baseline!$G:$BH,9,0))=0,"",VLOOKUP($G20,Baseline!$G:$BH,9,0))</f>
        <v/>
      </c>
      <c r="P20" s="130" t="str">
        <f>IF(LEN(VLOOKUP($G20,Baseline!$G:$BH,10,0))=0,"",VLOOKUP($G20,Baseline!$G:$BH,10,0))</f>
        <v/>
      </c>
      <c r="Q20" s="130" t="str">
        <f>IF(LEN(VLOOKUP($G20,Baseline!$G:$BH,11,0))=0,"",VLOOKUP($G20,Baseline!$G:$BH,11,0))</f>
        <v/>
      </c>
      <c r="R20" s="130" t="str">
        <f>IF(LEN(VLOOKUP($G20,Baseline!$G:$BH,12,0))=0,"",VLOOKUP($G20,Baseline!$G:$BH,12,0))</f>
        <v/>
      </c>
      <c r="S20" s="130" t="str">
        <f>IF(LEN(VLOOKUP($G20,Baseline!$G:$BH,13,0))=0,"",VLOOKUP($G20,Baseline!$G:$BH,13,0))</f>
        <v/>
      </c>
      <c r="T20" s="130" t="str">
        <f>IF(LEN(VLOOKUP($G20,Baseline!$G:$BH,14,0))=0,"",VLOOKUP($G20,Baseline!$G:$BH,14,0))</f>
        <v/>
      </c>
      <c r="U20" s="130" t="str">
        <f>IF(LEN(VLOOKUP($G20,Baseline!$G:$BH,15,0))=0,"",VLOOKUP($G20,Baseline!$G:$BH,15,0))</f>
        <v/>
      </c>
      <c r="V20" s="130" t="str">
        <f>IF(LEN(VLOOKUP($G20,Baseline!$G:$BH,16,0))=0,"",VLOOKUP($G20,Baseline!$G:$BH,16,0))</f>
        <v/>
      </c>
      <c r="W20" s="130" t="str">
        <f>IF(LEN(VLOOKUP($G20,Baseline!$G:$BH,17,0))=0,"",VLOOKUP($G20,Baseline!$G:$BH,17,0))</f>
        <v/>
      </c>
      <c r="X20" s="130" t="str">
        <f>IF(LEN(VLOOKUP($G20,Baseline!$G:$BH,18,0))=0,"",VLOOKUP($G20,Baseline!$G:$BH,18,0))</f>
        <v/>
      </c>
      <c r="Y20" s="130" t="str">
        <f>IF(LEN(VLOOKUP($G20,Baseline!$G:$BH,19,0))=0,"",VLOOKUP($G20,Baseline!$G:$BH,19,0))</f>
        <v/>
      </c>
      <c r="Z20" s="130" t="str">
        <f>IF(LEN(VLOOKUP($G20,Baseline!$G:$BH,20,0))=0,"",VLOOKUP($G20,Baseline!$G:$BH,20,0))</f>
        <v/>
      </c>
      <c r="AA20" s="130" t="str">
        <f>IF(LEN(VLOOKUP($G20,Baseline!$G:$BH,21,0))=0,"",VLOOKUP($G20,Baseline!$G:$BH,21,0))</f>
        <v/>
      </c>
      <c r="AB20" s="130" t="str">
        <f>IF(LEN(VLOOKUP($G20,Baseline!$G:$BH,22,0))=0,"",VLOOKUP($G20,Baseline!$G:$BH,22,0))</f>
        <v/>
      </c>
      <c r="AC20" s="130" t="str">
        <f>IF(LEN(VLOOKUP($G20,Baseline!$G:$BH,23,0))=0,"",VLOOKUP($G20,Baseline!$G:$BH,23,0))</f>
        <v/>
      </c>
      <c r="AD20" s="130" t="str">
        <f>IF(LEN(VLOOKUP($G20,Baseline!$G:$BH,24,0))=0,"",VLOOKUP($G20,Baseline!$G:$BH,24,0))</f>
        <v/>
      </c>
      <c r="AE20" s="130" t="str">
        <f>IF(LEN(VLOOKUP($G20,Baseline!$G:$BH,25,0))=0,"",VLOOKUP($G20,Baseline!$G:$BH,25,0))</f>
        <v/>
      </c>
      <c r="AF20" s="130" t="str">
        <f>IF(LEN(VLOOKUP($G20,Baseline!$G:$BH,26,0))=0,"",VLOOKUP($G20,Baseline!$G:$BH,26,0))</f>
        <v/>
      </c>
      <c r="AG20" s="130"/>
      <c r="AH20" s="130"/>
      <c r="AI20" s="130"/>
      <c r="AJ20" s="130"/>
      <c r="AK20" s="178" t="s">
        <v>1628</v>
      </c>
      <c r="AL20" s="130" t="str">
        <f>IF(LEN(VLOOKUP($G20,Baseline!$G:$BH,32,0))=0,"",VLOOKUP($G20,Baseline!$G:$BH,32,0))</f>
        <v>0 = No</v>
      </c>
      <c r="AM20" s="130" t="str">
        <f>IF(LEN(VLOOKUP($G20,Baseline!$G:$BH,33,0))=0,"",VLOOKUP($G20,Baseline!$G:$BH,33,0))</f>
        <v>1 = Yes</v>
      </c>
      <c r="AN20" s="130" t="str">
        <f>IF(LEN(VLOOKUP($G20,Baseline!$G:$BH,34,0))=0,"",VLOOKUP($G20,Baseline!$G:$BH,34,0))</f>
        <v>77 = I don't know</v>
      </c>
      <c r="AO20" s="130" t="str">
        <f>IF(LEN(VLOOKUP($G20,Baseline!$G:$BH,35,0))=0,"",VLOOKUP($G20,Baseline!$G:$BH,35,0))</f>
        <v/>
      </c>
      <c r="AP20" s="130" t="str">
        <f>IF(LEN(VLOOKUP($G20,Baseline!$G:$BH,36,0))=0,"",VLOOKUP($G20,Baseline!$G:$BH,36,0))</f>
        <v/>
      </c>
      <c r="AQ20" s="130" t="str">
        <f>IF(LEN(VLOOKUP($G20,Baseline!$G:$BH,37,0))=0,"",VLOOKUP($G20,Baseline!$G:$BH,37,0))</f>
        <v/>
      </c>
      <c r="AR20" s="130" t="str">
        <f>IF(LEN(VLOOKUP($G20,Baseline!$G:$BH,38,0))=0,"",VLOOKUP($G20,Baseline!$G:$BH,38,0))</f>
        <v/>
      </c>
      <c r="AS20" s="130" t="str">
        <f>IF(LEN(VLOOKUP($G20,Baseline!$G:$BH,39,0))=0,"",VLOOKUP($G20,Baseline!$G:$BH,39,0))</f>
        <v/>
      </c>
      <c r="AT20" s="130" t="str">
        <f>IF(LEN(VLOOKUP($G20,Baseline!$G:$BH,40,0))=0,"",VLOOKUP($G20,Baseline!$G:$BH,40,0))</f>
        <v/>
      </c>
      <c r="AU20" s="130" t="str">
        <f>IF(LEN(VLOOKUP($G20,Baseline!$G:$BH,41,0))=0,"",VLOOKUP($G20,Baseline!$G:$BH,41,0))</f>
        <v/>
      </c>
      <c r="AV20" s="130" t="str">
        <f>IF(LEN(VLOOKUP($G20,Baseline!$G:$BH,42,0))=0,"",VLOOKUP($G20,Baseline!$G:$BH,42,0))</f>
        <v/>
      </c>
      <c r="AW20" s="130" t="str">
        <f>IF(LEN(VLOOKUP($G20,Baseline!$G:$BH,43,0))=0,"",VLOOKUP($G20,Baseline!$G:$BH,43,0))</f>
        <v/>
      </c>
      <c r="AX20" s="130" t="str">
        <f>IF(LEN(VLOOKUP($G20,Baseline!$G:$BH,44,0))=0,"",VLOOKUP($G20,Baseline!$G:$BH,44,0))</f>
        <v/>
      </c>
      <c r="AY20" s="130" t="str">
        <f>IF(LEN(VLOOKUP($G20,Baseline!$G:$BH,45,0))=0,"",VLOOKUP($G20,Baseline!$G:$BH,45,0))</f>
        <v/>
      </c>
      <c r="AZ20" s="130" t="str">
        <f>IF(LEN(VLOOKUP($G20,Baseline!$G:$BH,46,0))=0,"",VLOOKUP($G20,Baseline!$G:$BH,46,0))</f>
        <v/>
      </c>
      <c r="BA20" s="130" t="str">
        <f>IF(LEN(VLOOKUP($G20,Baseline!$G:$BH,47,0))=0,"",VLOOKUP($G20,Baseline!$G:$BH,47,0))</f>
        <v/>
      </c>
      <c r="BB20" s="130" t="str">
        <f>IF(LEN(VLOOKUP($G20,Baseline!$G:$BH,48,0))=0,"",VLOOKUP($G20,Baseline!$G:$BH,48,0))</f>
        <v/>
      </c>
      <c r="BC20" s="130" t="str">
        <f>IF(LEN(VLOOKUP($G20,Baseline!$G:$BH,49,0))=0,"",VLOOKUP($G20,Baseline!$G:$BH,49,0))</f>
        <v/>
      </c>
      <c r="BD20" s="130" t="str">
        <f>IF(LEN(VLOOKUP($G20,Baseline!$G:$BH,50,0))=0,"",VLOOKUP($G20,Baseline!$G:$BH,50,0))</f>
        <v/>
      </c>
      <c r="BE20" s="130" t="str">
        <f>IF(LEN(VLOOKUP($G20,Baseline!$G:$BH,51,0))=0,"",VLOOKUP($G20,Baseline!$G:$BH,51,0))</f>
        <v/>
      </c>
      <c r="BF20" s="130" t="str">
        <f>IF(LEN(VLOOKUP($G20,Baseline!$G:$BH,52,0))=0,"",VLOOKUP($G20,Baseline!$G:$BH,52,0))</f>
        <v/>
      </c>
      <c r="BG20" s="130" t="str">
        <f>IF(LEN(VLOOKUP($G20,Baseline!$G:$BH,53,0))=0,"",VLOOKUP($G20,Baseline!$G:$BH,53,0))</f>
        <v/>
      </c>
      <c r="BH20" s="130" t="str">
        <f>IF(LEN(VLOOKUP($G20,Baseline!$G:$BH,54,0))=0,"",VLOOKUP($G20,Baseline!$G:$BH,54,0))</f>
        <v/>
      </c>
      <c r="BI20" s="130"/>
      <c r="BJ20" s="130"/>
      <c r="BK20" s="130"/>
      <c r="BL20" s="130"/>
      <c r="BM20" s="178" t="s">
        <v>1629</v>
      </c>
      <c r="BN20" s="135" t="str">
        <f>IF(LEN(VLOOKUP($G20,Baseline!$G:$CJ,60,0))=0,"",VLOOKUP($G20,Baseline!$G:$CJ,60,0))</f>
        <v>0 = No</v>
      </c>
      <c r="BO20" s="135" t="str">
        <f>IF(LEN(VLOOKUP($G20,Baseline!$G:$CJ,61,0))=0,"",VLOOKUP($G20,Baseline!$G:$CJ,61,0))</f>
        <v>1 = Sí</v>
      </c>
      <c r="BP20" s="135" t="str">
        <f>IF(LEN(VLOOKUP($G20,Baseline!$G:$CJ,62,0))=0,"",VLOOKUP($G20,Baseline!$G:$CJ,62,0))</f>
        <v>77 = No lo sé</v>
      </c>
      <c r="BQ20" s="135" t="str">
        <f>IF(LEN(VLOOKUP($G20,Baseline!$G:$CJ,63,0))=0,"",VLOOKUP($G20,Baseline!$G:$CJ,63,0))</f>
        <v/>
      </c>
      <c r="BR20" s="135" t="str">
        <f>IF(LEN(VLOOKUP($G20,Baseline!$G:$CJ,64,0))=0,"",VLOOKUP($G20,Baseline!$G:$CJ,64,0))</f>
        <v/>
      </c>
      <c r="BS20" s="135" t="str">
        <f>IF(LEN(VLOOKUP($G20,Baseline!$G:$CJ,65,0))=0,"",VLOOKUP($G20,Baseline!$G:$CJ,65,0))</f>
        <v/>
      </c>
      <c r="BT20" s="135" t="str">
        <f>IF(LEN(VLOOKUP($G20,Baseline!$G:$CJ,66,0))=0,"",VLOOKUP($G20,Baseline!$G:$CJ,66,0))</f>
        <v/>
      </c>
      <c r="BU20" s="135" t="str">
        <f>IF(LEN(VLOOKUP($G20,Baseline!$G:$CJ,67,0))=0,"",VLOOKUP($G20,Baseline!$G:$CJ,67,0))</f>
        <v/>
      </c>
      <c r="BV20" s="135" t="str">
        <f>IF(LEN(VLOOKUP($G20,Baseline!$G:$CJ,68,0))=0,"",VLOOKUP($G20,Baseline!$G:$CJ,68,0))</f>
        <v/>
      </c>
      <c r="BW20" s="135" t="str">
        <f>IF(LEN(VLOOKUP($G20,Baseline!$G:$CJ,69,0))=0,"",VLOOKUP($G20,Baseline!$G:$CJ,69,0))</f>
        <v/>
      </c>
      <c r="BX20" s="135" t="str">
        <f>IF(LEN(VLOOKUP($G20,Baseline!$G:$CJ,70,0))=0,"",VLOOKUP($G20,Baseline!$G:$CJ,70,0))</f>
        <v/>
      </c>
      <c r="BY20" s="135" t="str">
        <f>IF(LEN(VLOOKUP($G20,Baseline!$G:$CJ,71,0))=0,"",VLOOKUP($G20,Baseline!$G:$CJ,71,0))</f>
        <v/>
      </c>
      <c r="BZ20" s="135" t="str">
        <f>IF(LEN(VLOOKUP($G20,Baseline!$G:$CJ,72,0))=0,"",VLOOKUP($G20,Baseline!$G:$CJ,72,0))</f>
        <v/>
      </c>
      <c r="CA20" s="135" t="str">
        <f>IF(LEN(VLOOKUP($G20,Baseline!$G:$CJ,73,0))=0,"",VLOOKUP($G20,Baseline!$G:$CJ,73,0))</f>
        <v/>
      </c>
      <c r="CB20" s="135" t="str">
        <f>IF(LEN(VLOOKUP($G20,Baseline!$G:$CJ,74,0))=0,"",VLOOKUP($G20,Baseline!$G:$CJ,74,0))</f>
        <v/>
      </c>
      <c r="CC20" s="135" t="str">
        <f>IF(LEN(VLOOKUP($G20,Baseline!$G:$CJ,75,0))=0,"",VLOOKUP($G20,Baseline!$G:$CJ,75,0))</f>
        <v/>
      </c>
      <c r="CD20" s="135" t="str">
        <f>IF(LEN(VLOOKUP($G20,Baseline!$G:$CJ,76,0))=0,"",VLOOKUP($G20,Baseline!$G:$CJ,76,0))</f>
        <v/>
      </c>
      <c r="CE20" s="135" t="str">
        <f>IF(LEN(VLOOKUP($G20,Baseline!$G:$CJ,77,0))=0,"",VLOOKUP($G20,Baseline!$G:$CJ,77,0))</f>
        <v/>
      </c>
      <c r="CF20" s="135" t="str">
        <f>IF(LEN(VLOOKUP($G20,Baseline!$G:$CJ,78,0))=0,"",VLOOKUP($G20,Baseline!$G:$CJ,78,0))</f>
        <v/>
      </c>
      <c r="CG20" s="135" t="str">
        <f>IF(LEN(VLOOKUP($G20,Baseline!$G:$CJ,79,0))=0,"",VLOOKUP($G20,Baseline!$G:$CJ,79,0))</f>
        <v/>
      </c>
      <c r="CH20" s="135" t="str">
        <f>IF(LEN(VLOOKUP($G20,Baseline!$G:$CJ,80,0))=0,"",VLOOKUP($G20,Baseline!$G:$CJ,80,0))</f>
        <v/>
      </c>
      <c r="CI20" s="135" t="str">
        <f>IF(LEN(VLOOKUP($G20,Baseline!$G:$CJ,81,0))=0,"",VLOOKUP($G20,Baseline!$G:$CJ,81,0))</f>
        <v/>
      </c>
      <c r="CJ20" s="135" t="str">
        <f>IF(LEN(VLOOKUP($G20,Baseline!$G:$CJ,82,0))=0,"",VLOOKUP($G20,Baseline!$G:$CJ,82,0))</f>
        <v/>
      </c>
      <c r="CK20" s="130"/>
      <c r="CL20" s="130"/>
      <c r="CM20" s="130"/>
      <c r="CN20" s="130"/>
      <c r="CO20" s="179" t="s">
        <v>1630</v>
      </c>
      <c r="CP20" s="136" t="str">
        <f>IF(LEN(VLOOKUP($G20,Baseline!$G:$DL,88,0))=0,"",VLOOKUP($G20,Baseline!$G:$DL,88,0))</f>
        <v>0 = non</v>
      </c>
      <c r="CQ20" s="136" t="str">
        <f>IF(LEN(VLOOKUP($G20,Baseline!$G:$DL,89,0))=0,"",VLOOKUP($G20,Baseline!$G:$DL,89,0))</f>
        <v>1 = oui</v>
      </c>
      <c r="CR20" s="136" t="str">
        <f>IF(LEN(VLOOKUP($G20,Baseline!$G:$DL,90,0))=0,"",VLOOKUP($G20,Baseline!$G:$DL,90,0))</f>
        <v>77 = je ne sais pas</v>
      </c>
      <c r="CS20" s="136" t="str">
        <f>IF(LEN(VLOOKUP($G20,Baseline!$G:$DL,91,0))=0,"",VLOOKUP($G20,Baseline!$G:$DL,91,0))</f>
        <v/>
      </c>
      <c r="CT20" s="136" t="str">
        <f>IF(LEN(VLOOKUP($G20,Baseline!$G:$DL,92,0))=0,"",VLOOKUP($G20,Baseline!$G:$DL,92,0))</f>
        <v/>
      </c>
      <c r="CU20" s="136" t="str">
        <f>IF(LEN(VLOOKUP($G20,Baseline!$G:$DL,93,0))=0,"",VLOOKUP($G20,Baseline!$G:$DL,93,0))</f>
        <v/>
      </c>
      <c r="CV20" s="136" t="str">
        <f>IF(LEN(VLOOKUP($G20,Baseline!$G:$DL,94,0))=0,"",VLOOKUP($G20,Baseline!$G:$DL,94,0))</f>
        <v/>
      </c>
      <c r="CW20" s="136" t="str">
        <f>IF(LEN(VLOOKUP($G20,Baseline!$G:$DL,95,0))=0,"",VLOOKUP($G20,Baseline!$G:$DL,95,0))</f>
        <v/>
      </c>
      <c r="CX20" s="136" t="str">
        <f>IF(LEN(VLOOKUP($G20,Baseline!$G:$DL,96,0))=0,"",VLOOKUP($G20,Baseline!$G:$DL,96,0))</f>
        <v/>
      </c>
      <c r="CY20" s="136" t="str">
        <f>IF(LEN(VLOOKUP($G20,Baseline!$G:$DL,97,0))=0,"",VLOOKUP($G20,Baseline!$G:$DL,97,0))</f>
        <v/>
      </c>
      <c r="CZ20" s="136" t="str">
        <f>IF(LEN(VLOOKUP($G20,Baseline!$G:$DL,98,0))=0,"",VLOOKUP($G20,Baseline!$G:$DL,98,0))</f>
        <v/>
      </c>
      <c r="DA20" s="136" t="str">
        <f>IF(LEN(VLOOKUP($G20,Baseline!$G:$DL,99,0))=0,"",VLOOKUP($G20,Baseline!$G:$DL,99,0))</f>
        <v/>
      </c>
      <c r="DB20" s="136" t="str">
        <f>IF(LEN(VLOOKUP($G20,Baseline!$G:$DL,100,0))=0,"",VLOOKUP($G20,Baseline!$G:$DL,100,0))</f>
        <v/>
      </c>
      <c r="DC20" s="136" t="str">
        <f>IF(LEN(VLOOKUP($G20,Baseline!$G:$DL,101,0))=0,"",VLOOKUP($G20,Baseline!$G:$DL,101,0))</f>
        <v/>
      </c>
      <c r="DD20" s="136" t="str">
        <f>IF(LEN(VLOOKUP($G20,Baseline!$G:$DL,102,0))=0,"",VLOOKUP($G20,Baseline!$G:$DL,102,0))</f>
        <v/>
      </c>
      <c r="DE20" s="136" t="str">
        <f>IF(LEN(VLOOKUP($G20,Baseline!$G:$DL,103,0))=0,"",VLOOKUP($G20,Baseline!$G:$DL,103,0))</f>
        <v/>
      </c>
      <c r="DF20" s="136" t="str">
        <f>IF(LEN(VLOOKUP($G20,Baseline!$G:$DL,104,0))=0,"",VLOOKUP($G20,Baseline!$G:$DL,104,0))</f>
        <v/>
      </c>
      <c r="DG20" s="136" t="str">
        <f>IF(LEN(VLOOKUP($G20,Baseline!$G:$DL,105,0))=0,"",VLOOKUP($G20,Baseline!$G:$DL,105,0))</f>
        <v/>
      </c>
      <c r="DH20" s="136" t="str">
        <f>IF(LEN(VLOOKUP($G20,Baseline!$G:$DL,106,0))=0,"",VLOOKUP($G20,Baseline!$G:$DL,106,0))</f>
        <v/>
      </c>
      <c r="DI20" s="136" t="str">
        <f>IF(LEN(VLOOKUP($G20,Baseline!$G:$DL,107,0))=0,"",VLOOKUP($G20,Baseline!$G:$DL,107,0))</f>
        <v/>
      </c>
      <c r="DJ20" s="136" t="str">
        <f>IF(LEN(VLOOKUP($G20,Baseline!$G:$DL,108,0))=0,"",VLOOKUP($G20,Baseline!$G:$DL,108,0))</f>
        <v/>
      </c>
      <c r="DK20" s="136" t="str">
        <f>IF(LEN(VLOOKUP($G20,Baseline!$G:$DL,109,0))=0,"",VLOOKUP($G20,Baseline!$G:$DL,109,0))</f>
        <v/>
      </c>
      <c r="DL20" s="136" t="str">
        <f>IF(LEN(VLOOKUP($G20,Baseline!$G:$DL,110,0))=0,"",VLOOKUP($G20,Baseline!$G:$DL,110,0))</f>
        <v/>
      </c>
      <c r="DM20" s="137"/>
      <c r="DN20" s="137"/>
      <c r="DO20" s="137"/>
      <c r="DP20" s="137"/>
      <c r="DQ20" s="178" t="s">
        <v>1631</v>
      </c>
      <c r="DR20" s="139" t="str">
        <f>IF(LEN(VLOOKUP($G20,Baseline!$G:$EN,116,0))=0,"",VLOOKUP($G20,Baseline!$G:$EN,116,0))</f>
        <v>0 = nem</v>
      </c>
      <c r="DS20" s="139" t="str">
        <f>IF(LEN(VLOOKUP($G20,Baseline!$G:$EN,117,0))=0,"",VLOOKUP($G20,Baseline!$G:$EN,117,0))</f>
        <v>1 = igen</v>
      </c>
      <c r="DT20" s="139" t="str">
        <f>IF(LEN(VLOOKUP($G20,Baseline!$G:$EN,118,0))=0,"",VLOOKUP($G20,Baseline!$G:$EN,118,0))</f>
        <v>77 = nem tudom</v>
      </c>
      <c r="DU20" s="139" t="str">
        <f>IF(LEN(VLOOKUP($G20,Baseline!$G:$EN,119,0))=0,"",VLOOKUP($G20,Baseline!$G:$EN,119,0))</f>
        <v/>
      </c>
      <c r="DV20" s="139" t="str">
        <f>IF(LEN(VLOOKUP($G20,Baseline!$G:$EN,120,0))=0,"",VLOOKUP($G20,Baseline!$G:$EN,120,0))</f>
        <v/>
      </c>
      <c r="DW20" s="139" t="str">
        <f>IF(LEN(VLOOKUP($G20,Baseline!$G:$EN,121,0))=0,"",VLOOKUP($G20,Baseline!$G:$EN,121,0))</f>
        <v/>
      </c>
      <c r="DX20" s="139" t="str">
        <f>IF(LEN(VLOOKUP($G20,Baseline!$G:$EN,122,0))=0,"",VLOOKUP($G20,Baseline!$G:$EN,122,0))</f>
        <v/>
      </c>
      <c r="DY20" s="139" t="str">
        <f>IF(LEN(VLOOKUP($G20,Baseline!$G:$EN,123,0))=0,"",VLOOKUP($G20,Baseline!$G:$EN,123,0))</f>
        <v/>
      </c>
      <c r="DZ20" s="139" t="str">
        <f>IF(LEN(VLOOKUP($G20,Baseline!$G:$EN,124,0))=0,"",VLOOKUP($G20,Baseline!$G:$EN,124,0))</f>
        <v/>
      </c>
      <c r="EA20" s="139" t="str">
        <f>IF(LEN(VLOOKUP($G20,Baseline!$G:$EN,125,0))=0,"",VLOOKUP($G20,Baseline!$G:$EN,125,0))</f>
        <v/>
      </c>
      <c r="EB20" s="139" t="str">
        <f>IF(LEN(VLOOKUP($G20,Baseline!$G:$EN,126,0))=0,"",VLOOKUP($G20,Baseline!$G:$EN,126,0))</f>
        <v/>
      </c>
      <c r="EC20" s="139" t="str">
        <f>IF(LEN(VLOOKUP($G20,Baseline!$G:$EN,127,0))=0,"",VLOOKUP($G20,Baseline!$G:$EN,127,0))</f>
        <v/>
      </c>
      <c r="ED20" s="139" t="str">
        <f>IF(LEN(VLOOKUP($G20,Baseline!$G:$EN,128,0))=0,"",VLOOKUP($G20,Baseline!$G:$EN,128,0))</f>
        <v/>
      </c>
      <c r="EE20" s="139" t="str">
        <f>IF(LEN(VLOOKUP($G20,Baseline!$G:$EN,129,0))=0,"",VLOOKUP($G20,Baseline!$G:$EN,129,0))</f>
        <v/>
      </c>
      <c r="EF20" s="139" t="str">
        <f>IF(LEN(VLOOKUP($G20,Baseline!$G:$EN,130,0))=0,"",VLOOKUP($G20,Baseline!$G:$EN,130,0))</f>
        <v/>
      </c>
      <c r="EG20" s="139" t="str">
        <f>IF(LEN(VLOOKUP($G20,Baseline!$G:$EN,131,0))=0,"",VLOOKUP($G20,Baseline!$G:$EN,131,0))</f>
        <v/>
      </c>
      <c r="EH20" s="139" t="str">
        <f>IF(LEN(VLOOKUP($G20,Baseline!$G:$EN,132,0))=0,"",VLOOKUP($G20,Baseline!$G:$EN,132,0))</f>
        <v/>
      </c>
      <c r="EI20" s="139" t="str">
        <f>IF(LEN(VLOOKUP($G20,Baseline!$G:$EN,133,0))=0,"",VLOOKUP($G20,Baseline!$G:$EN,133,0))</f>
        <v/>
      </c>
      <c r="EJ20" s="139" t="str">
        <f>IF(LEN(VLOOKUP($G20,Baseline!$G:$EN,134,0))=0,"",VLOOKUP($G20,Baseline!$G:$EN,134,0))</f>
        <v/>
      </c>
      <c r="EK20" s="139" t="str">
        <f>IF(LEN(VLOOKUP($G20,Baseline!$G:$EN,135,0))=0,"",VLOOKUP($G20,Baseline!$G:$EN,135,0))</f>
        <v/>
      </c>
      <c r="EL20" s="139" t="str">
        <f>IF(LEN(VLOOKUP($G20,Baseline!$G:$EN,136,0))=0,"",VLOOKUP($G20,Baseline!$G:$EN,136,0))</f>
        <v/>
      </c>
      <c r="EM20" s="139" t="str">
        <f>IF(LEN(VLOOKUP($G20,Baseline!$G:$EN,137,0))=0,"",VLOOKUP($G20,Baseline!$G:$EN,137,0))</f>
        <v/>
      </c>
      <c r="EN20" s="139" t="str">
        <f>IF(LEN(VLOOKUP($G20,Baseline!$G:$EN,138,0))=0,"",VLOOKUP($G20,Baseline!$G:$EN,138,0))</f>
        <v/>
      </c>
      <c r="EO20" s="130"/>
      <c r="EP20" s="130"/>
      <c r="EQ20" s="130"/>
      <c r="ER20" s="130"/>
      <c r="ES20" s="178" t="s">
        <v>1632</v>
      </c>
      <c r="ET20" s="139" t="str">
        <f>IF(LEN(VLOOKUP($G20,Baseline!$G:$FP,144,0))=0,"",VLOOKUP($G20,Baseline!$G:$FP,144,0))</f>
        <v>0 = no</v>
      </c>
      <c r="EU20" s="139" t="str">
        <f>IF(LEN(VLOOKUP($G20,Baseline!$G:$FP,145,0))=0,"",VLOOKUP($G20,Baseline!$G:$FP,145,0))</f>
        <v>1 = sì</v>
      </c>
      <c r="EV20" s="139" t="str">
        <f>IF(LEN(VLOOKUP($G20,Baseline!$G:$FP,146,0))=0,"",VLOOKUP($G20,Baseline!$G:$FP,146,0))</f>
        <v>77 = non lo so</v>
      </c>
      <c r="EW20" s="139" t="str">
        <f>IF(LEN(VLOOKUP($G20,Baseline!$G:$FP,147,0))=0,"",VLOOKUP($G20,Baseline!$G:$FP,147,0))</f>
        <v/>
      </c>
      <c r="EX20" s="139" t="str">
        <f>IF(LEN(VLOOKUP($G20,Baseline!$G:$FP,148,0))=0,"",VLOOKUP($G20,Baseline!$G:$FP,148,0))</f>
        <v/>
      </c>
      <c r="EY20" s="139" t="str">
        <f>IF(LEN(VLOOKUP($G20,Baseline!$G:$FP,149,0))=0,"",VLOOKUP($G20,Baseline!$G:$FP,149,0))</f>
        <v/>
      </c>
      <c r="EZ20" s="139" t="str">
        <f>IF(LEN(VLOOKUP($G20,Baseline!$G:$FP,150,0))=0,"",VLOOKUP($G20,Baseline!$G:$FP,150,0))</f>
        <v/>
      </c>
      <c r="FA20" s="139" t="str">
        <f>IF(LEN(VLOOKUP($G20,Baseline!$G:$FP,151,0))=0,"",VLOOKUP($G20,Baseline!$G:$FP,151,0))</f>
        <v/>
      </c>
      <c r="FB20" s="139" t="str">
        <f>IF(LEN(VLOOKUP($G20,Baseline!$G:$FP,152,0))=0,"",VLOOKUP($G20,Baseline!$G:$FP,152,0))</f>
        <v/>
      </c>
      <c r="FC20" s="139" t="str">
        <f>IF(LEN(VLOOKUP($G20,Baseline!$G:$FP,153,0))=0,"",VLOOKUP($G20,Baseline!$G:$FP,153,0))</f>
        <v/>
      </c>
      <c r="FD20" s="139" t="str">
        <f>IF(LEN(VLOOKUP($G20,Baseline!$G:$FP,154,0))=0,"",VLOOKUP($G20,Baseline!$G:$FP,154,0))</f>
        <v/>
      </c>
      <c r="FE20" s="139" t="str">
        <f>IF(LEN(VLOOKUP($G20,Baseline!$G:$FP,155,0))=0,"",VLOOKUP($G20,Baseline!$G:$FP,155,0))</f>
        <v/>
      </c>
      <c r="FF20" s="139" t="str">
        <f>IF(LEN(VLOOKUP($G20,Baseline!$G:$FP,156,0))=0,"",VLOOKUP($G20,Baseline!$G:$FP,156,0))</f>
        <v/>
      </c>
      <c r="FG20" s="139" t="str">
        <f>IF(LEN(VLOOKUP($G20,Baseline!$G:$FP,157,0))=0,"",VLOOKUP($G20,Baseline!$G:$FP,157,0))</f>
        <v/>
      </c>
      <c r="FH20" s="139" t="str">
        <f>IF(LEN(VLOOKUP($G20,Baseline!$G:$FP,158,0))=0,"",VLOOKUP($G20,Baseline!$G:$FP,158,0))</f>
        <v/>
      </c>
      <c r="FI20" s="139" t="str">
        <f>IF(LEN(VLOOKUP($G20,Baseline!$G:$FP,159,0))=0,"",VLOOKUP($G20,Baseline!$G:$FP,159,0))</f>
        <v/>
      </c>
      <c r="FJ20" s="139" t="str">
        <f>IF(LEN(VLOOKUP($G20,Baseline!$G:$FP,160,0))=0,"",VLOOKUP($G20,Baseline!$G:$FP,160,0))</f>
        <v/>
      </c>
      <c r="FK20" s="139" t="str">
        <f>IF(LEN(VLOOKUP($G20,Baseline!$G:$FP,161,0))=0,"",VLOOKUP($G20,Baseline!$G:$FP,161,0))</f>
        <v/>
      </c>
      <c r="FL20" s="139" t="str">
        <f>IF(LEN(VLOOKUP($G20,Baseline!$G:$FP,162,0))=0,"",VLOOKUP($G20,Baseline!$G:$FP,162,0))</f>
        <v/>
      </c>
      <c r="FM20" s="139" t="str">
        <f>IF(LEN(VLOOKUP($G20,Baseline!$G:$FP,163,0))=0,"",VLOOKUP($G20,Baseline!$G:$FP,163,0))</f>
        <v/>
      </c>
      <c r="FN20" s="139" t="str">
        <f>IF(LEN(VLOOKUP($G20,Baseline!$G:$FP,164,0))=0,"",VLOOKUP($G20,Baseline!$G:$FP,164,0))</f>
        <v/>
      </c>
      <c r="FO20" s="139" t="str">
        <f>IF(LEN(VLOOKUP($G20,Baseline!$G:$FP,165,0))=0,"",VLOOKUP($G20,Baseline!$G:$FP,165,0))</f>
        <v/>
      </c>
      <c r="FP20" s="139" t="str">
        <f>IF(LEN(VLOOKUP($G20,Baseline!$G:$FP,166,0))=0,"",VLOOKUP($G20,Baseline!$G:$FP,166,0))</f>
        <v/>
      </c>
      <c r="FQ20" s="130"/>
      <c r="FR20" s="130"/>
      <c r="FS20" s="130"/>
      <c r="FT20" s="130"/>
      <c r="FU20" s="178" t="s">
        <v>1633</v>
      </c>
      <c r="FV20" s="139" t="str">
        <f>IF(LEN(VLOOKUP($G20,Baseline!$G:$GR,172,0))=0,"",VLOOKUP($G20,Baseline!$G:$GR,172,0))</f>
        <v>0 = нет</v>
      </c>
      <c r="FW20" s="139" t="str">
        <f>IF(LEN(VLOOKUP($G20,Baseline!$G:$GR,173,0))=0,"",VLOOKUP($G20,Baseline!$G:$GR,173,0))</f>
        <v>1 = да</v>
      </c>
      <c r="FX20" s="139" t="str">
        <f>IF(LEN(VLOOKUP($G20,Baseline!$G:$GR,174,0))=0,"",VLOOKUP($G20,Baseline!$G:$GR,174,0))</f>
        <v>77 = я не знаю</v>
      </c>
      <c r="FY20" s="139" t="str">
        <f>IF(LEN(VLOOKUP($G20,Baseline!$G:$GR,175,0))=0,"",VLOOKUP($G20,Baseline!$G:$GR,175,0))</f>
        <v/>
      </c>
      <c r="FZ20" s="139" t="str">
        <f>IF(LEN(VLOOKUP($G20,Baseline!$G:$GR,176,0))=0,"",VLOOKUP($G20,Baseline!$G:$GR,176,0))</f>
        <v/>
      </c>
      <c r="GA20" s="139" t="str">
        <f>IF(LEN(VLOOKUP($G20,Baseline!$G:$GR,177,0))=0,"",VLOOKUP($G20,Baseline!$G:$GR,177,0))</f>
        <v/>
      </c>
      <c r="GB20" s="139" t="str">
        <f>IF(LEN(VLOOKUP($G20,Baseline!$G:$GR,178,0))=0,"",VLOOKUP($G20,Baseline!$G:$GR,178,0))</f>
        <v/>
      </c>
      <c r="GC20" s="139" t="str">
        <f>IF(LEN(VLOOKUP($G20,Baseline!$G:$GR,179,0))=0,"",VLOOKUP($G20,Baseline!$G:$GR,179,0))</f>
        <v/>
      </c>
      <c r="GD20" s="139" t="str">
        <f>IF(LEN(VLOOKUP($G20,Baseline!$G:$GR,180,0))=0,"",VLOOKUP($G20,Baseline!$G:$GR,180,0))</f>
        <v/>
      </c>
      <c r="GE20" s="139" t="str">
        <f>IF(LEN(VLOOKUP($G20,Baseline!$G:$GR,181,0))=0,"",VLOOKUP($G20,Baseline!$G:$GR,181,0))</f>
        <v/>
      </c>
      <c r="GF20" s="139" t="str">
        <f>IF(LEN(VLOOKUP($G20,Baseline!$G:$GR,182,0))=0,"",VLOOKUP($G20,Baseline!$G:$GR,182,0))</f>
        <v/>
      </c>
      <c r="GG20" s="139" t="str">
        <f>IF(LEN(VLOOKUP($G20,Baseline!$G:$GR,183,0))=0,"",VLOOKUP($G20,Baseline!$G:$GR,183,0))</f>
        <v/>
      </c>
      <c r="GH20" s="139" t="str">
        <f>IF(LEN(VLOOKUP($G20,Baseline!$G:$GR,184,0))=0,"",VLOOKUP($G20,Baseline!$G:$GR,184,0))</f>
        <v/>
      </c>
      <c r="GI20" s="139" t="str">
        <f>IF(LEN(VLOOKUP($G20,Baseline!$G:$GR,185,0))=0,"",VLOOKUP($G20,Baseline!$G:$GR,185,0))</f>
        <v/>
      </c>
      <c r="GJ20" s="139" t="str">
        <f>IF(LEN(VLOOKUP($G20,Baseline!$G:$GR,186,0))=0,"",VLOOKUP($G20,Baseline!$G:$GR,186,0))</f>
        <v/>
      </c>
      <c r="GK20" s="139" t="str">
        <f>IF(LEN(VLOOKUP($G20,Baseline!$G:$GR,187,0))=0,"",VLOOKUP($G20,Baseline!$G:$GR,187,0))</f>
        <v/>
      </c>
      <c r="GL20" s="139" t="str">
        <f>IF(LEN(VLOOKUP($G20,Baseline!$G:$GR,188,0))=0,"",VLOOKUP($G20,Baseline!$G:$GR,188,0))</f>
        <v/>
      </c>
      <c r="GM20" s="139" t="str">
        <f>IF(LEN(VLOOKUP($G20,Baseline!$G:$GR,189,0))=0,"",VLOOKUP($G20,Baseline!$G:$GR,189,0))</f>
        <v/>
      </c>
      <c r="GN20" s="139" t="str">
        <f>IF(LEN(VLOOKUP($G20,Baseline!$G:$GR,190,0))=0,"",VLOOKUP($G20,Baseline!$G:$GR,190,0))</f>
        <v/>
      </c>
      <c r="GO20" s="139" t="str">
        <f>IF(LEN(VLOOKUP($G20,Baseline!$G:$GR,191,0))=0,"",VLOOKUP($G20,Baseline!$G:$GR,191,0))</f>
        <v/>
      </c>
      <c r="GP20" s="139" t="str">
        <f>IF(LEN(VLOOKUP($G20,Baseline!$G:$GR,192,0))=0,"",VLOOKUP($G20,Baseline!$G:$GR,192,0))</f>
        <v/>
      </c>
      <c r="GQ20" s="139" t="str">
        <f>IF(LEN(VLOOKUP($G20,Baseline!$G:$GR,193,0))=0,"",VLOOKUP($G20,Baseline!$G:$GR,193,0))</f>
        <v/>
      </c>
      <c r="GR20" s="139" t="str">
        <f>IF(LEN(VLOOKUP($G20,Baseline!$G:$GR,194,0))=0,"",VLOOKUP($G20,Baseline!$G:$GR,194,0))</f>
        <v/>
      </c>
      <c r="GS20" s="130"/>
      <c r="GT20" s="130"/>
      <c r="GU20" s="130"/>
      <c r="GV20" s="130"/>
      <c r="GW20" s="178" t="s">
        <v>1634</v>
      </c>
      <c r="GX20" s="139" t="str">
        <f>IF(LEN(VLOOKUP($G20,Baseline!$G:$HT,200,0))=0,"",VLOOKUP($G20,Baseline!$G:$HT,200,0))</f>
        <v>0 = ne</v>
      </c>
      <c r="GY20" s="139" t="str">
        <f>IF(LEN(VLOOKUP($G20,Baseline!$G:$HT,201,0))=0,"",VLOOKUP($G20,Baseline!$G:$HT,201,0))</f>
        <v>1 = da</v>
      </c>
      <c r="GZ20" s="139" t="str">
        <f>IF(LEN(VLOOKUP($G20,Baseline!$G:$HT,202,0))=0,"",VLOOKUP($G20,Baseline!$G:$HT,202,0))</f>
        <v>77 = ne znam</v>
      </c>
      <c r="HA20" s="139" t="str">
        <f>IF(LEN(VLOOKUP($G20,Baseline!$G:$HT,203,0))=0,"",VLOOKUP($G20,Baseline!$G:$HT,203,0))</f>
        <v/>
      </c>
      <c r="HB20" s="139" t="str">
        <f>IF(LEN(VLOOKUP($G20,Baseline!$G:$HT,204,0))=0,"",VLOOKUP($G20,Baseline!$G:$HT,204,0))</f>
        <v/>
      </c>
      <c r="HC20" s="139" t="str">
        <f>IF(LEN(VLOOKUP($G20,Baseline!$G:$HT,205,0))=0,"",VLOOKUP($G20,Baseline!$G:$HT,205,0))</f>
        <v/>
      </c>
      <c r="HD20" s="139" t="str">
        <f>IF(LEN(VLOOKUP($G20,Baseline!$G:$HT,206,0))=0,"",VLOOKUP($G20,Baseline!$G:$HT,206,0))</f>
        <v/>
      </c>
      <c r="HE20" s="139" t="str">
        <f>IF(LEN(VLOOKUP($G20,Baseline!$G:$HT,207,0))=0,"",VLOOKUP($G20,Baseline!$G:$HT,207,0))</f>
        <v/>
      </c>
      <c r="HF20" s="139" t="str">
        <f>IF(LEN(VLOOKUP($G20,Baseline!$G:$HT,208,0))=0,"",VLOOKUP($G20,Baseline!$G:$HT,208,0))</f>
        <v/>
      </c>
      <c r="HG20" s="139" t="str">
        <f>IF(LEN(VLOOKUP($G20,Baseline!$G:$HT,209,0))=0,"",VLOOKUP($G20,Baseline!$G:$HT,209,0))</f>
        <v/>
      </c>
      <c r="HH20" s="139" t="str">
        <f>IF(LEN(VLOOKUP($G20,Baseline!$G:$HT,210,0))=0,"",VLOOKUP($G20,Baseline!$G:$HT,210,0))</f>
        <v/>
      </c>
      <c r="HI20" s="139" t="str">
        <f>IF(LEN(VLOOKUP($G20,Baseline!$G:$HT,211,0))=0,"",VLOOKUP($G20,Baseline!$G:$HT,211,0))</f>
        <v/>
      </c>
      <c r="HJ20" s="139" t="str">
        <f>IF(LEN(VLOOKUP($G20,Baseline!$G:$HT,212,0))=0,"",VLOOKUP($G20,Baseline!$G:$HT,212,0))</f>
        <v/>
      </c>
      <c r="HK20" s="139" t="str">
        <f>IF(LEN(VLOOKUP($G20,Baseline!$G:$HT,213,0))=0,"",VLOOKUP($G20,Baseline!$G:$HT,213,0))</f>
        <v/>
      </c>
      <c r="HL20" s="139" t="str">
        <f>IF(LEN(VLOOKUP($G20,Baseline!$G:$HT,214,0))=0,"",VLOOKUP($G20,Baseline!$G:$HT,214,0))</f>
        <v/>
      </c>
      <c r="HM20" s="139" t="str">
        <f>IF(LEN(VLOOKUP($G20,Baseline!$G:$HT,215,0))=0,"",VLOOKUP($G20,Baseline!$G:$HT,215,0))</f>
        <v/>
      </c>
      <c r="HN20" s="139" t="str">
        <f>IF(LEN(VLOOKUP($G20,Baseline!$G:$HT,216,0))=0,"",VLOOKUP($G20,Baseline!$G:$HT,216,0))</f>
        <v/>
      </c>
      <c r="HO20" s="139" t="str">
        <f>IF(LEN(VLOOKUP($G20,Baseline!$G:$HT,217,0))=0,"",VLOOKUP($G20,Baseline!$G:$HT,217,0))</f>
        <v/>
      </c>
      <c r="HP20" s="139" t="str">
        <f>IF(LEN(VLOOKUP($G20,Baseline!$G:$HT,218,0))=0,"",VLOOKUP($G20,Baseline!$G:$HT,218,0))</f>
        <v/>
      </c>
      <c r="HQ20" s="139" t="str">
        <f>IF(LEN(VLOOKUP($G20,Baseline!$G:$HT,219,0))=0,"",VLOOKUP($G20,Baseline!$G:$HT,219,0))</f>
        <v/>
      </c>
      <c r="HR20" s="139" t="str">
        <f>IF(LEN(VLOOKUP($G20,Baseline!$G:$HT,220,0))=0,"",VLOOKUP($G20,Baseline!$G:$HT,220,0))</f>
        <v/>
      </c>
      <c r="HS20" s="139" t="str">
        <f>IF(LEN(VLOOKUP($G20,Baseline!$G:$HT,221,0))=0,"",VLOOKUP($G20,Baseline!$G:$HT,221,0))</f>
        <v/>
      </c>
      <c r="HT20" s="139" t="str">
        <f>IF(LEN(VLOOKUP($G20,Baseline!$G:$HT,222,0))=0,"",VLOOKUP($G20,Baseline!$G:$HT,222,0))</f>
        <v/>
      </c>
      <c r="HU20" s="130"/>
      <c r="HV20" s="130"/>
      <c r="HW20" s="130"/>
      <c r="HX20" s="13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47.25" x14ac:dyDescent="0.25">
      <c r="A21" s="129" t="s">
        <v>261</v>
      </c>
      <c r="B21" s="131" t="s">
        <v>262</v>
      </c>
      <c r="C21" s="131"/>
      <c r="D21" s="131"/>
      <c r="E21" s="131"/>
      <c r="F21" s="130" t="s">
        <v>263</v>
      </c>
      <c r="G21" s="132" t="s">
        <v>984</v>
      </c>
      <c r="H21" s="158"/>
      <c r="I21" s="133" t="s">
        <v>1635</v>
      </c>
      <c r="J21" s="130" t="str">
        <f>IF(LEN(VLOOKUP($G21,Baseline!$G:$BH,4,0))=0,"",VLOOKUP($G21,Baseline!$G:$BH,4,0))</f>
        <v>0 = Nein</v>
      </c>
      <c r="K21" s="130" t="str">
        <f>IF(LEN(VLOOKUP($G21,Baseline!$G:$BH,5,0))=0,"",VLOOKUP($G21,Baseline!$G:$BH,5,0))</f>
        <v>1 = Ja</v>
      </c>
      <c r="L21" s="130" t="str">
        <f>IF(LEN(VLOOKUP($G21,Baseline!$G:$BH,6,0))=0,"",VLOOKUP($G21,Baseline!$G:$BH,6,0))</f>
        <v>77 = Weiß nicht</v>
      </c>
      <c r="M21" s="130" t="str">
        <f>IF(LEN(VLOOKUP($G21,Baseline!$G:$BH,7,0))=0,"",VLOOKUP($G21,Baseline!$G:$BH,7,0))</f>
        <v/>
      </c>
      <c r="N21" s="130" t="str">
        <f>IF(LEN(VLOOKUP($G21,Baseline!$G:$BH,8,0))=0,"",VLOOKUP($G21,Baseline!$G:$BH,8,0))</f>
        <v/>
      </c>
      <c r="O21" s="130" t="str">
        <f>IF(LEN(VLOOKUP($G21,Baseline!$G:$BH,9,0))=0,"",VLOOKUP($G21,Baseline!$G:$BH,9,0))</f>
        <v/>
      </c>
      <c r="P21" s="130" t="str">
        <f>IF(LEN(VLOOKUP($G21,Baseline!$G:$BH,10,0))=0,"",VLOOKUP($G21,Baseline!$G:$BH,10,0))</f>
        <v/>
      </c>
      <c r="Q21" s="130" t="str">
        <f>IF(LEN(VLOOKUP($G21,Baseline!$G:$BH,11,0))=0,"",VLOOKUP($G21,Baseline!$G:$BH,11,0))</f>
        <v/>
      </c>
      <c r="R21" s="130" t="str">
        <f>IF(LEN(VLOOKUP($G21,Baseline!$G:$BH,12,0))=0,"",VLOOKUP($G21,Baseline!$G:$BH,12,0))</f>
        <v/>
      </c>
      <c r="S21" s="130" t="str">
        <f>IF(LEN(VLOOKUP($G21,Baseline!$G:$BH,13,0))=0,"",VLOOKUP($G21,Baseline!$G:$BH,13,0))</f>
        <v/>
      </c>
      <c r="T21" s="130" t="str">
        <f>IF(LEN(VLOOKUP($G21,Baseline!$G:$BH,14,0))=0,"",VLOOKUP($G21,Baseline!$G:$BH,14,0))</f>
        <v/>
      </c>
      <c r="U21" s="130" t="str">
        <f>IF(LEN(VLOOKUP($G21,Baseline!$G:$BH,15,0))=0,"",VLOOKUP($G21,Baseline!$G:$BH,15,0))</f>
        <v/>
      </c>
      <c r="V21" s="130" t="str">
        <f>IF(LEN(VLOOKUP($G21,Baseline!$G:$BH,16,0))=0,"",VLOOKUP($G21,Baseline!$G:$BH,16,0))</f>
        <v/>
      </c>
      <c r="W21" s="130" t="str">
        <f>IF(LEN(VLOOKUP($G21,Baseline!$G:$BH,17,0))=0,"",VLOOKUP($G21,Baseline!$G:$BH,17,0))</f>
        <v/>
      </c>
      <c r="X21" s="130" t="str">
        <f>IF(LEN(VLOOKUP($G21,Baseline!$G:$BH,18,0))=0,"",VLOOKUP($G21,Baseline!$G:$BH,18,0))</f>
        <v/>
      </c>
      <c r="Y21" s="130" t="str">
        <f>IF(LEN(VLOOKUP($G21,Baseline!$G:$BH,19,0))=0,"",VLOOKUP($G21,Baseline!$G:$BH,19,0))</f>
        <v/>
      </c>
      <c r="Z21" s="130" t="str">
        <f>IF(LEN(VLOOKUP($G21,Baseline!$G:$BH,20,0))=0,"",VLOOKUP($G21,Baseline!$G:$BH,20,0))</f>
        <v/>
      </c>
      <c r="AA21" s="130" t="str">
        <f>IF(LEN(VLOOKUP($G21,Baseline!$G:$BH,21,0))=0,"",VLOOKUP($G21,Baseline!$G:$BH,21,0))</f>
        <v/>
      </c>
      <c r="AB21" s="130" t="str">
        <f>IF(LEN(VLOOKUP($G21,Baseline!$G:$BH,22,0))=0,"",VLOOKUP($G21,Baseline!$G:$BH,22,0))</f>
        <v/>
      </c>
      <c r="AC21" s="130" t="str">
        <f>IF(LEN(VLOOKUP($G21,Baseline!$G:$BH,23,0))=0,"",VLOOKUP($G21,Baseline!$G:$BH,23,0))</f>
        <v/>
      </c>
      <c r="AD21" s="130" t="str">
        <f>IF(LEN(VLOOKUP($G21,Baseline!$G:$BH,24,0))=0,"",VLOOKUP($G21,Baseline!$G:$BH,24,0))</f>
        <v/>
      </c>
      <c r="AE21" s="130" t="str">
        <f>IF(LEN(VLOOKUP($G21,Baseline!$G:$BH,25,0))=0,"",VLOOKUP($G21,Baseline!$G:$BH,25,0))</f>
        <v/>
      </c>
      <c r="AF21" s="130" t="str">
        <f>IF(LEN(VLOOKUP($G21,Baseline!$G:$BH,26,0))=0,"",VLOOKUP($G21,Baseline!$G:$BH,26,0))</f>
        <v/>
      </c>
      <c r="AG21" s="130"/>
      <c r="AH21" s="130"/>
      <c r="AI21" s="130"/>
      <c r="AJ21" s="181"/>
      <c r="AK21" s="133" t="s">
        <v>1636</v>
      </c>
      <c r="AL21" s="130" t="str">
        <f>IF(LEN(VLOOKUP($G21,Baseline!$G:$BH,32,0))=0,"",VLOOKUP($G21,Baseline!$G:$BH,32,0))</f>
        <v>0 = No</v>
      </c>
      <c r="AM21" s="130" t="str">
        <f>IF(LEN(VLOOKUP($G21,Baseline!$G:$BH,33,0))=0,"",VLOOKUP($G21,Baseline!$G:$BH,33,0))</f>
        <v>1 = Yes</v>
      </c>
      <c r="AN21" s="130" t="str">
        <f>IF(LEN(VLOOKUP($G21,Baseline!$G:$BH,34,0))=0,"",VLOOKUP($G21,Baseline!$G:$BH,34,0))</f>
        <v>77 = I don't know</v>
      </c>
      <c r="AO21" s="130" t="str">
        <f>IF(LEN(VLOOKUP($G21,Baseline!$G:$BH,35,0))=0,"",VLOOKUP($G21,Baseline!$G:$BH,35,0))</f>
        <v/>
      </c>
      <c r="AP21" s="130" t="str">
        <f>IF(LEN(VLOOKUP($G21,Baseline!$G:$BH,36,0))=0,"",VLOOKUP($G21,Baseline!$G:$BH,36,0))</f>
        <v/>
      </c>
      <c r="AQ21" s="130" t="str">
        <f>IF(LEN(VLOOKUP($G21,Baseline!$G:$BH,37,0))=0,"",VLOOKUP($G21,Baseline!$G:$BH,37,0))</f>
        <v/>
      </c>
      <c r="AR21" s="130" t="str">
        <f>IF(LEN(VLOOKUP($G21,Baseline!$G:$BH,38,0))=0,"",VLOOKUP($G21,Baseline!$G:$BH,38,0))</f>
        <v/>
      </c>
      <c r="AS21" s="130" t="str">
        <f>IF(LEN(VLOOKUP($G21,Baseline!$G:$BH,39,0))=0,"",VLOOKUP($G21,Baseline!$G:$BH,39,0))</f>
        <v/>
      </c>
      <c r="AT21" s="130" t="str">
        <f>IF(LEN(VLOOKUP($G21,Baseline!$G:$BH,40,0))=0,"",VLOOKUP($G21,Baseline!$G:$BH,40,0))</f>
        <v/>
      </c>
      <c r="AU21" s="130" t="str">
        <f>IF(LEN(VLOOKUP($G21,Baseline!$G:$BH,41,0))=0,"",VLOOKUP($G21,Baseline!$G:$BH,41,0))</f>
        <v/>
      </c>
      <c r="AV21" s="130" t="str">
        <f>IF(LEN(VLOOKUP($G21,Baseline!$G:$BH,42,0))=0,"",VLOOKUP($G21,Baseline!$G:$BH,42,0))</f>
        <v/>
      </c>
      <c r="AW21" s="130" t="str">
        <f>IF(LEN(VLOOKUP($G21,Baseline!$G:$BH,43,0))=0,"",VLOOKUP($G21,Baseline!$G:$BH,43,0))</f>
        <v/>
      </c>
      <c r="AX21" s="130" t="str">
        <f>IF(LEN(VLOOKUP($G21,Baseline!$G:$BH,44,0))=0,"",VLOOKUP($G21,Baseline!$G:$BH,44,0))</f>
        <v/>
      </c>
      <c r="AY21" s="130" t="str">
        <f>IF(LEN(VLOOKUP($G21,Baseline!$G:$BH,45,0))=0,"",VLOOKUP($G21,Baseline!$G:$BH,45,0))</f>
        <v/>
      </c>
      <c r="AZ21" s="130" t="str">
        <f>IF(LEN(VLOOKUP($G21,Baseline!$G:$BH,46,0))=0,"",VLOOKUP($G21,Baseline!$G:$BH,46,0))</f>
        <v/>
      </c>
      <c r="BA21" s="130" t="str">
        <f>IF(LEN(VLOOKUP($G21,Baseline!$G:$BH,47,0))=0,"",VLOOKUP($G21,Baseline!$G:$BH,47,0))</f>
        <v/>
      </c>
      <c r="BB21" s="130" t="str">
        <f>IF(LEN(VLOOKUP($G21,Baseline!$G:$BH,48,0))=0,"",VLOOKUP($G21,Baseline!$G:$BH,48,0))</f>
        <v/>
      </c>
      <c r="BC21" s="130" t="str">
        <f>IF(LEN(VLOOKUP($G21,Baseline!$G:$BH,49,0))=0,"",VLOOKUP($G21,Baseline!$G:$BH,49,0))</f>
        <v/>
      </c>
      <c r="BD21" s="130" t="str">
        <f>IF(LEN(VLOOKUP($G21,Baseline!$G:$BH,50,0))=0,"",VLOOKUP($G21,Baseline!$G:$BH,50,0))</f>
        <v/>
      </c>
      <c r="BE21" s="130" t="str">
        <f>IF(LEN(VLOOKUP($G21,Baseline!$G:$BH,51,0))=0,"",VLOOKUP($G21,Baseline!$G:$BH,51,0))</f>
        <v/>
      </c>
      <c r="BF21" s="130" t="str">
        <f>IF(LEN(VLOOKUP($G21,Baseline!$G:$BH,52,0))=0,"",VLOOKUP($G21,Baseline!$G:$BH,52,0))</f>
        <v/>
      </c>
      <c r="BG21" s="130" t="str">
        <f>IF(LEN(VLOOKUP($G21,Baseline!$G:$BH,53,0))=0,"",VLOOKUP($G21,Baseline!$G:$BH,53,0))</f>
        <v/>
      </c>
      <c r="BH21" s="130" t="str">
        <f>IF(LEN(VLOOKUP($G21,Baseline!$G:$BH,54,0))=0,"",VLOOKUP($G21,Baseline!$G:$BH,54,0))</f>
        <v/>
      </c>
      <c r="BI21" s="130"/>
      <c r="BJ21" s="130"/>
      <c r="BK21" s="130"/>
      <c r="BL21" s="181"/>
      <c r="BM21" s="133" t="s">
        <v>1637</v>
      </c>
      <c r="BN21" s="135" t="str">
        <f>IF(LEN(VLOOKUP($G21,Baseline!$G:$CJ,60,0))=0,"",VLOOKUP($G21,Baseline!$G:$CJ,60,0))</f>
        <v>0 = No</v>
      </c>
      <c r="BO21" s="135" t="str">
        <f>IF(LEN(VLOOKUP($G21,Baseline!$G:$CJ,61,0))=0,"",VLOOKUP($G21,Baseline!$G:$CJ,61,0))</f>
        <v>1 = Sí</v>
      </c>
      <c r="BP21" s="135" t="str">
        <f>IF(LEN(VLOOKUP($G21,Baseline!$G:$CJ,62,0))=0,"",VLOOKUP($G21,Baseline!$G:$CJ,62,0))</f>
        <v>77 = No lo sé</v>
      </c>
      <c r="BQ21" s="135" t="str">
        <f>IF(LEN(VLOOKUP($G21,Baseline!$G:$CJ,63,0))=0,"",VLOOKUP($G21,Baseline!$G:$CJ,63,0))</f>
        <v/>
      </c>
      <c r="BR21" s="135" t="str">
        <f>IF(LEN(VLOOKUP($G21,Baseline!$G:$CJ,64,0))=0,"",VLOOKUP($G21,Baseline!$G:$CJ,64,0))</f>
        <v/>
      </c>
      <c r="BS21" s="135" t="str">
        <f>IF(LEN(VLOOKUP($G21,Baseline!$G:$CJ,65,0))=0,"",VLOOKUP($G21,Baseline!$G:$CJ,65,0))</f>
        <v/>
      </c>
      <c r="BT21" s="135" t="str">
        <f>IF(LEN(VLOOKUP($G21,Baseline!$G:$CJ,66,0))=0,"",VLOOKUP($G21,Baseline!$G:$CJ,66,0))</f>
        <v/>
      </c>
      <c r="BU21" s="135" t="str">
        <f>IF(LEN(VLOOKUP($G21,Baseline!$G:$CJ,67,0))=0,"",VLOOKUP($G21,Baseline!$G:$CJ,67,0))</f>
        <v/>
      </c>
      <c r="BV21" s="135" t="str">
        <f>IF(LEN(VLOOKUP($G21,Baseline!$G:$CJ,68,0))=0,"",VLOOKUP($G21,Baseline!$G:$CJ,68,0))</f>
        <v/>
      </c>
      <c r="BW21" s="135" t="str">
        <f>IF(LEN(VLOOKUP($G21,Baseline!$G:$CJ,69,0))=0,"",VLOOKUP($G21,Baseline!$G:$CJ,69,0))</f>
        <v/>
      </c>
      <c r="BX21" s="135" t="str">
        <f>IF(LEN(VLOOKUP($G21,Baseline!$G:$CJ,70,0))=0,"",VLOOKUP($G21,Baseline!$G:$CJ,70,0))</f>
        <v/>
      </c>
      <c r="BY21" s="135" t="str">
        <f>IF(LEN(VLOOKUP($G21,Baseline!$G:$CJ,71,0))=0,"",VLOOKUP($G21,Baseline!$G:$CJ,71,0))</f>
        <v/>
      </c>
      <c r="BZ21" s="135" t="str">
        <f>IF(LEN(VLOOKUP($G21,Baseline!$G:$CJ,72,0))=0,"",VLOOKUP($G21,Baseline!$G:$CJ,72,0))</f>
        <v/>
      </c>
      <c r="CA21" s="135" t="str">
        <f>IF(LEN(VLOOKUP($G21,Baseline!$G:$CJ,73,0))=0,"",VLOOKUP($G21,Baseline!$G:$CJ,73,0))</f>
        <v/>
      </c>
      <c r="CB21" s="135" t="str">
        <f>IF(LEN(VLOOKUP($G21,Baseline!$G:$CJ,74,0))=0,"",VLOOKUP($G21,Baseline!$G:$CJ,74,0))</f>
        <v/>
      </c>
      <c r="CC21" s="135" t="str">
        <f>IF(LEN(VLOOKUP($G21,Baseline!$G:$CJ,75,0))=0,"",VLOOKUP($G21,Baseline!$G:$CJ,75,0))</f>
        <v/>
      </c>
      <c r="CD21" s="135" t="str">
        <f>IF(LEN(VLOOKUP($G21,Baseline!$G:$CJ,76,0))=0,"",VLOOKUP($G21,Baseline!$G:$CJ,76,0))</f>
        <v/>
      </c>
      <c r="CE21" s="135" t="str">
        <f>IF(LEN(VLOOKUP($G21,Baseline!$G:$CJ,77,0))=0,"",VLOOKUP($G21,Baseline!$G:$CJ,77,0))</f>
        <v/>
      </c>
      <c r="CF21" s="135" t="str">
        <f>IF(LEN(VLOOKUP($G21,Baseline!$G:$CJ,78,0))=0,"",VLOOKUP($G21,Baseline!$G:$CJ,78,0))</f>
        <v/>
      </c>
      <c r="CG21" s="135" t="str">
        <f>IF(LEN(VLOOKUP($G21,Baseline!$G:$CJ,79,0))=0,"",VLOOKUP($G21,Baseline!$G:$CJ,79,0))</f>
        <v/>
      </c>
      <c r="CH21" s="135" t="str">
        <f>IF(LEN(VLOOKUP($G21,Baseline!$G:$CJ,80,0))=0,"",VLOOKUP($G21,Baseline!$G:$CJ,80,0))</f>
        <v/>
      </c>
      <c r="CI21" s="135" t="str">
        <f>IF(LEN(VLOOKUP($G21,Baseline!$G:$CJ,81,0))=0,"",VLOOKUP($G21,Baseline!$G:$CJ,81,0))</f>
        <v/>
      </c>
      <c r="CJ21" s="135" t="str">
        <f>IF(LEN(VLOOKUP($G21,Baseline!$G:$CJ,82,0))=0,"",VLOOKUP($G21,Baseline!$G:$CJ,82,0))</f>
        <v/>
      </c>
      <c r="CK21" s="130"/>
      <c r="CL21" s="130"/>
      <c r="CM21" s="130"/>
      <c r="CN21" s="181"/>
      <c r="CO21" s="182" t="s">
        <v>1638</v>
      </c>
      <c r="CP21" s="136" t="str">
        <f>IF(LEN(VLOOKUP($G21,Baseline!$G:$DL,88,0))=0,"",VLOOKUP($G21,Baseline!$G:$DL,88,0))</f>
        <v>0 = non</v>
      </c>
      <c r="CQ21" s="136" t="str">
        <f>IF(LEN(VLOOKUP($G21,Baseline!$G:$DL,89,0))=0,"",VLOOKUP($G21,Baseline!$G:$DL,89,0))</f>
        <v>1 = oui</v>
      </c>
      <c r="CR21" s="136" t="str">
        <f>IF(LEN(VLOOKUP($G21,Baseline!$G:$DL,90,0))=0,"",VLOOKUP($G21,Baseline!$G:$DL,90,0))</f>
        <v>77 = je ne sais pas</v>
      </c>
      <c r="CS21" s="136" t="str">
        <f>IF(LEN(VLOOKUP($G21,Baseline!$G:$DL,91,0))=0,"",VLOOKUP($G21,Baseline!$G:$DL,91,0))</f>
        <v/>
      </c>
      <c r="CT21" s="136" t="str">
        <f>IF(LEN(VLOOKUP($G21,Baseline!$G:$DL,92,0))=0,"",VLOOKUP($G21,Baseline!$G:$DL,92,0))</f>
        <v/>
      </c>
      <c r="CU21" s="136" t="str">
        <f>IF(LEN(VLOOKUP($G21,Baseline!$G:$DL,93,0))=0,"",VLOOKUP($G21,Baseline!$G:$DL,93,0))</f>
        <v/>
      </c>
      <c r="CV21" s="136" t="str">
        <f>IF(LEN(VLOOKUP($G21,Baseline!$G:$DL,94,0))=0,"",VLOOKUP($G21,Baseline!$G:$DL,94,0))</f>
        <v/>
      </c>
      <c r="CW21" s="136" t="str">
        <f>IF(LEN(VLOOKUP($G21,Baseline!$G:$DL,95,0))=0,"",VLOOKUP($G21,Baseline!$G:$DL,95,0))</f>
        <v/>
      </c>
      <c r="CX21" s="136" t="str">
        <f>IF(LEN(VLOOKUP($G21,Baseline!$G:$DL,96,0))=0,"",VLOOKUP($G21,Baseline!$G:$DL,96,0))</f>
        <v/>
      </c>
      <c r="CY21" s="136" t="str">
        <f>IF(LEN(VLOOKUP($G21,Baseline!$G:$DL,97,0))=0,"",VLOOKUP($G21,Baseline!$G:$DL,97,0))</f>
        <v/>
      </c>
      <c r="CZ21" s="136" t="str">
        <f>IF(LEN(VLOOKUP($G21,Baseline!$G:$DL,98,0))=0,"",VLOOKUP($G21,Baseline!$G:$DL,98,0))</f>
        <v/>
      </c>
      <c r="DA21" s="136" t="str">
        <f>IF(LEN(VLOOKUP($G21,Baseline!$G:$DL,99,0))=0,"",VLOOKUP($G21,Baseline!$G:$DL,99,0))</f>
        <v/>
      </c>
      <c r="DB21" s="136" t="str">
        <f>IF(LEN(VLOOKUP($G21,Baseline!$G:$DL,100,0))=0,"",VLOOKUP($G21,Baseline!$G:$DL,100,0))</f>
        <v/>
      </c>
      <c r="DC21" s="136" t="str">
        <f>IF(LEN(VLOOKUP($G21,Baseline!$G:$DL,101,0))=0,"",VLOOKUP($G21,Baseline!$G:$DL,101,0))</f>
        <v/>
      </c>
      <c r="DD21" s="136" t="str">
        <f>IF(LEN(VLOOKUP($G21,Baseline!$G:$DL,102,0))=0,"",VLOOKUP($G21,Baseline!$G:$DL,102,0))</f>
        <v/>
      </c>
      <c r="DE21" s="136" t="str">
        <f>IF(LEN(VLOOKUP($G21,Baseline!$G:$DL,103,0))=0,"",VLOOKUP($G21,Baseline!$G:$DL,103,0))</f>
        <v/>
      </c>
      <c r="DF21" s="136" t="str">
        <f>IF(LEN(VLOOKUP($G21,Baseline!$G:$DL,104,0))=0,"",VLOOKUP($G21,Baseline!$G:$DL,104,0))</f>
        <v/>
      </c>
      <c r="DG21" s="136" t="str">
        <f>IF(LEN(VLOOKUP($G21,Baseline!$G:$DL,105,0))=0,"",VLOOKUP($G21,Baseline!$G:$DL,105,0))</f>
        <v/>
      </c>
      <c r="DH21" s="136" t="str">
        <f>IF(LEN(VLOOKUP($G21,Baseline!$G:$DL,106,0))=0,"",VLOOKUP($G21,Baseline!$G:$DL,106,0))</f>
        <v/>
      </c>
      <c r="DI21" s="136" t="str">
        <f>IF(LEN(VLOOKUP($G21,Baseline!$G:$DL,107,0))=0,"",VLOOKUP($G21,Baseline!$G:$DL,107,0))</f>
        <v/>
      </c>
      <c r="DJ21" s="136" t="str">
        <f>IF(LEN(VLOOKUP($G21,Baseline!$G:$DL,108,0))=0,"",VLOOKUP($G21,Baseline!$G:$DL,108,0))</f>
        <v/>
      </c>
      <c r="DK21" s="136" t="str">
        <f>IF(LEN(VLOOKUP($G21,Baseline!$G:$DL,109,0))=0,"",VLOOKUP($G21,Baseline!$G:$DL,109,0))</f>
        <v/>
      </c>
      <c r="DL21" s="136" t="str">
        <f>IF(LEN(VLOOKUP($G21,Baseline!$G:$DL,110,0))=0,"",VLOOKUP($G21,Baseline!$G:$DL,110,0))</f>
        <v/>
      </c>
      <c r="DM21" s="137"/>
      <c r="DN21" s="137"/>
      <c r="DO21" s="137"/>
      <c r="DP21" s="183"/>
      <c r="DQ21" s="133" t="s">
        <v>1639</v>
      </c>
      <c r="DR21" s="139" t="str">
        <f>IF(LEN(VLOOKUP($G21,Baseline!$G:$EN,116,0))=0,"",VLOOKUP($G21,Baseline!$G:$EN,116,0))</f>
        <v>0 = nem</v>
      </c>
      <c r="DS21" s="139" t="str">
        <f>IF(LEN(VLOOKUP($G21,Baseline!$G:$EN,117,0))=0,"",VLOOKUP($G21,Baseline!$G:$EN,117,0))</f>
        <v>1 = igen</v>
      </c>
      <c r="DT21" s="139" t="str">
        <f>IF(LEN(VLOOKUP($G21,Baseline!$G:$EN,118,0))=0,"",VLOOKUP($G21,Baseline!$G:$EN,118,0))</f>
        <v>77 = nem tudom</v>
      </c>
      <c r="DU21" s="139" t="str">
        <f>IF(LEN(VLOOKUP($G21,Baseline!$G:$EN,119,0))=0,"",VLOOKUP($G21,Baseline!$G:$EN,119,0))</f>
        <v/>
      </c>
      <c r="DV21" s="139" t="str">
        <f>IF(LEN(VLOOKUP($G21,Baseline!$G:$EN,120,0))=0,"",VLOOKUP($G21,Baseline!$G:$EN,120,0))</f>
        <v/>
      </c>
      <c r="DW21" s="139" t="str">
        <f>IF(LEN(VLOOKUP($G21,Baseline!$G:$EN,121,0))=0,"",VLOOKUP($G21,Baseline!$G:$EN,121,0))</f>
        <v/>
      </c>
      <c r="DX21" s="139" t="str">
        <f>IF(LEN(VLOOKUP($G21,Baseline!$G:$EN,122,0))=0,"",VLOOKUP($G21,Baseline!$G:$EN,122,0))</f>
        <v/>
      </c>
      <c r="DY21" s="139" t="str">
        <f>IF(LEN(VLOOKUP($G21,Baseline!$G:$EN,123,0))=0,"",VLOOKUP($G21,Baseline!$G:$EN,123,0))</f>
        <v/>
      </c>
      <c r="DZ21" s="139" t="str">
        <f>IF(LEN(VLOOKUP($G21,Baseline!$G:$EN,124,0))=0,"",VLOOKUP($G21,Baseline!$G:$EN,124,0))</f>
        <v/>
      </c>
      <c r="EA21" s="139" t="str">
        <f>IF(LEN(VLOOKUP($G21,Baseline!$G:$EN,125,0))=0,"",VLOOKUP($G21,Baseline!$G:$EN,125,0))</f>
        <v/>
      </c>
      <c r="EB21" s="139" t="str">
        <f>IF(LEN(VLOOKUP($G21,Baseline!$G:$EN,126,0))=0,"",VLOOKUP($G21,Baseline!$G:$EN,126,0))</f>
        <v/>
      </c>
      <c r="EC21" s="139" t="str">
        <f>IF(LEN(VLOOKUP($G21,Baseline!$G:$EN,127,0))=0,"",VLOOKUP($G21,Baseline!$G:$EN,127,0))</f>
        <v/>
      </c>
      <c r="ED21" s="139" t="str">
        <f>IF(LEN(VLOOKUP($G21,Baseline!$G:$EN,128,0))=0,"",VLOOKUP($G21,Baseline!$G:$EN,128,0))</f>
        <v/>
      </c>
      <c r="EE21" s="139" t="str">
        <f>IF(LEN(VLOOKUP($G21,Baseline!$G:$EN,129,0))=0,"",VLOOKUP($G21,Baseline!$G:$EN,129,0))</f>
        <v/>
      </c>
      <c r="EF21" s="139" t="str">
        <f>IF(LEN(VLOOKUP($G21,Baseline!$G:$EN,130,0))=0,"",VLOOKUP($G21,Baseline!$G:$EN,130,0))</f>
        <v/>
      </c>
      <c r="EG21" s="139" t="str">
        <f>IF(LEN(VLOOKUP($G21,Baseline!$G:$EN,131,0))=0,"",VLOOKUP($G21,Baseline!$G:$EN,131,0))</f>
        <v/>
      </c>
      <c r="EH21" s="139" t="str">
        <f>IF(LEN(VLOOKUP($G21,Baseline!$G:$EN,132,0))=0,"",VLOOKUP($G21,Baseline!$G:$EN,132,0))</f>
        <v/>
      </c>
      <c r="EI21" s="139" t="str">
        <f>IF(LEN(VLOOKUP($G21,Baseline!$G:$EN,133,0))=0,"",VLOOKUP($G21,Baseline!$G:$EN,133,0))</f>
        <v/>
      </c>
      <c r="EJ21" s="139" t="str">
        <f>IF(LEN(VLOOKUP($G21,Baseline!$G:$EN,134,0))=0,"",VLOOKUP($G21,Baseline!$G:$EN,134,0))</f>
        <v/>
      </c>
      <c r="EK21" s="139" t="str">
        <f>IF(LEN(VLOOKUP($G21,Baseline!$G:$EN,135,0))=0,"",VLOOKUP($G21,Baseline!$G:$EN,135,0))</f>
        <v/>
      </c>
      <c r="EL21" s="139" t="str">
        <f>IF(LEN(VLOOKUP($G21,Baseline!$G:$EN,136,0))=0,"",VLOOKUP($G21,Baseline!$G:$EN,136,0))</f>
        <v/>
      </c>
      <c r="EM21" s="139" t="str">
        <f>IF(LEN(VLOOKUP($G21,Baseline!$G:$EN,137,0))=0,"",VLOOKUP($G21,Baseline!$G:$EN,137,0))</f>
        <v/>
      </c>
      <c r="EN21" s="139" t="str">
        <f>IF(LEN(VLOOKUP($G21,Baseline!$G:$EN,138,0))=0,"",VLOOKUP($G21,Baseline!$G:$EN,138,0))</f>
        <v/>
      </c>
      <c r="EO21" s="130"/>
      <c r="EP21" s="130"/>
      <c r="EQ21" s="130"/>
      <c r="ER21" s="181"/>
      <c r="ES21" s="133" t="s">
        <v>1640</v>
      </c>
      <c r="ET21" s="139" t="str">
        <f>IF(LEN(VLOOKUP($G21,Baseline!$G:$FP,144,0))=0,"",VLOOKUP($G21,Baseline!$G:$FP,144,0))</f>
        <v>0 = no</v>
      </c>
      <c r="EU21" s="139" t="str">
        <f>IF(LEN(VLOOKUP($G21,Baseline!$G:$FP,145,0))=0,"",VLOOKUP($G21,Baseline!$G:$FP,145,0))</f>
        <v>1 = sì</v>
      </c>
      <c r="EV21" s="139" t="str">
        <f>IF(LEN(VLOOKUP($G21,Baseline!$G:$FP,146,0))=0,"",VLOOKUP($G21,Baseline!$G:$FP,146,0))</f>
        <v>77 = non lo so</v>
      </c>
      <c r="EW21" s="139" t="str">
        <f>IF(LEN(VLOOKUP($G21,Baseline!$G:$FP,147,0))=0,"",VLOOKUP($G21,Baseline!$G:$FP,147,0))</f>
        <v/>
      </c>
      <c r="EX21" s="139" t="str">
        <f>IF(LEN(VLOOKUP($G21,Baseline!$G:$FP,148,0))=0,"",VLOOKUP($G21,Baseline!$G:$FP,148,0))</f>
        <v/>
      </c>
      <c r="EY21" s="139" t="str">
        <f>IF(LEN(VLOOKUP($G21,Baseline!$G:$FP,149,0))=0,"",VLOOKUP($G21,Baseline!$G:$FP,149,0))</f>
        <v/>
      </c>
      <c r="EZ21" s="139" t="str">
        <f>IF(LEN(VLOOKUP($G21,Baseline!$G:$FP,150,0))=0,"",VLOOKUP($G21,Baseline!$G:$FP,150,0))</f>
        <v/>
      </c>
      <c r="FA21" s="139" t="str">
        <f>IF(LEN(VLOOKUP($G21,Baseline!$G:$FP,151,0))=0,"",VLOOKUP($G21,Baseline!$G:$FP,151,0))</f>
        <v/>
      </c>
      <c r="FB21" s="139" t="str">
        <f>IF(LEN(VLOOKUP($G21,Baseline!$G:$FP,152,0))=0,"",VLOOKUP($G21,Baseline!$G:$FP,152,0))</f>
        <v/>
      </c>
      <c r="FC21" s="139" t="str">
        <f>IF(LEN(VLOOKUP($G21,Baseline!$G:$FP,153,0))=0,"",VLOOKUP($G21,Baseline!$G:$FP,153,0))</f>
        <v/>
      </c>
      <c r="FD21" s="139" t="str">
        <f>IF(LEN(VLOOKUP($G21,Baseline!$G:$FP,154,0))=0,"",VLOOKUP($G21,Baseline!$G:$FP,154,0))</f>
        <v/>
      </c>
      <c r="FE21" s="139" t="str">
        <f>IF(LEN(VLOOKUP($G21,Baseline!$G:$FP,155,0))=0,"",VLOOKUP($G21,Baseline!$G:$FP,155,0))</f>
        <v/>
      </c>
      <c r="FF21" s="139" t="str">
        <f>IF(LEN(VLOOKUP($G21,Baseline!$G:$FP,156,0))=0,"",VLOOKUP($G21,Baseline!$G:$FP,156,0))</f>
        <v/>
      </c>
      <c r="FG21" s="139" t="str">
        <f>IF(LEN(VLOOKUP($G21,Baseline!$G:$FP,157,0))=0,"",VLOOKUP($G21,Baseline!$G:$FP,157,0))</f>
        <v/>
      </c>
      <c r="FH21" s="139" t="str">
        <f>IF(LEN(VLOOKUP($G21,Baseline!$G:$FP,158,0))=0,"",VLOOKUP($G21,Baseline!$G:$FP,158,0))</f>
        <v/>
      </c>
      <c r="FI21" s="139" t="str">
        <f>IF(LEN(VLOOKUP($G21,Baseline!$G:$FP,159,0))=0,"",VLOOKUP($G21,Baseline!$G:$FP,159,0))</f>
        <v/>
      </c>
      <c r="FJ21" s="139" t="str">
        <f>IF(LEN(VLOOKUP($G21,Baseline!$G:$FP,160,0))=0,"",VLOOKUP($G21,Baseline!$G:$FP,160,0))</f>
        <v/>
      </c>
      <c r="FK21" s="139" t="str">
        <f>IF(LEN(VLOOKUP($G21,Baseline!$G:$FP,161,0))=0,"",VLOOKUP($G21,Baseline!$G:$FP,161,0))</f>
        <v/>
      </c>
      <c r="FL21" s="139" t="str">
        <f>IF(LEN(VLOOKUP($G21,Baseline!$G:$FP,162,0))=0,"",VLOOKUP($G21,Baseline!$G:$FP,162,0))</f>
        <v/>
      </c>
      <c r="FM21" s="139" t="str">
        <f>IF(LEN(VLOOKUP($G21,Baseline!$G:$FP,163,0))=0,"",VLOOKUP($G21,Baseline!$G:$FP,163,0))</f>
        <v/>
      </c>
      <c r="FN21" s="139" t="str">
        <f>IF(LEN(VLOOKUP($G21,Baseline!$G:$FP,164,0))=0,"",VLOOKUP($G21,Baseline!$G:$FP,164,0))</f>
        <v/>
      </c>
      <c r="FO21" s="139" t="str">
        <f>IF(LEN(VLOOKUP($G21,Baseline!$G:$FP,165,0))=0,"",VLOOKUP($G21,Baseline!$G:$FP,165,0))</f>
        <v/>
      </c>
      <c r="FP21" s="139" t="str">
        <f>IF(LEN(VLOOKUP($G21,Baseline!$G:$FP,166,0))=0,"",VLOOKUP($G21,Baseline!$G:$FP,166,0))</f>
        <v/>
      </c>
      <c r="FQ21" s="130"/>
      <c r="FR21" s="130"/>
      <c r="FS21" s="130"/>
      <c r="FT21" s="181"/>
      <c r="FU21" s="133" t="s">
        <v>1641</v>
      </c>
      <c r="FV21" s="139" t="str">
        <f>IF(LEN(VLOOKUP($G21,Baseline!$G:$GR,172,0))=0,"",VLOOKUP($G21,Baseline!$G:$GR,172,0))</f>
        <v>0 = нет</v>
      </c>
      <c r="FW21" s="139" t="str">
        <f>IF(LEN(VLOOKUP($G21,Baseline!$G:$GR,173,0))=0,"",VLOOKUP($G21,Baseline!$G:$GR,173,0))</f>
        <v>1 = да</v>
      </c>
      <c r="FX21" s="139" t="str">
        <f>IF(LEN(VLOOKUP($G21,Baseline!$G:$GR,174,0))=0,"",VLOOKUP($G21,Baseline!$G:$GR,174,0))</f>
        <v>77 = я не знаю</v>
      </c>
      <c r="FY21" s="139" t="str">
        <f>IF(LEN(VLOOKUP($G21,Baseline!$G:$GR,175,0))=0,"",VLOOKUP($G21,Baseline!$G:$GR,175,0))</f>
        <v/>
      </c>
      <c r="FZ21" s="139" t="str">
        <f>IF(LEN(VLOOKUP($G21,Baseline!$G:$GR,176,0))=0,"",VLOOKUP($G21,Baseline!$G:$GR,176,0))</f>
        <v/>
      </c>
      <c r="GA21" s="139" t="str">
        <f>IF(LEN(VLOOKUP($G21,Baseline!$G:$GR,177,0))=0,"",VLOOKUP($G21,Baseline!$G:$GR,177,0))</f>
        <v/>
      </c>
      <c r="GB21" s="139" t="str">
        <f>IF(LEN(VLOOKUP($G21,Baseline!$G:$GR,178,0))=0,"",VLOOKUP($G21,Baseline!$G:$GR,178,0))</f>
        <v/>
      </c>
      <c r="GC21" s="139" t="str">
        <f>IF(LEN(VLOOKUP($G21,Baseline!$G:$GR,179,0))=0,"",VLOOKUP($G21,Baseline!$G:$GR,179,0))</f>
        <v/>
      </c>
      <c r="GD21" s="139" t="str">
        <f>IF(LEN(VLOOKUP($G21,Baseline!$G:$GR,180,0))=0,"",VLOOKUP($G21,Baseline!$G:$GR,180,0))</f>
        <v/>
      </c>
      <c r="GE21" s="139" t="str">
        <f>IF(LEN(VLOOKUP($G21,Baseline!$G:$GR,181,0))=0,"",VLOOKUP($G21,Baseline!$G:$GR,181,0))</f>
        <v/>
      </c>
      <c r="GF21" s="139" t="str">
        <f>IF(LEN(VLOOKUP($G21,Baseline!$G:$GR,182,0))=0,"",VLOOKUP($G21,Baseline!$G:$GR,182,0))</f>
        <v/>
      </c>
      <c r="GG21" s="139" t="str">
        <f>IF(LEN(VLOOKUP($G21,Baseline!$G:$GR,183,0))=0,"",VLOOKUP($G21,Baseline!$G:$GR,183,0))</f>
        <v/>
      </c>
      <c r="GH21" s="139" t="str">
        <f>IF(LEN(VLOOKUP($G21,Baseline!$G:$GR,184,0))=0,"",VLOOKUP($G21,Baseline!$G:$GR,184,0))</f>
        <v/>
      </c>
      <c r="GI21" s="139" t="str">
        <f>IF(LEN(VLOOKUP($G21,Baseline!$G:$GR,185,0))=0,"",VLOOKUP($G21,Baseline!$G:$GR,185,0))</f>
        <v/>
      </c>
      <c r="GJ21" s="139" t="str">
        <f>IF(LEN(VLOOKUP($G21,Baseline!$G:$GR,186,0))=0,"",VLOOKUP($G21,Baseline!$G:$GR,186,0))</f>
        <v/>
      </c>
      <c r="GK21" s="139" t="str">
        <f>IF(LEN(VLOOKUP($G21,Baseline!$G:$GR,187,0))=0,"",VLOOKUP($G21,Baseline!$G:$GR,187,0))</f>
        <v/>
      </c>
      <c r="GL21" s="139" t="str">
        <f>IF(LEN(VLOOKUP($G21,Baseline!$G:$GR,188,0))=0,"",VLOOKUP($G21,Baseline!$G:$GR,188,0))</f>
        <v/>
      </c>
      <c r="GM21" s="139" t="str">
        <f>IF(LEN(VLOOKUP($G21,Baseline!$G:$GR,189,0))=0,"",VLOOKUP($G21,Baseline!$G:$GR,189,0))</f>
        <v/>
      </c>
      <c r="GN21" s="139" t="str">
        <f>IF(LEN(VLOOKUP($G21,Baseline!$G:$GR,190,0))=0,"",VLOOKUP($G21,Baseline!$G:$GR,190,0))</f>
        <v/>
      </c>
      <c r="GO21" s="139" t="str">
        <f>IF(LEN(VLOOKUP($G21,Baseline!$G:$GR,191,0))=0,"",VLOOKUP($G21,Baseline!$G:$GR,191,0))</f>
        <v/>
      </c>
      <c r="GP21" s="139" t="str">
        <f>IF(LEN(VLOOKUP($G21,Baseline!$G:$GR,192,0))=0,"",VLOOKUP($G21,Baseline!$G:$GR,192,0))</f>
        <v/>
      </c>
      <c r="GQ21" s="139" t="str">
        <f>IF(LEN(VLOOKUP($G21,Baseline!$G:$GR,193,0))=0,"",VLOOKUP($G21,Baseline!$G:$GR,193,0))</f>
        <v/>
      </c>
      <c r="GR21" s="139" t="str">
        <f>IF(LEN(VLOOKUP($G21,Baseline!$G:$GR,194,0))=0,"",VLOOKUP($G21,Baseline!$G:$GR,194,0))</f>
        <v/>
      </c>
      <c r="GS21" s="130"/>
      <c r="GT21" s="130"/>
      <c r="GU21" s="130"/>
      <c r="GV21" s="181"/>
      <c r="GW21" s="133" t="s">
        <v>1642</v>
      </c>
      <c r="GX21" s="139" t="str">
        <f>IF(LEN(VLOOKUP($G21,Baseline!$G:$HT,200,0))=0,"",VLOOKUP($G21,Baseline!$G:$HT,200,0))</f>
        <v>0 = ne</v>
      </c>
      <c r="GY21" s="139" t="str">
        <f>IF(LEN(VLOOKUP($G21,Baseline!$G:$HT,201,0))=0,"",VLOOKUP($G21,Baseline!$G:$HT,201,0))</f>
        <v>1 = da</v>
      </c>
      <c r="GZ21" s="139" t="str">
        <f>IF(LEN(VLOOKUP($G21,Baseline!$G:$HT,202,0))=0,"",VLOOKUP($G21,Baseline!$G:$HT,202,0))</f>
        <v>77 = ne znam</v>
      </c>
      <c r="HA21" s="139" t="str">
        <f>IF(LEN(VLOOKUP($G21,Baseline!$G:$HT,203,0))=0,"",VLOOKUP($G21,Baseline!$G:$HT,203,0))</f>
        <v/>
      </c>
      <c r="HB21" s="139" t="str">
        <f>IF(LEN(VLOOKUP($G21,Baseline!$G:$HT,204,0))=0,"",VLOOKUP($G21,Baseline!$G:$HT,204,0))</f>
        <v/>
      </c>
      <c r="HC21" s="139" t="str">
        <f>IF(LEN(VLOOKUP($G21,Baseline!$G:$HT,205,0))=0,"",VLOOKUP($G21,Baseline!$G:$HT,205,0))</f>
        <v/>
      </c>
      <c r="HD21" s="139" t="str">
        <f>IF(LEN(VLOOKUP($G21,Baseline!$G:$HT,206,0))=0,"",VLOOKUP($G21,Baseline!$G:$HT,206,0))</f>
        <v/>
      </c>
      <c r="HE21" s="139" t="str">
        <f>IF(LEN(VLOOKUP($G21,Baseline!$G:$HT,207,0))=0,"",VLOOKUP($G21,Baseline!$G:$HT,207,0))</f>
        <v/>
      </c>
      <c r="HF21" s="139" t="str">
        <f>IF(LEN(VLOOKUP($G21,Baseline!$G:$HT,208,0))=0,"",VLOOKUP($G21,Baseline!$G:$HT,208,0))</f>
        <v/>
      </c>
      <c r="HG21" s="139" t="str">
        <f>IF(LEN(VLOOKUP($G21,Baseline!$G:$HT,209,0))=0,"",VLOOKUP($G21,Baseline!$G:$HT,209,0))</f>
        <v/>
      </c>
      <c r="HH21" s="139" t="str">
        <f>IF(LEN(VLOOKUP($G21,Baseline!$G:$HT,210,0))=0,"",VLOOKUP($G21,Baseline!$G:$HT,210,0))</f>
        <v/>
      </c>
      <c r="HI21" s="139" t="str">
        <f>IF(LEN(VLOOKUP($G21,Baseline!$G:$HT,211,0))=0,"",VLOOKUP($G21,Baseline!$G:$HT,211,0))</f>
        <v/>
      </c>
      <c r="HJ21" s="139" t="str">
        <f>IF(LEN(VLOOKUP($G21,Baseline!$G:$HT,212,0))=0,"",VLOOKUP($G21,Baseline!$G:$HT,212,0))</f>
        <v/>
      </c>
      <c r="HK21" s="139" t="str">
        <f>IF(LEN(VLOOKUP($G21,Baseline!$G:$HT,213,0))=0,"",VLOOKUP($G21,Baseline!$G:$HT,213,0))</f>
        <v/>
      </c>
      <c r="HL21" s="139" t="str">
        <f>IF(LEN(VLOOKUP($G21,Baseline!$G:$HT,214,0))=0,"",VLOOKUP($G21,Baseline!$G:$HT,214,0))</f>
        <v/>
      </c>
      <c r="HM21" s="139" t="str">
        <f>IF(LEN(VLOOKUP($G21,Baseline!$G:$HT,215,0))=0,"",VLOOKUP($G21,Baseline!$G:$HT,215,0))</f>
        <v/>
      </c>
      <c r="HN21" s="139" t="str">
        <f>IF(LEN(VLOOKUP($G21,Baseline!$G:$HT,216,0))=0,"",VLOOKUP($G21,Baseline!$G:$HT,216,0))</f>
        <v/>
      </c>
      <c r="HO21" s="139" t="str">
        <f>IF(LEN(VLOOKUP($G21,Baseline!$G:$HT,217,0))=0,"",VLOOKUP($G21,Baseline!$G:$HT,217,0))</f>
        <v/>
      </c>
      <c r="HP21" s="139" t="str">
        <f>IF(LEN(VLOOKUP($G21,Baseline!$G:$HT,218,0))=0,"",VLOOKUP($G21,Baseline!$G:$HT,218,0))</f>
        <v/>
      </c>
      <c r="HQ21" s="139" t="str">
        <f>IF(LEN(VLOOKUP($G21,Baseline!$G:$HT,219,0))=0,"",VLOOKUP($G21,Baseline!$G:$HT,219,0))</f>
        <v/>
      </c>
      <c r="HR21" s="139" t="str">
        <f>IF(LEN(VLOOKUP($G21,Baseline!$G:$HT,220,0))=0,"",VLOOKUP($G21,Baseline!$G:$HT,220,0))</f>
        <v/>
      </c>
      <c r="HS21" s="139" t="str">
        <f>IF(LEN(VLOOKUP($G21,Baseline!$G:$HT,221,0))=0,"",VLOOKUP($G21,Baseline!$G:$HT,221,0))</f>
        <v/>
      </c>
      <c r="HT21" s="139" t="str">
        <f>IF(LEN(VLOOKUP($G21,Baseline!$G:$HT,222,0))=0,"",VLOOKUP($G21,Baseline!$G:$HT,222,0))</f>
        <v/>
      </c>
      <c r="HU21" s="130"/>
      <c r="HV21" s="130"/>
      <c r="HW21" s="130"/>
      <c r="HX21" s="18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147" customFormat="1" x14ac:dyDescent="0.25">
      <c r="A22" s="141" t="s">
        <v>251</v>
      </c>
      <c r="B22" s="142"/>
      <c r="C22" s="142"/>
      <c r="D22" s="142"/>
      <c r="E22" s="142"/>
      <c r="F22" s="142"/>
      <c r="G22" s="162"/>
      <c r="H22" s="142"/>
      <c r="I22" s="163"/>
      <c r="J22" s="164"/>
      <c r="K22" s="164"/>
      <c r="L22" s="164"/>
      <c r="M22" s="164"/>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65"/>
      <c r="AK22" s="163"/>
      <c r="AL22" s="164"/>
      <c r="AM22" s="164"/>
      <c r="AN22" s="164"/>
      <c r="AO22" s="164"/>
      <c r="AP22" s="142"/>
      <c r="AQ22" s="142"/>
      <c r="AR22" s="142"/>
      <c r="AS22" s="142"/>
      <c r="AT22" s="142"/>
      <c r="AU22" s="142"/>
      <c r="AV22" s="142"/>
      <c r="AW22" s="142"/>
      <c r="AX22" s="142"/>
      <c r="AY22" s="142"/>
      <c r="AZ22" s="142"/>
      <c r="BA22" s="142"/>
      <c r="BB22" s="142"/>
      <c r="BC22" s="142"/>
      <c r="BD22" s="142"/>
      <c r="BE22" s="142"/>
      <c r="BF22" s="142"/>
      <c r="BG22" s="142"/>
      <c r="BH22" s="142"/>
      <c r="BI22" s="142"/>
      <c r="BJ22" s="142"/>
      <c r="BK22" s="142"/>
      <c r="BL22" s="165"/>
      <c r="BM22" s="163"/>
      <c r="BN22" s="166"/>
      <c r="BO22" s="166"/>
      <c r="BP22" s="166"/>
      <c r="BQ22" s="166"/>
      <c r="BR22" s="146"/>
      <c r="BS22" s="146"/>
      <c r="BT22" s="146"/>
      <c r="BU22" s="166"/>
      <c r="BV22" s="166"/>
      <c r="BW22" s="166"/>
      <c r="BX22" s="166"/>
      <c r="BY22" s="166"/>
      <c r="BZ22" s="166"/>
      <c r="CA22" s="166"/>
      <c r="CB22" s="166"/>
      <c r="CC22" s="166"/>
      <c r="CD22" s="166"/>
      <c r="CE22" s="166"/>
      <c r="CF22" s="166"/>
      <c r="CG22" s="166"/>
      <c r="CH22" s="166"/>
      <c r="CI22" s="166"/>
      <c r="CJ22" s="166"/>
      <c r="CK22" s="142"/>
      <c r="CL22" s="142"/>
      <c r="CM22" s="142"/>
      <c r="CN22" s="165"/>
      <c r="CO22" s="163"/>
      <c r="CP22" s="164"/>
      <c r="CQ22" s="164"/>
      <c r="CR22" s="164"/>
      <c r="CS22" s="164"/>
      <c r="CT22" s="142"/>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165"/>
      <c r="DQ22" s="163"/>
      <c r="DR22" s="164"/>
      <c r="DS22" s="164"/>
      <c r="DT22" s="164"/>
      <c r="DU22" s="164"/>
      <c r="DV22" s="142"/>
      <c r="DW22" s="142"/>
      <c r="DX22" s="142"/>
      <c r="DY22" s="142"/>
      <c r="DZ22" s="142"/>
      <c r="EA22" s="142"/>
      <c r="EB22" s="142"/>
      <c r="EC22" s="142"/>
      <c r="ED22" s="142"/>
      <c r="EE22" s="142"/>
      <c r="EF22" s="142"/>
      <c r="EG22" s="142"/>
      <c r="EH22" s="142"/>
      <c r="EI22" s="142"/>
      <c r="EJ22" s="142"/>
      <c r="EK22" s="142"/>
      <c r="EL22" s="142"/>
      <c r="EM22" s="142"/>
      <c r="EN22" s="142"/>
      <c r="EO22" s="142"/>
      <c r="EP22" s="142"/>
      <c r="EQ22" s="142"/>
      <c r="ER22" s="165"/>
      <c r="ES22" s="163"/>
      <c r="ET22" s="164"/>
      <c r="EU22" s="164"/>
      <c r="EV22" s="164"/>
      <c r="EW22" s="164"/>
      <c r="EX22" s="142"/>
      <c r="EY22" s="142"/>
      <c r="EZ22" s="142"/>
      <c r="FA22" s="142"/>
      <c r="FB22" s="142"/>
      <c r="FC22" s="142"/>
      <c r="FD22" s="142"/>
      <c r="FE22" s="142"/>
      <c r="FF22" s="142"/>
      <c r="FG22" s="142"/>
      <c r="FH22" s="142"/>
      <c r="FI22" s="142"/>
      <c r="FJ22" s="142"/>
      <c r="FK22" s="142"/>
      <c r="FL22" s="142"/>
      <c r="FM22" s="142"/>
      <c r="FN22" s="142"/>
      <c r="FO22" s="142"/>
      <c r="FP22" s="142"/>
      <c r="FQ22" s="142"/>
      <c r="FR22" s="142"/>
      <c r="FS22" s="142"/>
      <c r="FT22" s="165"/>
      <c r="FU22" s="163"/>
      <c r="FV22" s="164"/>
      <c r="FW22" s="164"/>
      <c r="FX22" s="164"/>
      <c r="FY22" s="164"/>
      <c r="FZ22" s="142"/>
      <c r="GA22" s="142"/>
      <c r="GB22" s="142"/>
      <c r="GC22" s="142"/>
      <c r="GD22" s="142"/>
      <c r="GE22" s="142"/>
      <c r="GF22" s="142"/>
      <c r="GG22" s="142"/>
      <c r="GH22" s="142"/>
      <c r="GI22" s="142"/>
      <c r="GJ22" s="142"/>
      <c r="GK22" s="142"/>
      <c r="GL22" s="142"/>
      <c r="GM22" s="142"/>
      <c r="GN22" s="142"/>
      <c r="GO22" s="142"/>
      <c r="GP22" s="142"/>
      <c r="GQ22" s="142"/>
      <c r="GR22" s="142"/>
      <c r="GS22" s="142"/>
      <c r="GT22" s="142"/>
      <c r="GU22" s="142"/>
      <c r="GV22" s="165"/>
      <c r="GW22" s="163"/>
      <c r="GX22" s="164"/>
      <c r="GY22" s="164"/>
      <c r="GZ22" s="164"/>
      <c r="HA22" s="164"/>
      <c r="HB22" s="142"/>
      <c r="HC22" s="142"/>
      <c r="HD22" s="142"/>
      <c r="HE22" s="142"/>
      <c r="HF22" s="142"/>
      <c r="HG22" s="142"/>
      <c r="HH22" s="142"/>
      <c r="HI22" s="142"/>
      <c r="HJ22" s="142"/>
      <c r="HK22" s="142"/>
      <c r="HL22" s="142"/>
      <c r="HM22" s="142"/>
      <c r="HN22" s="142"/>
      <c r="HO22" s="142"/>
      <c r="HP22" s="142"/>
      <c r="HQ22" s="142"/>
      <c r="HR22" s="142"/>
      <c r="HS22" s="142"/>
      <c r="HT22" s="142"/>
      <c r="HU22" s="142"/>
      <c r="HV22" s="142"/>
      <c r="HW22" s="142"/>
      <c r="HX22" s="165"/>
    </row>
    <row r="23" spans="1:1024" s="177" customFormat="1" x14ac:dyDescent="0.25">
      <c r="A23" s="167" t="s">
        <v>240</v>
      </c>
      <c r="B23" s="168"/>
      <c r="C23" s="168"/>
      <c r="D23" s="168"/>
      <c r="E23" s="168"/>
      <c r="F23" s="168"/>
      <c r="G23" s="169"/>
      <c r="H23" s="168"/>
      <c r="I23" s="170" t="str">
        <f>Baseline!I53</f>
        <v>Fragen zu körperlicher Aktivität</v>
      </c>
      <c r="J23" s="171"/>
      <c r="K23" s="171"/>
      <c r="L23" s="171"/>
      <c r="M23" s="171"/>
      <c r="N23" s="172"/>
      <c r="O23" s="172"/>
      <c r="P23" s="172"/>
      <c r="Q23" s="172"/>
      <c r="R23" s="172"/>
      <c r="S23" s="168"/>
      <c r="T23" s="168"/>
      <c r="U23" s="168"/>
      <c r="V23" s="168"/>
      <c r="W23" s="168"/>
      <c r="X23" s="168"/>
      <c r="Y23" s="168"/>
      <c r="Z23" s="168"/>
      <c r="AA23" s="168"/>
      <c r="AB23" s="168"/>
      <c r="AC23" s="168"/>
      <c r="AD23" s="168"/>
      <c r="AE23" s="168"/>
      <c r="AF23" s="168"/>
      <c r="AG23" s="168"/>
      <c r="AH23" s="168"/>
      <c r="AI23" s="168"/>
      <c r="AJ23" s="173"/>
      <c r="AK23" s="170" t="str">
        <f>Baseline!AK53</f>
        <v>Questions about sports</v>
      </c>
      <c r="AL23" s="171"/>
      <c r="AM23" s="171"/>
      <c r="AN23" s="171"/>
      <c r="AO23" s="171"/>
      <c r="AP23" s="172"/>
      <c r="AQ23" s="172"/>
      <c r="AR23" s="172"/>
      <c r="AS23" s="172"/>
      <c r="AT23" s="172"/>
      <c r="AU23" s="168"/>
      <c r="AV23" s="168"/>
      <c r="AW23" s="168"/>
      <c r="AX23" s="168"/>
      <c r="AY23" s="168"/>
      <c r="AZ23" s="168"/>
      <c r="BA23" s="168"/>
      <c r="BB23" s="168"/>
      <c r="BC23" s="168"/>
      <c r="BD23" s="168"/>
      <c r="BE23" s="168"/>
      <c r="BF23" s="168"/>
      <c r="BG23" s="168"/>
      <c r="BH23" s="168"/>
      <c r="BI23" s="168"/>
      <c r="BJ23" s="168"/>
      <c r="BK23" s="168"/>
      <c r="BL23" s="173"/>
      <c r="BM23" s="170" t="str">
        <f>Baseline!BM53</f>
        <v>Preguntas acerca de la actividad física</v>
      </c>
      <c r="BN23" s="174"/>
      <c r="BO23" s="174"/>
      <c r="BP23" s="174"/>
      <c r="BQ23" s="174"/>
      <c r="BR23" s="175"/>
      <c r="BS23" s="175"/>
      <c r="BT23" s="175"/>
      <c r="BU23" s="84"/>
      <c r="BV23" s="84"/>
      <c r="BW23" s="84"/>
      <c r="BX23" s="84"/>
      <c r="BY23" s="84"/>
      <c r="BZ23" s="84"/>
      <c r="CA23" s="84"/>
      <c r="CB23" s="84"/>
      <c r="CC23" s="84"/>
      <c r="CD23" s="84"/>
      <c r="CE23" s="84"/>
      <c r="CF23" s="84"/>
      <c r="CG23" s="84"/>
      <c r="CH23" s="84"/>
      <c r="CI23" s="84"/>
      <c r="CJ23" s="84"/>
      <c r="CK23" s="168"/>
      <c r="CL23" s="168"/>
      <c r="CM23" s="168"/>
      <c r="CN23" s="173"/>
      <c r="CO23" s="170" t="str">
        <f>Baseline!CO53</f>
        <v>Questions concernant l'activité physique</v>
      </c>
      <c r="CP23" s="171"/>
      <c r="CQ23" s="171"/>
      <c r="CR23" s="171"/>
      <c r="CS23" s="171"/>
      <c r="CT23" s="172"/>
      <c r="CU23" s="172"/>
      <c r="CV23" s="172"/>
      <c r="CW23" s="172"/>
      <c r="CX23" s="172"/>
      <c r="CY23" s="168"/>
      <c r="CZ23" s="168"/>
      <c r="DA23" s="168"/>
      <c r="DB23" s="168"/>
      <c r="DC23" s="168"/>
      <c r="DD23" s="168"/>
      <c r="DE23" s="168"/>
      <c r="DF23" s="168"/>
      <c r="DG23" s="168"/>
      <c r="DH23" s="168"/>
      <c r="DI23" s="168"/>
      <c r="DJ23" s="168"/>
      <c r="DK23" s="168"/>
      <c r="DL23" s="168"/>
      <c r="DM23" s="168"/>
      <c r="DN23" s="168"/>
      <c r="DO23" s="168"/>
      <c r="DP23" s="173"/>
      <c r="DQ23" s="170" t="s">
        <v>997</v>
      </c>
      <c r="DR23" s="171"/>
      <c r="DS23" s="171"/>
      <c r="DT23" s="171"/>
      <c r="DU23" s="171"/>
      <c r="DV23" s="172"/>
      <c r="DW23" s="172"/>
      <c r="DX23" s="172"/>
      <c r="DY23" s="172"/>
      <c r="DZ23" s="172"/>
      <c r="EA23" s="168"/>
      <c r="EB23" s="168"/>
      <c r="EC23" s="168"/>
      <c r="ED23" s="168"/>
      <c r="EE23" s="168"/>
      <c r="EF23" s="168"/>
      <c r="EG23" s="168"/>
      <c r="EH23" s="168"/>
      <c r="EI23" s="168"/>
      <c r="EJ23" s="168"/>
      <c r="EK23" s="168"/>
      <c r="EL23" s="168"/>
      <c r="EM23" s="168"/>
      <c r="EN23" s="168"/>
      <c r="EO23" s="168"/>
      <c r="EP23" s="168"/>
      <c r="EQ23" s="168"/>
      <c r="ER23" s="173"/>
      <c r="ES23" s="170" t="str">
        <f>Baseline!ES53</f>
        <v>Domande relative all’attività fisica</v>
      </c>
      <c r="ET23" s="171"/>
      <c r="EU23" s="171"/>
      <c r="EV23" s="171"/>
      <c r="EW23" s="171"/>
      <c r="EX23" s="172"/>
      <c r="EY23" s="172"/>
      <c r="EZ23" s="172"/>
      <c r="FA23" s="172"/>
      <c r="FB23" s="172"/>
      <c r="FC23" s="168"/>
      <c r="FD23" s="168"/>
      <c r="FE23" s="168"/>
      <c r="FF23" s="168"/>
      <c r="FG23" s="168"/>
      <c r="FH23" s="168"/>
      <c r="FI23" s="168"/>
      <c r="FJ23" s="168"/>
      <c r="FK23" s="168"/>
      <c r="FL23" s="168"/>
      <c r="FM23" s="168"/>
      <c r="FN23" s="168"/>
      <c r="FO23" s="168"/>
      <c r="FP23" s="168"/>
      <c r="FQ23" s="168"/>
      <c r="FR23" s="168"/>
      <c r="FS23" s="168"/>
      <c r="FT23" s="173"/>
      <c r="FU23" s="151" t="str">
        <f>Baseline!FU53</f>
        <v>Вопросы по физической активности</v>
      </c>
      <c r="FV23" s="171"/>
      <c r="FW23" s="171"/>
      <c r="FX23" s="171"/>
      <c r="FY23" s="171"/>
      <c r="FZ23" s="172"/>
      <c r="GA23" s="172"/>
      <c r="GB23" s="172"/>
      <c r="GC23" s="172"/>
      <c r="GD23" s="172"/>
      <c r="GE23" s="168"/>
      <c r="GF23" s="168"/>
      <c r="GG23" s="168"/>
      <c r="GH23" s="168"/>
      <c r="GI23" s="168"/>
      <c r="GJ23" s="168"/>
      <c r="GK23" s="168"/>
      <c r="GL23" s="168"/>
      <c r="GM23" s="168"/>
      <c r="GN23" s="168"/>
      <c r="GO23" s="168"/>
      <c r="GP23" s="168"/>
      <c r="GQ23" s="168"/>
      <c r="GR23" s="168"/>
      <c r="GS23" s="168"/>
      <c r="GT23" s="168"/>
      <c r="GU23" s="168"/>
      <c r="GV23" s="173"/>
      <c r="GW23" s="170" t="s">
        <v>1000</v>
      </c>
      <c r="GX23" s="171"/>
      <c r="GY23" s="171"/>
      <c r="GZ23" s="171"/>
      <c r="HA23" s="171"/>
      <c r="HB23" s="172"/>
      <c r="HC23" s="172"/>
      <c r="HD23" s="172"/>
      <c r="HE23" s="172"/>
      <c r="HF23" s="172"/>
      <c r="HG23" s="168"/>
      <c r="HH23" s="168"/>
      <c r="HI23" s="168"/>
      <c r="HJ23" s="168"/>
      <c r="HK23" s="168"/>
      <c r="HL23" s="168"/>
      <c r="HM23" s="168"/>
      <c r="HN23" s="168"/>
      <c r="HO23" s="168"/>
      <c r="HP23" s="168"/>
      <c r="HQ23" s="168"/>
      <c r="HR23" s="168"/>
      <c r="HS23" s="168"/>
      <c r="HT23" s="168"/>
      <c r="HU23" s="168"/>
      <c r="HV23" s="168"/>
      <c r="HW23" s="168"/>
      <c r="HX23" s="173"/>
    </row>
    <row r="24" spans="1:1024" s="180" customFormat="1" ht="63" x14ac:dyDescent="0.25">
      <c r="A24" s="131" t="s">
        <v>261</v>
      </c>
      <c r="B24" s="130" t="str">
        <f>Baseline!B54</f>
        <v>SingleChoice</v>
      </c>
      <c r="C24" s="130"/>
      <c r="D24" s="130"/>
      <c r="E24" s="130"/>
      <c r="F24" s="130" t="s">
        <v>263</v>
      </c>
      <c r="G24" s="132" t="s">
        <v>1048</v>
      </c>
      <c r="H24" s="130"/>
      <c r="I24" s="133" t="s">
        <v>1643</v>
      </c>
      <c r="J24" s="130" t="str">
        <f>IF(LEN(VLOOKUP($G24,Baseline!$G:$BH,4,0))=0,"",VLOOKUP($G24,Baseline!$G:$BH,4,0))</f>
        <v>0 = weniger als 1 Stunde</v>
      </c>
      <c r="K24" s="130" t="str">
        <f>IF(LEN(VLOOKUP($G24,Baseline!$G:$BH,5,0))=0,"",VLOOKUP($G24,Baseline!$G:$BH,5,0))</f>
        <v>1 =  &gt; 1 bis 2 Stunden</v>
      </c>
      <c r="L24" s="130" t="str">
        <f>IF(LEN(VLOOKUP($G24,Baseline!$G:$BH,6,0))=0,"",VLOOKUP($G24,Baseline!$G:$BH,6,0))</f>
        <v>2 = &gt; 2 bis 3 Stunden</v>
      </c>
      <c r="M24" s="130" t="str">
        <f>IF(LEN(VLOOKUP($G24,Baseline!$G:$BH,7,0))=0,"",VLOOKUP($G24,Baseline!$G:$BH,7,0))</f>
        <v>3 = &gt; 3 bis 4 Stunden</v>
      </c>
      <c r="N24" s="130" t="str">
        <f>IF(LEN(VLOOKUP($G24,Baseline!$G:$BH,8,0))=0,"",VLOOKUP($G24,Baseline!$G:$BH,8,0))</f>
        <v>4 = mehr als 4 Stunden</v>
      </c>
      <c r="O24" s="130" t="str">
        <f>IF(LEN(VLOOKUP($G24,Baseline!$G:$BH,9,0))=0,"",VLOOKUP($G24,Baseline!$G:$BH,9,0))</f>
        <v>77 = Weiß nicht</v>
      </c>
      <c r="P24" s="130" t="str">
        <f>IF(LEN(VLOOKUP($G24,Baseline!$G:$BH,10,0))=0,"",VLOOKUP($G24,Baseline!$G:$BH,10,0))</f>
        <v/>
      </c>
      <c r="Q24" s="130" t="str">
        <f>IF(LEN(VLOOKUP($G24,Baseline!$G:$BH,11,0))=0,"",VLOOKUP($G24,Baseline!$G:$BH,11,0))</f>
        <v/>
      </c>
      <c r="R24" s="130" t="str">
        <f>IF(LEN(VLOOKUP($G24,Baseline!$G:$BH,12,0))=0,"",VLOOKUP($G24,Baseline!$G:$BH,12,0))</f>
        <v/>
      </c>
      <c r="S24" s="130" t="str">
        <f>IF(LEN(VLOOKUP($G24,Baseline!$G:$BH,13,0))=0,"",VLOOKUP($G24,Baseline!$G:$BH,13,0))</f>
        <v/>
      </c>
      <c r="T24" s="130" t="str">
        <f>IF(LEN(VLOOKUP($G24,Baseline!$G:$BH,14,0))=0,"",VLOOKUP($G24,Baseline!$G:$BH,14,0))</f>
        <v/>
      </c>
      <c r="U24" s="130" t="str">
        <f>IF(LEN(VLOOKUP($G24,Baseline!$G:$BH,15,0))=0,"",VLOOKUP($G24,Baseline!$G:$BH,15,0))</f>
        <v/>
      </c>
      <c r="V24" s="130" t="str">
        <f>IF(LEN(VLOOKUP($G24,Baseline!$G:$BH,16,0))=0,"",VLOOKUP($G24,Baseline!$G:$BH,16,0))</f>
        <v/>
      </c>
      <c r="W24" s="130" t="str">
        <f>IF(LEN(VLOOKUP($G24,Baseline!$G:$BH,17,0))=0,"",VLOOKUP($G24,Baseline!$G:$BH,17,0))</f>
        <v/>
      </c>
      <c r="X24" s="130" t="str">
        <f>IF(LEN(VLOOKUP($G24,Baseline!$G:$BH,18,0))=0,"",VLOOKUP($G24,Baseline!$G:$BH,18,0))</f>
        <v/>
      </c>
      <c r="Y24" s="130" t="str">
        <f>IF(LEN(VLOOKUP($G24,Baseline!$G:$BH,19,0))=0,"",VLOOKUP($G24,Baseline!$G:$BH,19,0))</f>
        <v/>
      </c>
      <c r="Z24" s="130" t="str">
        <f>IF(LEN(VLOOKUP($G24,Baseline!$G:$BH,20,0))=0,"",VLOOKUP($G24,Baseline!$G:$BH,20,0))</f>
        <v/>
      </c>
      <c r="AA24" s="130" t="str">
        <f>IF(LEN(VLOOKUP($G24,Baseline!$G:$BH,21,0))=0,"",VLOOKUP($G24,Baseline!$G:$BH,21,0))</f>
        <v/>
      </c>
      <c r="AB24" s="130" t="str">
        <f>IF(LEN(VLOOKUP($G24,Baseline!$G:$BH,22,0))=0,"",VLOOKUP($G24,Baseline!$G:$BH,22,0))</f>
        <v/>
      </c>
      <c r="AC24" s="130" t="str">
        <f>IF(LEN(VLOOKUP($G24,Baseline!$G:$BH,23,0))=0,"",VLOOKUP($G24,Baseline!$G:$BH,23,0))</f>
        <v/>
      </c>
      <c r="AD24" s="130" t="str">
        <f>IF(LEN(VLOOKUP($G24,Baseline!$G:$BH,24,0))=0,"",VLOOKUP($G24,Baseline!$G:$BH,24,0))</f>
        <v/>
      </c>
      <c r="AE24" s="130" t="str">
        <f>IF(LEN(VLOOKUP($G24,Baseline!$G:$BH,25,0))=0,"",VLOOKUP($G24,Baseline!$G:$BH,25,0))</f>
        <v/>
      </c>
      <c r="AF24" s="130" t="str">
        <f>IF(LEN(VLOOKUP($G24,Baseline!$G:$BH,26,0))=0,"",VLOOKUP($G24,Baseline!$G:$BH,26,0))</f>
        <v/>
      </c>
      <c r="AG24" s="130"/>
      <c r="AH24" s="130"/>
      <c r="AI24" s="130"/>
      <c r="AJ24" s="130"/>
      <c r="AK24" s="133" t="s">
        <v>1644</v>
      </c>
      <c r="AL24" s="130" t="str">
        <f>IF(LEN(VLOOKUP($G24,Baseline!$G:$BH,32,0))=0,"",VLOOKUP($G24,Baseline!$G:$BH,32,0))</f>
        <v>0 = 1 hour or less</v>
      </c>
      <c r="AM24" s="130" t="str">
        <f>IF(LEN(VLOOKUP($G24,Baseline!$G:$BH,33,0))=0,"",VLOOKUP($G24,Baseline!$G:$BH,33,0))</f>
        <v>1 =  &gt; 1 to 2 hours</v>
      </c>
      <c r="AN24" s="130" t="str">
        <f>IF(LEN(VLOOKUP($G24,Baseline!$G:$BH,34,0))=0,"",VLOOKUP($G24,Baseline!$G:$BH,34,0))</f>
        <v>2 = &gt; 2 to 3 hours</v>
      </c>
      <c r="AO24" s="130" t="str">
        <f>IF(LEN(VLOOKUP($G24,Baseline!$G:$BH,35,0))=0,"",VLOOKUP($G24,Baseline!$G:$BH,35,0))</f>
        <v>3 = &gt; 3 to 4 hours</v>
      </c>
      <c r="AP24" s="130" t="str">
        <f>IF(LEN(VLOOKUP($G24,Baseline!$G:$BH,36,0))=0,"",VLOOKUP($G24,Baseline!$G:$BH,36,0))</f>
        <v>4 = more than 4 hours</v>
      </c>
      <c r="AQ24" s="130" t="str">
        <f>IF(LEN(VLOOKUP($G24,Baseline!$G:$BH,37,0))=0,"",VLOOKUP($G24,Baseline!$G:$BH,37,0))</f>
        <v>77 = I don't know</v>
      </c>
      <c r="AR24" s="130" t="str">
        <f>IF(LEN(VLOOKUP($G24,Baseline!$G:$BH,38,0))=0,"",VLOOKUP($G24,Baseline!$G:$BH,38,0))</f>
        <v/>
      </c>
      <c r="AS24" s="130" t="str">
        <f>IF(LEN(VLOOKUP($G24,Baseline!$G:$BH,39,0))=0,"",VLOOKUP($G24,Baseline!$G:$BH,39,0))</f>
        <v/>
      </c>
      <c r="AT24" s="130" t="str">
        <f>IF(LEN(VLOOKUP($G24,Baseline!$G:$BH,40,0))=0,"",VLOOKUP($G24,Baseline!$G:$BH,40,0))</f>
        <v/>
      </c>
      <c r="AU24" s="130" t="str">
        <f>IF(LEN(VLOOKUP($G24,Baseline!$G:$BH,41,0))=0,"",VLOOKUP($G24,Baseline!$G:$BH,41,0))</f>
        <v/>
      </c>
      <c r="AV24" s="130" t="str">
        <f>IF(LEN(VLOOKUP($G24,Baseline!$G:$BH,42,0))=0,"",VLOOKUP($G24,Baseline!$G:$BH,42,0))</f>
        <v/>
      </c>
      <c r="AW24" s="130" t="str">
        <f>IF(LEN(VLOOKUP($G24,Baseline!$G:$BH,43,0))=0,"",VLOOKUP($G24,Baseline!$G:$BH,43,0))</f>
        <v/>
      </c>
      <c r="AX24" s="130" t="str">
        <f>IF(LEN(VLOOKUP($G24,Baseline!$G:$BH,44,0))=0,"",VLOOKUP($G24,Baseline!$G:$BH,44,0))</f>
        <v/>
      </c>
      <c r="AY24" s="130" t="str">
        <f>IF(LEN(VLOOKUP($G24,Baseline!$G:$BH,45,0))=0,"",VLOOKUP($G24,Baseline!$G:$BH,45,0))</f>
        <v/>
      </c>
      <c r="AZ24" s="130" t="str">
        <f>IF(LEN(VLOOKUP($G24,Baseline!$G:$BH,46,0))=0,"",VLOOKUP($G24,Baseline!$G:$BH,46,0))</f>
        <v/>
      </c>
      <c r="BA24" s="130" t="str">
        <f>IF(LEN(VLOOKUP($G24,Baseline!$G:$BH,47,0))=0,"",VLOOKUP($G24,Baseline!$G:$BH,47,0))</f>
        <v/>
      </c>
      <c r="BB24" s="130" t="str">
        <f>IF(LEN(VLOOKUP($G24,Baseline!$G:$BH,48,0))=0,"",VLOOKUP($G24,Baseline!$G:$BH,48,0))</f>
        <v/>
      </c>
      <c r="BC24" s="130" t="str">
        <f>IF(LEN(VLOOKUP($G24,Baseline!$G:$BH,49,0))=0,"",VLOOKUP($G24,Baseline!$G:$BH,49,0))</f>
        <v/>
      </c>
      <c r="BD24" s="130" t="str">
        <f>IF(LEN(VLOOKUP($G24,Baseline!$G:$BH,50,0))=0,"",VLOOKUP($G24,Baseline!$G:$BH,50,0))</f>
        <v/>
      </c>
      <c r="BE24" s="130" t="str">
        <f>IF(LEN(VLOOKUP($G24,Baseline!$G:$BH,51,0))=0,"",VLOOKUP($G24,Baseline!$G:$BH,51,0))</f>
        <v/>
      </c>
      <c r="BF24" s="130" t="str">
        <f>IF(LEN(VLOOKUP($G24,Baseline!$G:$BH,52,0))=0,"",VLOOKUP($G24,Baseline!$G:$BH,52,0))</f>
        <v/>
      </c>
      <c r="BG24" s="130" t="str">
        <f>IF(LEN(VLOOKUP($G24,Baseline!$G:$BH,53,0))=0,"",VLOOKUP($G24,Baseline!$G:$BH,53,0))</f>
        <v/>
      </c>
      <c r="BH24" s="130" t="str">
        <f>IF(LEN(VLOOKUP($G24,Baseline!$G:$BH,54,0))=0,"",VLOOKUP($G24,Baseline!$G:$BH,54,0))</f>
        <v/>
      </c>
      <c r="BI24" s="130"/>
      <c r="BJ24" s="130"/>
      <c r="BK24" s="130"/>
      <c r="BL24" s="130"/>
      <c r="BM24" s="133" t="s">
        <v>1645</v>
      </c>
      <c r="BN24" s="135" t="str">
        <f>IF(LEN(VLOOKUP($G24,Baseline!$G:$CJ,60,0))=0,"",VLOOKUP($G24,Baseline!$G:$CJ,60,0))</f>
        <v>0 = menos de 1 hora</v>
      </c>
      <c r="BO24" s="135" t="str">
        <f>IF(LEN(VLOOKUP($G24,Baseline!$G:$CJ,61,0))=0,"",VLOOKUP($G24,Baseline!$G:$CJ,61,0))</f>
        <v>1 =  &gt; 1 a 2 horas</v>
      </c>
      <c r="BP24" s="135" t="str">
        <f>IF(LEN(VLOOKUP($G24,Baseline!$G:$CJ,62,0))=0,"",VLOOKUP($G24,Baseline!$G:$CJ,62,0))</f>
        <v>2 = &gt; 2 a 3 horas</v>
      </c>
      <c r="BQ24" s="135" t="str">
        <f>IF(LEN(VLOOKUP($G24,Baseline!$G:$CJ,63,0))=0,"",VLOOKUP($G24,Baseline!$G:$CJ,63,0))</f>
        <v>3 = &gt; 3 a 4 horas</v>
      </c>
      <c r="BR24" s="135" t="str">
        <f>IF(LEN(VLOOKUP($G24,Baseline!$G:$CJ,64,0))=0,"",VLOOKUP($G24,Baseline!$G:$CJ,64,0))</f>
        <v>4 = más de 4 horas</v>
      </c>
      <c r="BS24" s="135" t="str">
        <f>IF(LEN(VLOOKUP($G24,Baseline!$G:$CJ,65,0))=0,"",VLOOKUP($G24,Baseline!$G:$CJ,65,0))</f>
        <v>77 = No lo sé</v>
      </c>
      <c r="BT24" s="135" t="str">
        <f>IF(LEN(VLOOKUP($G24,Baseline!$G:$CJ,66,0))=0,"",VLOOKUP($G24,Baseline!$G:$CJ,66,0))</f>
        <v/>
      </c>
      <c r="BU24" s="135" t="str">
        <f>IF(LEN(VLOOKUP($G24,Baseline!$G:$CJ,67,0))=0,"",VLOOKUP($G24,Baseline!$G:$CJ,67,0))</f>
        <v/>
      </c>
      <c r="BV24" s="135" t="str">
        <f>IF(LEN(VLOOKUP($G24,Baseline!$G:$CJ,68,0))=0,"",VLOOKUP($G24,Baseline!$G:$CJ,68,0))</f>
        <v/>
      </c>
      <c r="BW24" s="135" t="str">
        <f>IF(LEN(VLOOKUP($G24,Baseline!$G:$CJ,69,0))=0,"",VLOOKUP($G24,Baseline!$G:$CJ,69,0))</f>
        <v/>
      </c>
      <c r="BX24" s="135" t="str">
        <f>IF(LEN(VLOOKUP($G24,Baseline!$G:$CJ,70,0))=0,"",VLOOKUP($G24,Baseline!$G:$CJ,70,0))</f>
        <v/>
      </c>
      <c r="BY24" s="135" t="str">
        <f>IF(LEN(VLOOKUP($G24,Baseline!$G:$CJ,71,0))=0,"",VLOOKUP($G24,Baseline!$G:$CJ,71,0))</f>
        <v/>
      </c>
      <c r="BZ24" s="135" t="str">
        <f>IF(LEN(VLOOKUP($G24,Baseline!$G:$CJ,72,0))=0,"",VLOOKUP($G24,Baseline!$G:$CJ,72,0))</f>
        <v/>
      </c>
      <c r="CA24" s="135" t="str">
        <f>IF(LEN(VLOOKUP($G24,Baseline!$G:$CJ,73,0))=0,"",VLOOKUP($G24,Baseline!$G:$CJ,73,0))</f>
        <v/>
      </c>
      <c r="CB24" s="135" t="str">
        <f>IF(LEN(VLOOKUP($G24,Baseline!$G:$CJ,74,0))=0,"",VLOOKUP($G24,Baseline!$G:$CJ,74,0))</f>
        <v/>
      </c>
      <c r="CC24" s="135" t="str">
        <f>IF(LEN(VLOOKUP($G24,Baseline!$G:$CJ,75,0))=0,"",VLOOKUP($G24,Baseline!$G:$CJ,75,0))</f>
        <v/>
      </c>
      <c r="CD24" s="135" t="str">
        <f>IF(LEN(VLOOKUP($G24,Baseline!$G:$CJ,76,0))=0,"",VLOOKUP($G24,Baseline!$G:$CJ,76,0))</f>
        <v/>
      </c>
      <c r="CE24" s="135" t="str">
        <f>IF(LEN(VLOOKUP($G24,Baseline!$G:$CJ,77,0))=0,"",VLOOKUP($G24,Baseline!$G:$CJ,77,0))</f>
        <v/>
      </c>
      <c r="CF24" s="135" t="str">
        <f>IF(LEN(VLOOKUP($G24,Baseline!$G:$CJ,78,0))=0,"",VLOOKUP($G24,Baseline!$G:$CJ,78,0))</f>
        <v/>
      </c>
      <c r="CG24" s="135" t="str">
        <f>IF(LEN(VLOOKUP($G24,Baseline!$G:$CJ,79,0))=0,"",VLOOKUP($G24,Baseline!$G:$CJ,79,0))</f>
        <v/>
      </c>
      <c r="CH24" s="135" t="str">
        <f>IF(LEN(VLOOKUP($G24,Baseline!$G:$CJ,80,0))=0,"",VLOOKUP($G24,Baseline!$G:$CJ,80,0))</f>
        <v/>
      </c>
      <c r="CI24" s="135" t="str">
        <f>IF(LEN(VLOOKUP($G24,Baseline!$G:$CJ,81,0))=0,"",VLOOKUP($G24,Baseline!$G:$CJ,81,0))</f>
        <v/>
      </c>
      <c r="CJ24" s="135" t="str">
        <f>IF(LEN(VLOOKUP($G24,Baseline!$G:$CJ,82,0))=0,"",VLOOKUP($G24,Baseline!$G:$CJ,82,0))</f>
        <v/>
      </c>
      <c r="CK24" s="130"/>
      <c r="CL24" s="130"/>
      <c r="CM24" s="130"/>
      <c r="CN24" s="130"/>
      <c r="CO24" s="182" t="s">
        <v>1646</v>
      </c>
      <c r="CP24" s="136" t="str">
        <f>IF(LEN(VLOOKUP($G24,Baseline!$G:$DL,88,0))=0,"",VLOOKUP($G24,Baseline!$G:$DL,88,0))</f>
        <v>0 = moins d'1 heure</v>
      </c>
      <c r="CQ24" s="136" t="str">
        <f>IF(LEN(VLOOKUP($G24,Baseline!$G:$DL,89,0))=0,"",VLOOKUP($G24,Baseline!$G:$DL,89,0))</f>
        <v>1 =  &gt; 1 à 2 heures</v>
      </c>
      <c r="CR24" s="136" t="str">
        <f>IF(LEN(VLOOKUP($G24,Baseline!$G:$DL,90,0))=0,"",VLOOKUP($G24,Baseline!$G:$DL,90,0))</f>
        <v>2 = &gt; 2 à 3 heures</v>
      </c>
      <c r="CS24" s="136" t="str">
        <f>IF(LEN(VLOOKUP($G24,Baseline!$G:$DL,91,0))=0,"",VLOOKUP($G24,Baseline!$G:$DL,91,0))</f>
        <v>3 = &gt; 3 à 4 heures</v>
      </c>
      <c r="CT24" s="136" t="str">
        <f>IF(LEN(VLOOKUP($G24,Baseline!$G:$DL,92,0))=0,"",VLOOKUP($G24,Baseline!$G:$DL,92,0))</f>
        <v>4 = plus de 4 heures</v>
      </c>
      <c r="CU24" s="136" t="str">
        <f>IF(LEN(VLOOKUP($G24,Baseline!$G:$DL,93,0))=0,"",VLOOKUP($G24,Baseline!$G:$DL,93,0))</f>
        <v>77 = je ne sais pas</v>
      </c>
      <c r="CV24" s="136" t="str">
        <f>IF(LEN(VLOOKUP($G24,Baseline!$G:$DL,94,0))=0,"",VLOOKUP($G24,Baseline!$G:$DL,94,0))</f>
        <v/>
      </c>
      <c r="CW24" s="136" t="str">
        <f>IF(LEN(VLOOKUP($G24,Baseline!$G:$DL,95,0))=0,"",VLOOKUP($G24,Baseline!$G:$DL,95,0))</f>
        <v/>
      </c>
      <c r="CX24" s="136" t="str">
        <f>IF(LEN(VLOOKUP($G24,Baseline!$G:$DL,96,0))=0,"",VLOOKUP($G24,Baseline!$G:$DL,96,0))</f>
        <v/>
      </c>
      <c r="CY24" s="136" t="str">
        <f>IF(LEN(VLOOKUP($G24,Baseline!$G:$DL,97,0))=0,"",VLOOKUP($G24,Baseline!$G:$DL,97,0))</f>
        <v/>
      </c>
      <c r="CZ24" s="136" t="str">
        <f>IF(LEN(VLOOKUP($G24,Baseline!$G:$DL,98,0))=0,"",VLOOKUP($G24,Baseline!$G:$DL,98,0))</f>
        <v/>
      </c>
      <c r="DA24" s="136" t="str">
        <f>IF(LEN(VLOOKUP($G24,Baseline!$G:$DL,99,0))=0,"",VLOOKUP($G24,Baseline!$G:$DL,99,0))</f>
        <v/>
      </c>
      <c r="DB24" s="136" t="str">
        <f>IF(LEN(VLOOKUP($G24,Baseline!$G:$DL,100,0))=0,"",VLOOKUP($G24,Baseline!$G:$DL,100,0))</f>
        <v/>
      </c>
      <c r="DC24" s="136" t="str">
        <f>IF(LEN(VLOOKUP($G24,Baseline!$G:$DL,101,0))=0,"",VLOOKUP($G24,Baseline!$G:$DL,101,0))</f>
        <v/>
      </c>
      <c r="DD24" s="136" t="str">
        <f>IF(LEN(VLOOKUP($G24,Baseline!$G:$DL,102,0))=0,"",VLOOKUP($G24,Baseline!$G:$DL,102,0))</f>
        <v/>
      </c>
      <c r="DE24" s="136" t="str">
        <f>IF(LEN(VLOOKUP($G24,Baseline!$G:$DL,103,0))=0,"",VLOOKUP($G24,Baseline!$G:$DL,103,0))</f>
        <v/>
      </c>
      <c r="DF24" s="136" t="str">
        <f>IF(LEN(VLOOKUP($G24,Baseline!$G:$DL,104,0))=0,"",VLOOKUP($G24,Baseline!$G:$DL,104,0))</f>
        <v/>
      </c>
      <c r="DG24" s="136" t="str">
        <f>IF(LEN(VLOOKUP($G24,Baseline!$G:$DL,105,0))=0,"",VLOOKUP($G24,Baseline!$G:$DL,105,0))</f>
        <v/>
      </c>
      <c r="DH24" s="136" t="str">
        <f>IF(LEN(VLOOKUP($G24,Baseline!$G:$DL,106,0))=0,"",VLOOKUP($G24,Baseline!$G:$DL,106,0))</f>
        <v/>
      </c>
      <c r="DI24" s="136" t="str">
        <f>IF(LEN(VLOOKUP($G24,Baseline!$G:$DL,107,0))=0,"",VLOOKUP($G24,Baseline!$G:$DL,107,0))</f>
        <v/>
      </c>
      <c r="DJ24" s="136" t="str">
        <f>IF(LEN(VLOOKUP($G24,Baseline!$G:$DL,108,0))=0,"",VLOOKUP($G24,Baseline!$G:$DL,108,0))</f>
        <v/>
      </c>
      <c r="DK24" s="136" t="str">
        <f>IF(LEN(VLOOKUP($G24,Baseline!$G:$DL,109,0))=0,"",VLOOKUP($G24,Baseline!$G:$DL,109,0))</f>
        <v/>
      </c>
      <c r="DL24" s="136" t="str">
        <f>IF(LEN(VLOOKUP($G24,Baseline!$G:$DL,110,0))=0,"",VLOOKUP($G24,Baseline!$G:$DL,110,0))</f>
        <v/>
      </c>
      <c r="DM24" s="137"/>
      <c r="DN24" s="137"/>
      <c r="DO24" s="137"/>
      <c r="DP24" s="137"/>
      <c r="DQ24" s="133" t="s">
        <v>1647</v>
      </c>
      <c r="DR24" s="139" t="str">
        <f>IF(LEN(VLOOKUP($G24,Baseline!$G:$EN,116,0))=0,"",VLOOKUP($G24,Baseline!$G:$EN,116,0))</f>
        <v>0 = 1 óránál kevesebbet</v>
      </c>
      <c r="DS24" s="139" t="str">
        <f>IF(LEN(VLOOKUP($G24,Baseline!$G:$EN,117,0))=0,"",VLOOKUP($G24,Baseline!$G:$EN,117,0))</f>
        <v>1 = &gt; 1-2 órát</v>
      </c>
      <c r="DT24" s="139" t="str">
        <f>IF(LEN(VLOOKUP($G24,Baseline!$G:$EN,118,0))=0,"",VLOOKUP($G24,Baseline!$G:$EN,118,0))</f>
        <v>2 = &gt; 2-3 órát</v>
      </c>
      <c r="DU24" s="139" t="str">
        <f>IF(LEN(VLOOKUP($G24,Baseline!$G:$EN,119,0))=0,"",VLOOKUP($G24,Baseline!$G:$EN,119,0))</f>
        <v>3 = &gt; 3-4 órát</v>
      </c>
      <c r="DV24" s="139" t="str">
        <f>IF(LEN(VLOOKUP($G24,Baseline!$G:$EN,120,0))=0,"",VLOOKUP($G24,Baseline!$G:$EN,120,0))</f>
        <v>4 = több, mint 4 órát</v>
      </c>
      <c r="DW24" s="139" t="str">
        <f>IF(LEN(VLOOKUP($G24,Baseline!$G:$EN,121,0))=0,"",VLOOKUP($G24,Baseline!$G:$EN,121,0))</f>
        <v>77 = nem tudom</v>
      </c>
      <c r="DX24" s="139" t="str">
        <f>IF(LEN(VLOOKUP($G24,Baseline!$G:$EN,122,0))=0,"",VLOOKUP($G24,Baseline!$G:$EN,122,0))</f>
        <v/>
      </c>
      <c r="DY24" s="139" t="str">
        <f>IF(LEN(VLOOKUP($G24,Baseline!$G:$EN,123,0))=0,"",VLOOKUP($G24,Baseline!$G:$EN,123,0))</f>
        <v/>
      </c>
      <c r="DZ24" s="139" t="str">
        <f>IF(LEN(VLOOKUP($G24,Baseline!$G:$EN,124,0))=0,"",VLOOKUP($G24,Baseline!$G:$EN,124,0))</f>
        <v/>
      </c>
      <c r="EA24" s="139" t="str">
        <f>IF(LEN(VLOOKUP($G24,Baseline!$G:$EN,125,0))=0,"",VLOOKUP($G24,Baseline!$G:$EN,125,0))</f>
        <v/>
      </c>
      <c r="EB24" s="139" t="str">
        <f>IF(LEN(VLOOKUP($G24,Baseline!$G:$EN,126,0))=0,"",VLOOKUP($G24,Baseline!$G:$EN,126,0))</f>
        <v/>
      </c>
      <c r="EC24" s="139" t="str">
        <f>IF(LEN(VLOOKUP($G24,Baseline!$G:$EN,127,0))=0,"",VLOOKUP($G24,Baseline!$G:$EN,127,0))</f>
        <v/>
      </c>
      <c r="ED24" s="139" t="str">
        <f>IF(LEN(VLOOKUP($G24,Baseline!$G:$EN,128,0))=0,"",VLOOKUP($G24,Baseline!$G:$EN,128,0))</f>
        <v/>
      </c>
      <c r="EE24" s="139" t="str">
        <f>IF(LEN(VLOOKUP($G24,Baseline!$G:$EN,129,0))=0,"",VLOOKUP($G24,Baseline!$G:$EN,129,0))</f>
        <v/>
      </c>
      <c r="EF24" s="139" t="str">
        <f>IF(LEN(VLOOKUP($G24,Baseline!$G:$EN,130,0))=0,"",VLOOKUP($G24,Baseline!$G:$EN,130,0))</f>
        <v/>
      </c>
      <c r="EG24" s="139" t="str">
        <f>IF(LEN(VLOOKUP($G24,Baseline!$G:$EN,131,0))=0,"",VLOOKUP($G24,Baseline!$G:$EN,131,0))</f>
        <v/>
      </c>
      <c r="EH24" s="139" t="str">
        <f>IF(LEN(VLOOKUP($G24,Baseline!$G:$EN,132,0))=0,"",VLOOKUP($G24,Baseline!$G:$EN,132,0))</f>
        <v/>
      </c>
      <c r="EI24" s="139" t="str">
        <f>IF(LEN(VLOOKUP($G24,Baseline!$G:$EN,133,0))=0,"",VLOOKUP($G24,Baseline!$G:$EN,133,0))</f>
        <v/>
      </c>
      <c r="EJ24" s="139" t="str">
        <f>IF(LEN(VLOOKUP($G24,Baseline!$G:$EN,134,0))=0,"",VLOOKUP($G24,Baseline!$G:$EN,134,0))</f>
        <v/>
      </c>
      <c r="EK24" s="139" t="str">
        <f>IF(LEN(VLOOKUP($G24,Baseline!$G:$EN,135,0))=0,"",VLOOKUP($G24,Baseline!$G:$EN,135,0))</f>
        <v/>
      </c>
      <c r="EL24" s="139" t="str">
        <f>IF(LEN(VLOOKUP($G24,Baseline!$G:$EN,136,0))=0,"",VLOOKUP($G24,Baseline!$G:$EN,136,0))</f>
        <v/>
      </c>
      <c r="EM24" s="139" t="str">
        <f>IF(LEN(VLOOKUP($G24,Baseline!$G:$EN,137,0))=0,"",VLOOKUP($G24,Baseline!$G:$EN,137,0))</f>
        <v/>
      </c>
      <c r="EN24" s="139" t="str">
        <f>IF(LEN(VLOOKUP($G24,Baseline!$G:$EN,138,0))=0,"",VLOOKUP($G24,Baseline!$G:$EN,138,0))</f>
        <v/>
      </c>
      <c r="EO24" s="130"/>
      <c r="EP24" s="130"/>
      <c r="EQ24" s="130"/>
      <c r="ER24" s="130"/>
      <c r="ES24" s="133" t="s">
        <v>1648</v>
      </c>
      <c r="ET24" s="139" t="str">
        <f>IF(LEN(VLOOKUP($G24,Baseline!$G:$FP,144,0))=0,"",VLOOKUP($G24,Baseline!$G:$FP,144,0))</f>
        <v>0 = &gt; meno di 1 ora</v>
      </c>
      <c r="EU24" s="139" t="str">
        <f>IF(LEN(VLOOKUP($G24,Baseline!$G:$FP,145,0))=0,"",VLOOKUP($G24,Baseline!$G:$FP,145,0))</f>
        <v>1 = &gt; 1 fino a 2 ore</v>
      </c>
      <c r="EV24" s="139" t="str">
        <f>IF(LEN(VLOOKUP($G24,Baseline!$G:$FP,146,0))=0,"",VLOOKUP($G24,Baseline!$G:$FP,146,0))</f>
        <v>2 = &gt; 2 fino a 3 ore</v>
      </c>
      <c r="EW24" s="139" t="str">
        <f>IF(LEN(VLOOKUP($G24,Baseline!$G:$FP,147,0))=0,"",VLOOKUP($G24,Baseline!$G:$FP,147,0))</f>
        <v>3 = &gt; 3 fino a 4 ore</v>
      </c>
      <c r="EX24" s="139" t="str">
        <f>IF(LEN(VLOOKUP($G24,Baseline!$G:$FP,148,0))=0,"",VLOOKUP($G24,Baseline!$G:$FP,148,0))</f>
        <v>4 = &gt; più di 4 ore</v>
      </c>
      <c r="EY24" s="139" t="str">
        <f>IF(LEN(VLOOKUP($G24,Baseline!$G:$FP,149,0))=0,"",VLOOKUP($G24,Baseline!$G:$FP,149,0))</f>
        <v>77 = non lo so</v>
      </c>
      <c r="EZ24" s="139" t="str">
        <f>IF(LEN(VLOOKUP($G24,Baseline!$G:$FP,150,0))=0,"",VLOOKUP($G24,Baseline!$G:$FP,150,0))</f>
        <v/>
      </c>
      <c r="FA24" s="139" t="str">
        <f>IF(LEN(VLOOKUP($G24,Baseline!$G:$FP,151,0))=0,"",VLOOKUP($G24,Baseline!$G:$FP,151,0))</f>
        <v/>
      </c>
      <c r="FB24" s="139" t="str">
        <f>IF(LEN(VLOOKUP($G24,Baseline!$G:$FP,152,0))=0,"",VLOOKUP($G24,Baseline!$G:$FP,152,0))</f>
        <v/>
      </c>
      <c r="FC24" s="139" t="str">
        <f>IF(LEN(VLOOKUP($G24,Baseline!$G:$FP,153,0))=0,"",VLOOKUP($G24,Baseline!$G:$FP,153,0))</f>
        <v/>
      </c>
      <c r="FD24" s="139" t="str">
        <f>IF(LEN(VLOOKUP($G24,Baseline!$G:$FP,154,0))=0,"",VLOOKUP($G24,Baseline!$G:$FP,154,0))</f>
        <v/>
      </c>
      <c r="FE24" s="139" t="str">
        <f>IF(LEN(VLOOKUP($G24,Baseline!$G:$FP,155,0))=0,"",VLOOKUP($G24,Baseline!$G:$FP,155,0))</f>
        <v/>
      </c>
      <c r="FF24" s="139" t="str">
        <f>IF(LEN(VLOOKUP($G24,Baseline!$G:$FP,156,0))=0,"",VLOOKUP($G24,Baseline!$G:$FP,156,0))</f>
        <v/>
      </c>
      <c r="FG24" s="139" t="str">
        <f>IF(LEN(VLOOKUP($G24,Baseline!$G:$FP,157,0))=0,"",VLOOKUP($G24,Baseline!$G:$FP,157,0))</f>
        <v/>
      </c>
      <c r="FH24" s="139" t="str">
        <f>IF(LEN(VLOOKUP($G24,Baseline!$G:$FP,158,0))=0,"",VLOOKUP($G24,Baseline!$G:$FP,158,0))</f>
        <v/>
      </c>
      <c r="FI24" s="139" t="str">
        <f>IF(LEN(VLOOKUP($G24,Baseline!$G:$FP,159,0))=0,"",VLOOKUP($G24,Baseline!$G:$FP,159,0))</f>
        <v/>
      </c>
      <c r="FJ24" s="139" t="str">
        <f>IF(LEN(VLOOKUP($G24,Baseline!$G:$FP,160,0))=0,"",VLOOKUP($G24,Baseline!$G:$FP,160,0))</f>
        <v/>
      </c>
      <c r="FK24" s="139" t="str">
        <f>IF(LEN(VLOOKUP($G24,Baseline!$G:$FP,161,0))=0,"",VLOOKUP($G24,Baseline!$G:$FP,161,0))</f>
        <v/>
      </c>
      <c r="FL24" s="139" t="str">
        <f>IF(LEN(VLOOKUP($G24,Baseline!$G:$FP,162,0))=0,"",VLOOKUP($G24,Baseline!$G:$FP,162,0))</f>
        <v/>
      </c>
      <c r="FM24" s="139" t="str">
        <f>IF(LEN(VLOOKUP($G24,Baseline!$G:$FP,163,0))=0,"",VLOOKUP($G24,Baseline!$G:$FP,163,0))</f>
        <v/>
      </c>
      <c r="FN24" s="139" t="str">
        <f>IF(LEN(VLOOKUP($G24,Baseline!$G:$FP,164,0))=0,"",VLOOKUP($G24,Baseline!$G:$FP,164,0))</f>
        <v/>
      </c>
      <c r="FO24" s="139" t="str">
        <f>IF(LEN(VLOOKUP($G24,Baseline!$G:$FP,165,0))=0,"",VLOOKUP($G24,Baseline!$G:$FP,165,0))</f>
        <v/>
      </c>
      <c r="FP24" s="139" t="str">
        <f>IF(LEN(VLOOKUP($G24,Baseline!$G:$FP,166,0))=0,"",VLOOKUP($G24,Baseline!$G:$FP,166,0))</f>
        <v/>
      </c>
      <c r="FQ24" s="130"/>
      <c r="FR24" s="130"/>
      <c r="FS24" s="130"/>
      <c r="FT24" s="130"/>
      <c r="FU24" s="133" t="s">
        <v>1649</v>
      </c>
      <c r="FV24" s="139" t="str">
        <f>IF(LEN(VLOOKUP($G24,Baseline!$G:$GR,172,0))=0,"",VLOOKUP($G24,Baseline!$G:$GR,172,0))</f>
        <v>0 = менее 1 часа</v>
      </c>
      <c r="FW24" s="139" t="str">
        <f>IF(LEN(VLOOKUP($G24,Baseline!$G:$GR,173,0))=0,"",VLOOKUP($G24,Baseline!$G:$GR,173,0))</f>
        <v>1 =  &gt; 1 - 2 часа</v>
      </c>
      <c r="FX24" s="139" t="str">
        <f>IF(LEN(VLOOKUP($G24,Baseline!$G:$GR,174,0))=0,"",VLOOKUP($G24,Baseline!$G:$GR,174,0))</f>
        <v>2 =  &gt; 2 - 3 часа</v>
      </c>
      <c r="FY24" s="139" t="str">
        <f>IF(LEN(VLOOKUP($G24,Baseline!$G:$GR,175,0))=0,"",VLOOKUP($G24,Baseline!$G:$GR,175,0))</f>
        <v>3 =  &gt; 3 - 4 часа</v>
      </c>
      <c r="FZ24" s="139" t="str">
        <f>IF(LEN(VLOOKUP($G24,Baseline!$G:$GR,176,0))=0,"",VLOOKUP($G24,Baseline!$G:$GR,176,0))</f>
        <v>4 =  более 4 часов</v>
      </c>
      <c r="GA24" s="139" t="str">
        <f>IF(LEN(VLOOKUP($G24,Baseline!$G:$GR,177,0))=0,"",VLOOKUP($G24,Baseline!$G:$GR,177,0))</f>
        <v>77 = я не знаю</v>
      </c>
      <c r="GB24" s="139" t="str">
        <f>IF(LEN(VLOOKUP($G24,Baseline!$G:$GR,178,0))=0,"",VLOOKUP($G24,Baseline!$G:$GR,178,0))</f>
        <v/>
      </c>
      <c r="GC24" s="139" t="str">
        <f>IF(LEN(VLOOKUP($G24,Baseline!$G:$GR,179,0))=0,"",VLOOKUP($G24,Baseline!$G:$GR,179,0))</f>
        <v/>
      </c>
      <c r="GD24" s="139" t="str">
        <f>IF(LEN(VLOOKUP($G24,Baseline!$G:$GR,180,0))=0,"",VLOOKUP($G24,Baseline!$G:$GR,180,0))</f>
        <v/>
      </c>
      <c r="GE24" s="139" t="str">
        <f>IF(LEN(VLOOKUP($G24,Baseline!$G:$GR,181,0))=0,"",VLOOKUP($G24,Baseline!$G:$GR,181,0))</f>
        <v/>
      </c>
      <c r="GF24" s="139" t="str">
        <f>IF(LEN(VLOOKUP($G24,Baseline!$G:$GR,182,0))=0,"",VLOOKUP($G24,Baseline!$G:$GR,182,0))</f>
        <v/>
      </c>
      <c r="GG24" s="139" t="str">
        <f>IF(LEN(VLOOKUP($G24,Baseline!$G:$GR,183,0))=0,"",VLOOKUP($G24,Baseline!$G:$GR,183,0))</f>
        <v/>
      </c>
      <c r="GH24" s="139" t="str">
        <f>IF(LEN(VLOOKUP($G24,Baseline!$G:$GR,184,0))=0,"",VLOOKUP($G24,Baseline!$G:$GR,184,0))</f>
        <v/>
      </c>
      <c r="GI24" s="139" t="str">
        <f>IF(LEN(VLOOKUP($G24,Baseline!$G:$GR,185,0))=0,"",VLOOKUP($G24,Baseline!$G:$GR,185,0))</f>
        <v/>
      </c>
      <c r="GJ24" s="139" t="str">
        <f>IF(LEN(VLOOKUP($G24,Baseline!$G:$GR,186,0))=0,"",VLOOKUP($G24,Baseline!$G:$GR,186,0))</f>
        <v/>
      </c>
      <c r="GK24" s="139" t="str">
        <f>IF(LEN(VLOOKUP($G24,Baseline!$G:$GR,187,0))=0,"",VLOOKUP($G24,Baseline!$G:$GR,187,0))</f>
        <v/>
      </c>
      <c r="GL24" s="139" t="str">
        <f>IF(LEN(VLOOKUP($G24,Baseline!$G:$GR,188,0))=0,"",VLOOKUP($G24,Baseline!$G:$GR,188,0))</f>
        <v/>
      </c>
      <c r="GM24" s="139" t="str">
        <f>IF(LEN(VLOOKUP($G24,Baseline!$G:$GR,189,0))=0,"",VLOOKUP($G24,Baseline!$G:$GR,189,0))</f>
        <v/>
      </c>
      <c r="GN24" s="139" t="str">
        <f>IF(LEN(VLOOKUP($G24,Baseline!$G:$GR,190,0))=0,"",VLOOKUP($G24,Baseline!$G:$GR,190,0))</f>
        <v/>
      </c>
      <c r="GO24" s="139" t="str">
        <f>IF(LEN(VLOOKUP($G24,Baseline!$G:$GR,191,0))=0,"",VLOOKUP($G24,Baseline!$G:$GR,191,0))</f>
        <v/>
      </c>
      <c r="GP24" s="139" t="str">
        <f>IF(LEN(VLOOKUP($G24,Baseline!$G:$GR,192,0))=0,"",VLOOKUP($G24,Baseline!$G:$GR,192,0))</f>
        <v/>
      </c>
      <c r="GQ24" s="139" t="str">
        <f>IF(LEN(VLOOKUP($G24,Baseline!$G:$GR,193,0))=0,"",VLOOKUP($G24,Baseline!$G:$GR,193,0))</f>
        <v/>
      </c>
      <c r="GR24" s="139" t="str">
        <f>IF(LEN(VLOOKUP($G24,Baseline!$G:$GR,194,0))=0,"",VLOOKUP($G24,Baseline!$G:$GR,194,0))</f>
        <v/>
      </c>
      <c r="GS24" s="130"/>
      <c r="GT24" s="130"/>
      <c r="GU24" s="130"/>
      <c r="GV24" s="130"/>
      <c r="GW24" s="133" t="s">
        <v>1650</v>
      </c>
      <c r="GX24" s="139" t="str">
        <f>IF(LEN(VLOOKUP($G24,Baseline!$G:$HT,200,0))=0,"",VLOOKUP($G24,Baseline!$G:$HT,200,0))</f>
        <v>0 = manje od jednog sata</v>
      </c>
      <c r="GY24" s="139" t="str">
        <f>IF(LEN(VLOOKUP($G24,Baseline!$G:$HT,201,0))=0,"",VLOOKUP($G24,Baseline!$G:$HT,201,0))</f>
        <v>1 = &gt; 1 do 2 sata</v>
      </c>
      <c r="GZ24" s="139" t="str">
        <f>IF(LEN(VLOOKUP($G24,Baseline!$G:$HT,202,0))=0,"",VLOOKUP($G24,Baseline!$G:$HT,202,0))</f>
        <v>2 = &gt; 2 do 3 sata</v>
      </c>
      <c r="HA24" s="139" t="str">
        <f>IF(LEN(VLOOKUP($G24,Baseline!$G:$HT,203,0))=0,"",VLOOKUP($G24,Baseline!$G:$HT,203,0))</f>
        <v>3 = &gt; 3 do 4 sata</v>
      </c>
      <c r="HB24" s="139" t="str">
        <f>IF(LEN(VLOOKUP($G24,Baseline!$G:$HT,204,0))=0,"",VLOOKUP($G24,Baseline!$G:$HT,204,0))</f>
        <v>4 = više od 4 sata</v>
      </c>
      <c r="HC24" s="139" t="str">
        <f>IF(LEN(VLOOKUP($G24,Baseline!$G:$HT,205,0))=0,"",VLOOKUP($G24,Baseline!$G:$HT,205,0))</f>
        <v>77 = ne znam</v>
      </c>
      <c r="HD24" s="139" t="str">
        <f>IF(LEN(VLOOKUP($G24,Baseline!$G:$HT,206,0))=0,"",VLOOKUP($G24,Baseline!$G:$HT,206,0))</f>
        <v/>
      </c>
      <c r="HE24" s="139" t="str">
        <f>IF(LEN(VLOOKUP($G24,Baseline!$G:$HT,207,0))=0,"",VLOOKUP($G24,Baseline!$G:$HT,207,0))</f>
        <v/>
      </c>
      <c r="HF24" s="139" t="str">
        <f>IF(LEN(VLOOKUP($G24,Baseline!$G:$HT,208,0))=0,"",VLOOKUP($G24,Baseline!$G:$HT,208,0))</f>
        <v/>
      </c>
      <c r="HG24" s="139" t="str">
        <f>IF(LEN(VLOOKUP($G24,Baseline!$G:$HT,209,0))=0,"",VLOOKUP($G24,Baseline!$G:$HT,209,0))</f>
        <v/>
      </c>
      <c r="HH24" s="139" t="str">
        <f>IF(LEN(VLOOKUP($G24,Baseline!$G:$HT,210,0))=0,"",VLOOKUP($G24,Baseline!$G:$HT,210,0))</f>
        <v/>
      </c>
      <c r="HI24" s="139" t="str">
        <f>IF(LEN(VLOOKUP($G24,Baseline!$G:$HT,211,0))=0,"",VLOOKUP($G24,Baseline!$G:$HT,211,0))</f>
        <v/>
      </c>
      <c r="HJ24" s="139" t="str">
        <f>IF(LEN(VLOOKUP($G24,Baseline!$G:$HT,212,0))=0,"",VLOOKUP($G24,Baseline!$G:$HT,212,0))</f>
        <v/>
      </c>
      <c r="HK24" s="139" t="str">
        <f>IF(LEN(VLOOKUP($G24,Baseline!$G:$HT,213,0))=0,"",VLOOKUP($G24,Baseline!$G:$HT,213,0))</f>
        <v/>
      </c>
      <c r="HL24" s="139" t="str">
        <f>IF(LEN(VLOOKUP($G24,Baseline!$G:$HT,214,0))=0,"",VLOOKUP($G24,Baseline!$G:$HT,214,0))</f>
        <v/>
      </c>
      <c r="HM24" s="139" t="str">
        <f>IF(LEN(VLOOKUP($G24,Baseline!$G:$HT,215,0))=0,"",VLOOKUP($G24,Baseline!$G:$HT,215,0))</f>
        <v/>
      </c>
      <c r="HN24" s="139" t="str">
        <f>IF(LEN(VLOOKUP($G24,Baseline!$G:$HT,216,0))=0,"",VLOOKUP($G24,Baseline!$G:$HT,216,0))</f>
        <v/>
      </c>
      <c r="HO24" s="139" t="str">
        <f>IF(LEN(VLOOKUP($G24,Baseline!$G:$HT,217,0))=0,"",VLOOKUP($G24,Baseline!$G:$HT,217,0))</f>
        <v/>
      </c>
      <c r="HP24" s="139" t="str">
        <f>IF(LEN(VLOOKUP($G24,Baseline!$G:$HT,218,0))=0,"",VLOOKUP($G24,Baseline!$G:$HT,218,0))</f>
        <v/>
      </c>
      <c r="HQ24" s="139" t="str">
        <f>IF(LEN(VLOOKUP($G24,Baseline!$G:$HT,219,0))=0,"",VLOOKUP($G24,Baseline!$G:$HT,219,0))</f>
        <v/>
      </c>
      <c r="HR24" s="139" t="str">
        <f>IF(LEN(VLOOKUP($G24,Baseline!$G:$HT,220,0))=0,"",VLOOKUP($G24,Baseline!$G:$HT,220,0))</f>
        <v/>
      </c>
      <c r="HS24" s="139" t="str">
        <f>IF(LEN(VLOOKUP($G24,Baseline!$G:$HT,221,0))=0,"",VLOOKUP($G24,Baseline!$G:$HT,221,0))</f>
        <v/>
      </c>
      <c r="HT24" s="139" t="str">
        <f>IF(LEN(VLOOKUP($G24,Baseline!$G:$HT,222,0))=0,"",VLOOKUP($G24,Baseline!$G:$HT,222,0))</f>
        <v/>
      </c>
      <c r="HU24" s="130"/>
      <c r="HV24" s="130"/>
      <c r="HW24" s="130"/>
      <c r="HX24" s="130"/>
    </row>
    <row r="25" spans="1:1024" s="180" customFormat="1" ht="47.25" x14ac:dyDescent="0.25">
      <c r="A25" s="131" t="s">
        <v>261</v>
      </c>
      <c r="B25" s="130" t="str">
        <f>Baseline!B55</f>
        <v>SingleChoice</v>
      </c>
      <c r="C25" s="130"/>
      <c r="D25" s="130"/>
      <c r="E25" s="130"/>
      <c r="F25" s="130" t="s">
        <v>263</v>
      </c>
      <c r="G25" s="132" t="s">
        <v>1062</v>
      </c>
      <c r="H25" s="130"/>
      <c r="I25" s="133" t="s">
        <v>1651</v>
      </c>
      <c r="J25" s="130" t="str">
        <f>IF(LEN(VLOOKUP($G25,Baseline!$G:$BH,4,0))=0,"",VLOOKUP($G25,Baseline!$G:$BH,4,0))</f>
        <v>1 = Erhöht</v>
      </c>
      <c r="K25" s="130" t="str">
        <f>IF(LEN(VLOOKUP($G25,Baseline!$G:$BH,5,0))=0,"",VLOOKUP($G25,Baseline!$G:$BH,5,0))</f>
        <v>2 = Gleichgeblieben</v>
      </c>
      <c r="L25" s="130" t="str">
        <f>IF(LEN(VLOOKUP($G25,Baseline!$G:$BH,6,0))=0,"",VLOOKUP($G25,Baseline!$G:$BH,6,0))</f>
        <v>3 = Vermindert</v>
      </c>
      <c r="M25" s="130" t="str">
        <f>IF(LEN(VLOOKUP($G25,Baseline!$G:$BH,7,0))=0,"",VLOOKUP($G25,Baseline!$G:$BH,7,0))</f>
        <v>77 = Weiß nicht</v>
      </c>
      <c r="N25" s="130" t="str">
        <f>IF(LEN(VLOOKUP($G25,Baseline!$G:$BH,8,0))=0,"",VLOOKUP($G25,Baseline!$G:$BH,8,0))</f>
        <v/>
      </c>
      <c r="O25" s="130" t="str">
        <f>IF(LEN(VLOOKUP($G25,Baseline!$G:$BH,9,0))=0,"",VLOOKUP($G25,Baseline!$G:$BH,9,0))</f>
        <v/>
      </c>
      <c r="P25" s="130" t="str">
        <f>IF(LEN(VLOOKUP($G25,Baseline!$G:$BH,10,0))=0,"",VLOOKUP($G25,Baseline!$G:$BH,10,0))</f>
        <v/>
      </c>
      <c r="Q25" s="130" t="str">
        <f>IF(LEN(VLOOKUP($G25,Baseline!$G:$BH,11,0))=0,"",VLOOKUP($G25,Baseline!$G:$BH,11,0))</f>
        <v/>
      </c>
      <c r="R25" s="130" t="str">
        <f>IF(LEN(VLOOKUP($G25,Baseline!$G:$BH,12,0))=0,"",VLOOKUP($G25,Baseline!$G:$BH,12,0))</f>
        <v/>
      </c>
      <c r="S25" s="130" t="str">
        <f>IF(LEN(VLOOKUP($G25,Baseline!$G:$BH,13,0))=0,"",VLOOKUP($G25,Baseline!$G:$BH,13,0))</f>
        <v/>
      </c>
      <c r="T25" s="130" t="str">
        <f>IF(LEN(VLOOKUP($G25,Baseline!$G:$BH,14,0))=0,"",VLOOKUP($G25,Baseline!$G:$BH,14,0))</f>
        <v/>
      </c>
      <c r="U25" s="130" t="str">
        <f>IF(LEN(VLOOKUP($G25,Baseline!$G:$BH,15,0))=0,"",VLOOKUP($G25,Baseline!$G:$BH,15,0))</f>
        <v/>
      </c>
      <c r="V25" s="130" t="str">
        <f>IF(LEN(VLOOKUP($G25,Baseline!$G:$BH,16,0))=0,"",VLOOKUP($G25,Baseline!$G:$BH,16,0))</f>
        <v/>
      </c>
      <c r="W25" s="130" t="str">
        <f>IF(LEN(VLOOKUP($G25,Baseline!$G:$BH,17,0))=0,"",VLOOKUP($G25,Baseline!$G:$BH,17,0))</f>
        <v/>
      </c>
      <c r="X25" s="130" t="str">
        <f>IF(LEN(VLOOKUP($G25,Baseline!$G:$BH,18,0))=0,"",VLOOKUP($G25,Baseline!$G:$BH,18,0))</f>
        <v/>
      </c>
      <c r="Y25" s="130" t="str">
        <f>IF(LEN(VLOOKUP($G25,Baseline!$G:$BH,19,0))=0,"",VLOOKUP($G25,Baseline!$G:$BH,19,0))</f>
        <v/>
      </c>
      <c r="Z25" s="130" t="str">
        <f>IF(LEN(VLOOKUP($G25,Baseline!$G:$BH,20,0))=0,"",VLOOKUP($G25,Baseline!$G:$BH,20,0))</f>
        <v/>
      </c>
      <c r="AA25" s="130" t="str">
        <f>IF(LEN(VLOOKUP($G25,Baseline!$G:$BH,21,0))=0,"",VLOOKUP($G25,Baseline!$G:$BH,21,0))</f>
        <v/>
      </c>
      <c r="AB25" s="130" t="str">
        <f>IF(LEN(VLOOKUP($G25,Baseline!$G:$BH,22,0))=0,"",VLOOKUP($G25,Baseline!$G:$BH,22,0))</f>
        <v/>
      </c>
      <c r="AC25" s="130" t="str">
        <f>IF(LEN(VLOOKUP($G25,Baseline!$G:$BH,23,0))=0,"",VLOOKUP($G25,Baseline!$G:$BH,23,0))</f>
        <v/>
      </c>
      <c r="AD25" s="130" t="str">
        <f>IF(LEN(VLOOKUP($G25,Baseline!$G:$BH,24,0))=0,"",VLOOKUP($G25,Baseline!$G:$BH,24,0))</f>
        <v/>
      </c>
      <c r="AE25" s="130" t="str">
        <f>IF(LEN(VLOOKUP($G25,Baseline!$G:$BH,25,0))=0,"",VLOOKUP($G25,Baseline!$G:$BH,25,0))</f>
        <v/>
      </c>
      <c r="AF25" s="130" t="str">
        <f>IF(LEN(VLOOKUP($G25,Baseline!$G:$BH,26,0))=0,"",VLOOKUP($G25,Baseline!$G:$BH,26,0))</f>
        <v/>
      </c>
      <c r="AG25" s="130"/>
      <c r="AH25" s="130"/>
      <c r="AI25" s="130"/>
      <c r="AJ25" s="130"/>
      <c r="AK25" s="133" t="s">
        <v>1652</v>
      </c>
      <c r="AL25" s="130" t="str">
        <f>IF(LEN(VLOOKUP($G25,Baseline!$G:$BH,32,0))=0,"",VLOOKUP($G25,Baseline!$G:$BH,32,0))</f>
        <v>1 = Increased</v>
      </c>
      <c r="AM25" s="130" t="str">
        <f>IF(LEN(VLOOKUP($G25,Baseline!$G:$BH,33,0))=0,"",VLOOKUP($G25,Baseline!$G:$BH,33,0))</f>
        <v>2 = Stayed the same</v>
      </c>
      <c r="AN25" s="130" t="str">
        <f>IF(LEN(VLOOKUP($G25,Baseline!$G:$BH,34,0))=0,"",VLOOKUP($G25,Baseline!$G:$BH,34,0))</f>
        <v>3 = Decreased</v>
      </c>
      <c r="AO25" s="130" t="str">
        <f>IF(LEN(VLOOKUP($G25,Baseline!$G:$BH,35,0))=0,"",VLOOKUP($G25,Baseline!$G:$BH,35,0))</f>
        <v>77 = I don't know</v>
      </c>
      <c r="AP25" s="130" t="str">
        <f>IF(LEN(VLOOKUP($G25,Baseline!$G:$BH,36,0))=0,"",VLOOKUP($G25,Baseline!$G:$BH,36,0))</f>
        <v/>
      </c>
      <c r="AQ25" s="130" t="str">
        <f>IF(LEN(VLOOKUP($G25,Baseline!$G:$BH,37,0))=0,"",VLOOKUP($G25,Baseline!$G:$BH,37,0))</f>
        <v/>
      </c>
      <c r="AR25" s="130" t="str">
        <f>IF(LEN(VLOOKUP($G25,Baseline!$G:$BH,38,0))=0,"",VLOOKUP($G25,Baseline!$G:$BH,38,0))</f>
        <v/>
      </c>
      <c r="AS25" s="130" t="str">
        <f>IF(LEN(VLOOKUP($G25,Baseline!$G:$BH,39,0))=0,"",VLOOKUP($G25,Baseline!$G:$BH,39,0))</f>
        <v/>
      </c>
      <c r="AT25" s="130" t="str">
        <f>IF(LEN(VLOOKUP($G25,Baseline!$G:$BH,40,0))=0,"",VLOOKUP($G25,Baseline!$G:$BH,40,0))</f>
        <v/>
      </c>
      <c r="AU25" s="130" t="str">
        <f>IF(LEN(VLOOKUP($G25,Baseline!$G:$BH,41,0))=0,"",VLOOKUP($G25,Baseline!$G:$BH,41,0))</f>
        <v/>
      </c>
      <c r="AV25" s="130" t="str">
        <f>IF(LEN(VLOOKUP($G25,Baseline!$G:$BH,42,0))=0,"",VLOOKUP($G25,Baseline!$G:$BH,42,0))</f>
        <v/>
      </c>
      <c r="AW25" s="130" t="str">
        <f>IF(LEN(VLOOKUP($G25,Baseline!$G:$BH,43,0))=0,"",VLOOKUP($G25,Baseline!$G:$BH,43,0))</f>
        <v/>
      </c>
      <c r="AX25" s="130" t="str">
        <f>IF(LEN(VLOOKUP($G25,Baseline!$G:$BH,44,0))=0,"",VLOOKUP($G25,Baseline!$G:$BH,44,0))</f>
        <v/>
      </c>
      <c r="AY25" s="130" t="str">
        <f>IF(LEN(VLOOKUP($G25,Baseline!$G:$BH,45,0))=0,"",VLOOKUP($G25,Baseline!$G:$BH,45,0))</f>
        <v/>
      </c>
      <c r="AZ25" s="130" t="str">
        <f>IF(LEN(VLOOKUP($G25,Baseline!$G:$BH,46,0))=0,"",VLOOKUP($G25,Baseline!$G:$BH,46,0))</f>
        <v/>
      </c>
      <c r="BA25" s="130" t="str">
        <f>IF(LEN(VLOOKUP($G25,Baseline!$G:$BH,47,0))=0,"",VLOOKUP($G25,Baseline!$G:$BH,47,0))</f>
        <v/>
      </c>
      <c r="BB25" s="130" t="str">
        <f>IF(LEN(VLOOKUP($G25,Baseline!$G:$BH,48,0))=0,"",VLOOKUP($G25,Baseline!$G:$BH,48,0))</f>
        <v/>
      </c>
      <c r="BC25" s="130" t="str">
        <f>IF(LEN(VLOOKUP($G25,Baseline!$G:$BH,49,0))=0,"",VLOOKUP($G25,Baseline!$G:$BH,49,0))</f>
        <v/>
      </c>
      <c r="BD25" s="130" t="str">
        <f>IF(LEN(VLOOKUP($G25,Baseline!$G:$BH,50,0))=0,"",VLOOKUP($G25,Baseline!$G:$BH,50,0))</f>
        <v/>
      </c>
      <c r="BE25" s="130" t="str">
        <f>IF(LEN(VLOOKUP($G25,Baseline!$G:$BH,51,0))=0,"",VLOOKUP($G25,Baseline!$G:$BH,51,0))</f>
        <v/>
      </c>
      <c r="BF25" s="130" t="str">
        <f>IF(LEN(VLOOKUP($G25,Baseline!$G:$BH,52,0))=0,"",VLOOKUP($G25,Baseline!$G:$BH,52,0))</f>
        <v/>
      </c>
      <c r="BG25" s="130" t="str">
        <f>IF(LEN(VLOOKUP($G25,Baseline!$G:$BH,53,0))=0,"",VLOOKUP($G25,Baseline!$G:$BH,53,0))</f>
        <v/>
      </c>
      <c r="BH25" s="130" t="str">
        <f>IF(LEN(VLOOKUP($G25,Baseline!$G:$BH,54,0))=0,"",VLOOKUP($G25,Baseline!$G:$BH,54,0))</f>
        <v/>
      </c>
      <c r="BI25" s="130"/>
      <c r="BJ25" s="130"/>
      <c r="BK25" s="130"/>
      <c r="BL25" s="130"/>
      <c r="BM25" s="133" t="s">
        <v>1653</v>
      </c>
      <c r="BN25" s="135" t="str">
        <f>IF(LEN(VLOOKUP($G25,Baseline!$G:$CJ,60,0))=0,"",VLOOKUP($G25,Baseline!$G:$CJ,60,0))</f>
        <v>1 = más</v>
      </c>
      <c r="BO25" s="135" t="str">
        <f>IF(LEN(VLOOKUP($G25,Baseline!$G:$CJ,61,0))=0,"",VLOOKUP($G25,Baseline!$G:$CJ,61,0))</f>
        <v>2 = igual</v>
      </c>
      <c r="BP25" s="135" t="str">
        <f>IF(LEN(VLOOKUP($G25,Baseline!$G:$CJ,62,0))=0,"",VLOOKUP($G25,Baseline!$G:$CJ,62,0))</f>
        <v>3 = menos</v>
      </c>
      <c r="BQ25" s="135" t="str">
        <f>IF(LEN(VLOOKUP($G25,Baseline!$G:$CJ,63,0))=0,"",VLOOKUP($G25,Baseline!$G:$CJ,63,0))</f>
        <v>77 = No lo sé</v>
      </c>
      <c r="BR25" s="135" t="str">
        <f>IF(LEN(VLOOKUP($G25,Baseline!$G:$CJ,64,0))=0,"",VLOOKUP($G25,Baseline!$G:$CJ,64,0))</f>
        <v/>
      </c>
      <c r="BS25" s="135" t="str">
        <f>IF(LEN(VLOOKUP($G25,Baseline!$G:$CJ,65,0))=0,"",VLOOKUP($G25,Baseline!$G:$CJ,65,0))</f>
        <v/>
      </c>
      <c r="BT25" s="135" t="str">
        <f>IF(LEN(VLOOKUP($G25,Baseline!$G:$CJ,66,0))=0,"",VLOOKUP($G25,Baseline!$G:$CJ,66,0))</f>
        <v/>
      </c>
      <c r="BU25" s="135" t="str">
        <f>IF(LEN(VLOOKUP($G25,Baseline!$G:$CJ,67,0))=0,"",VLOOKUP($G25,Baseline!$G:$CJ,67,0))</f>
        <v/>
      </c>
      <c r="BV25" s="135" t="str">
        <f>IF(LEN(VLOOKUP($G25,Baseline!$G:$CJ,68,0))=0,"",VLOOKUP($G25,Baseline!$G:$CJ,68,0))</f>
        <v/>
      </c>
      <c r="BW25" s="135" t="str">
        <f>IF(LEN(VLOOKUP($G25,Baseline!$G:$CJ,69,0))=0,"",VLOOKUP($G25,Baseline!$G:$CJ,69,0))</f>
        <v/>
      </c>
      <c r="BX25" s="135" t="str">
        <f>IF(LEN(VLOOKUP($G25,Baseline!$G:$CJ,70,0))=0,"",VLOOKUP($G25,Baseline!$G:$CJ,70,0))</f>
        <v/>
      </c>
      <c r="BY25" s="135" t="str">
        <f>IF(LEN(VLOOKUP($G25,Baseline!$G:$CJ,71,0))=0,"",VLOOKUP($G25,Baseline!$G:$CJ,71,0))</f>
        <v/>
      </c>
      <c r="BZ25" s="135" t="str">
        <f>IF(LEN(VLOOKUP($G25,Baseline!$G:$CJ,72,0))=0,"",VLOOKUP($G25,Baseline!$G:$CJ,72,0))</f>
        <v/>
      </c>
      <c r="CA25" s="135" t="str">
        <f>IF(LEN(VLOOKUP($G25,Baseline!$G:$CJ,73,0))=0,"",VLOOKUP($G25,Baseline!$G:$CJ,73,0))</f>
        <v/>
      </c>
      <c r="CB25" s="135" t="str">
        <f>IF(LEN(VLOOKUP($G25,Baseline!$G:$CJ,74,0))=0,"",VLOOKUP($G25,Baseline!$G:$CJ,74,0))</f>
        <v/>
      </c>
      <c r="CC25" s="135" t="str">
        <f>IF(LEN(VLOOKUP($G25,Baseline!$G:$CJ,75,0))=0,"",VLOOKUP($G25,Baseline!$G:$CJ,75,0))</f>
        <v/>
      </c>
      <c r="CD25" s="135" t="str">
        <f>IF(LEN(VLOOKUP($G25,Baseline!$G:$CJ,76,0))=0,"",VLOOKUP($G25,Baseline!$G:$CJ,76,0))</f>
        <v/>
      </c>
      <c r="CE25" s="135" t="str">
        <f>IF(LEN(VLOOKUP($G25,Baseline!$G:$CJ,77,0))=0,"",VLOOKUP($G25,Baseline!$G:$CJ,77,0))</f>
        <v/>
      </c>
      <c r="CF25" s="135" t="str">
        <f>IF(LEN(VLOOKUP($G25,Baseline!$G:$CJ,78,0))=0,"",VLOOKUP($G25,Baseline!$G:$CJ,78,0))</f>
        <v/>
      </c>
      <c r="CG25" s="135" t="str">
        <f>IF(LEN(VLOOKUP($G25,Baseline!$G:$CJ,79,0))=0,"",VLOOKUP($G25,Baseline!$G:$CJ,79,0))</f>
        <v/>
      </c>
      <c r="CH25" s="135" t="str">
        <f>IF(LEN(VLOOKUP($G25,Baseline!$G:$CJ,80,0))=0,"",VLOOKUP($G25,Baseline!$G:$CJ,80,0))</f>
        <v/>
      </c>
      <c r="CI25" s="135" t="str">
        <f>IF(LEN(VLOOKUP($G25,Baseline!$G:$CJ,81,0))=0,"",VLOOKUP($G25,Baseline!$G:$CJ,81,0))</f>
        <v/>
      </c>
      <c r="CJ25" s="135" t="str">
        <f>IF(LEN(VLOOKUP($G25,Baseline!$G:$CJ,82,0))=0,"",VLOOKUP($G25,Baseline!$G:$CJ,82,0))</f>
        <v/>
      </c>
      <c r="CK25" s="130"/>
      <c r="CL25" s="130"/>
      <c r="CM25" s="130"/>
      <c r="CN25" s="130"/>
      <c r="CO25" s="182" t="s">
        <v>1654</v>
      </c>
      <c r="CP25" s="136" t="str">
        <f>IF(LEN(VLOOKUP($G25,Baseline!$G:$DL,88,0))=0,"",VLOOKUP($G25,Baseline!$G:$DL,88,0))</f>
        <v>1 = augmenté</v>
      </c>
      <c r="CQ25" s="136" t="str">
        <f>IF(LEN(VLOOKUP($G25,Baseline!$G:$DL,89,0))=0,"",VLOOKUP($G25,Baseline!$G:$DL,89,0))</f>
        <v>2 = resté identique</v>
      </c>
      <c r="CR25" s="136" t="str">
        <f>IF(LEN(VLOOKUP($G25,Baseline!$G:$DL,90,0))=0,"",VLOOKUP($G25,Baseline!$G:$DL,90,0))</f>
        <v>3 = diminué</v>
      </c>
      <c r="CS25" s="136" t="str">
        <f>IF(LEN(VLOOKUP($G25,Baseline!$G:$DL,91,0))=0,"",VLOOKUP($G25,Baseline!$G:$DL,91,0))</f>
        <v>77 = je ne sais pas</v>
      </c>
      <c r="CT25" s="136" t="str">
        <f>IF(LEN(VLOOKUP($G25,Baseline!$G:$DL,92,0))=0,"",VLOOKUP($G25,Baseline!$G:$DL,92,0))</f>
        <v/>
      </c>
      <c r="CU25" s="136" t="str">
        <f>IF(LEN(VLOOKUP($G25,Baseline!$G:$DL,93,0))=0,"",VLOOKUP($G25,Baseline!$G:$DL,93,0))</f>
        <v/>
      </c>
      <c r="CV25" s="136" t="str">
        <f>IF(LEN(VLOOKUP($G25,Baseline!$G:$DL,94,0))=0,"",VLOOKUP($G25,Baseline!$G:$DL,94,0))</f>
        <v/>
      </c>
      <c r="CW25" s="136" t="str">
        <f>IF(LEN(VLOOKUP($G25,Baseline!$G:$DL,95,0))=0,"",VLOOKUP($G25,Baseline!$G:$DL,95,0))</f>
        <v/>
      </c>
      <c r="CX25" s="136" t="str">
        <f>IF(LEN(VLOOKUP($G25,Baseline!$G:$DL,96,0))=0,"",VLOOKUP($G25,Baseline!$G:$DL,96,0))</f>
        <v/>
      </c>
      <c r="CY25" s="136" t="str">
        <f>IF(LEN(VLOOKUP($G25,Baseline!$G:$DL,97,0))=0,"",VLOOKUP($G25,Baseline!$G:$DL,97,0))</f>
        <v/>
      </c>
      <c r="CZ25" s="136" t="str">
        <f>IF(LEN(VLOOKUP($G25,Baseline!$G:$DL,98,0))=0,"",VLOOKUP($G25,Baseline!$G:$DL,98,0))</f>
        <v/>
      </c>
      <c r="DA25" s="136" t="str">
        <f>IF(LEN(VLOOKUP($G25,Baseline!$G:$DL,99,0))=0,"",VLOOKUP($G25,Baseline!$G:$DL,99,0))</f>
        <v/>
      </c>
      <c r="DB25" s="136" t="str">
        <f>IF(LEN(VLOOKUP($G25,Baseline!$G:$DL,100,0))=0,"",VLOOKUP($G25,Baseline!$G:$DL,100,0))</f>
        <v/>
      </c>
      <c r="DC25" s="136" t="str">
        <f>IF(LEN(VLOOKUP($G25,Baseline!$G:$DL,101,0))=0,"",VLOOKUP($G25,Baseline!$G:$DL,101,0))</f>
        <v/>
      </c>
      <c r="DD25" s="136" t="str">
        <f>IF(LEN(VLOOKUP($G25,Baseline!$G:$DL,102,0))=0,"",VLOOKUP($G25,Baseline!$G:$DL,102,0))</f>
        <v/>
      </c>
      <c r="DE25" s="136" t="str">
        <f>IF(LEN(VLOOKUP($G25,Baseline!$G:$DL,103,0))=0,"",VLOOKUP($G25,Baseline!$G:$DL,103,0))</f>
        <v/>
      </c>
      <c r="DF25" s="136" t="str">
        <f>IF(LEN(VLOOKUP($G25,Baseline!$G:$DL,104,0))=0,"",VLOOKUP($G25,Baseline!$G:$DL,104,0))</f>
        <v/>
      </c>
      <c r="DG25" s="136" t="str">
        <f>IF(LEN(VLOOKUP($G25,Baseline!$G:$DL,105,0))=0,"",VLOOKUP($G25,Baseline!$G:$DL,105,0))</f>
        <v/>
      </c>
      <c r="DH25" s="136" t="str">
        <f>IF(LEN(VLOOKUP($G25,Baseline!$G:$DL,106,0))=0,"",VLOOKUP($G25,Baseline!$G:$DL,106,0))</f>
        <v/>
      </c>
      <c r="DI25" s="136" t="str">
        <f>IF(LEN(VLOOKUP($G25,Baseline!$G:$DL,107,0))=0,"",VLOOKUP($G25,Baseline!$G:$DL,107,0))</f>
        <v/>
      </c>
      <c r="DJ25" s="136" t="str">
        <f>IF(LEN(VLOOKUP($G25,Baseline!$G:$DL,108,0))=0,"",VLOOKUP($G25,Baseline!$G:$DL,108,0))</f>
        <v/>
      </c>
      <c r="DK25" s="136" t="str">
        <f>IF(LEN(VLOOKUP($G25,Baseline!$G:$DL,109,0))=0,"",VLOOKUP($G25,Baseline!$G:$DL,109,0))</f>
        <v/>
      </c>
      <c r="DL25" s="136" t="str">
        <f>IF(LEN(VLOOKUP($G25,Baseline!$G:$DL,110,0))=0,"",VLOOKUP($G25,Baseline!$G:$DL,110,0))</f>
        <v/>
      </c>
      <c r="DM25" s="137"/>
      <c r="DN25" s="137"/>
      <c r="DO25" s="137"/>
      <c r="DP25" s="137"/>
      <c r="DQ25" s="133" t="s">
        <v>1655</v>
      </c>
      <c r="DR25" s="139" t="str">
        <f>IF(LEN(VLOOKUP($G25,Baseline!$G:$EN,116,0))=0,"",VLOOKUP($G25,Baseline!$G:$EN,116,0))</f>
        <v>1 = fokozódott</v>
      </c>
      <c r="DS25" s="139" t="str">
        <f>IF(LEN(VLOOKUP($G25,Baseline!$G:$EN,117,0))=0,"",VLOOKUP($G25,Baseline!$G:$EN,117,0))</f>
        <v>2 = változatlan maradt</v>
      </c>
      <c r="DT25" s="139" t="str">
        <f>IF(LEN(VLOOKUP($G25,Baseline!$G:$EN,118,0))=0,"",VLOOKUP($G25,Baseline!$G:$EN,118,0))</f>
        <v>3 = csökkent</v>
      </c>
      <c r="DU25" s="139" t="str">
        <f>IF(LEN(VLOOKUP($G25,Baseline!$G:$EN,119,0))=0,"",VLOOKUP($G25,Baseline!$G:$EN,119,0))</f>
        <v>77 = nem tudom</v>
      </c>
      <c r="DV25" s="139" t="str">
        <f>IF(LEN(VLOOKUP($G25,Baseline!$G:$EN,120,0))=0,"",VLOOKUP($G25,Baseline!$G:$EN,120,0))</f>
        <v/>
      </c>
      <c r="DW25" s="139" t="str">
        <f>IF(LEN(VLOOKUP($G25,Baseline!$G:$EN,121,0))=0,"",VLOOKUP($G25,Baseline!$G:$EN,121,0))</f>
        <v/>
      </c>
      <c r="DX25" s="139" t="str">
        <f>IF(LEN(VLOOKUP($G25,Baseline!$G:$EN,122,0))=0,"",VLOOKUP($G25,Baseline!$G:$EN,122,0))</f>
        <v/>
      </c>
      <c r="DY25" s="139" t="str">
        <f>IF(LEN(VLOOKUP($G25,Baseline!$G:$EN,123,0))=0,"",VLOOKUP($G25,Baseline!$G:$EN,123,0))</f>
        <v/>
      </c>
      <c r="DZ25" s="139" t="str">
        <f>IF(LEN(VLOOKUP($G25,Baseline!$G:$EN,124,0))=0,"",VLOOKUP($G25,Baseline!$G:$EN,124,0))</f>
        <v/>
      </c>
      <c r="EA25" s="139" t="str">
        <f>IF(LEN(VLOOKUP($G25,Baseline!$G:$EN,125,0))=0,"",VLOOKUP($G25,Baseline!$G:$EN,125,0))</f>
        <v/>
      </c>
      <c r="EB25" s="139" t="str">
        <f>IF(LEN(VLOOKUP($G25,Baseline!$G:$EN,126,0))=0,"",VLOOKUP($G25,Baseline!$G:$EN,126,0))</f>
        <v/>
      </c>
      <c r="EC25" s="139" t="str">
        <f>IF(LEN(VLOOKUP($G25,Baseline!$G:$EN,127,0))=0,"",VLOOKUP($G25,Baseline!$G:$EN,127,0))</f>
        <v/>
      </c>
      <c r="ED25" s="139" t="str">
        <f>IF(LEN(VLOOKUP($G25,Baseline!$G:$EN,128,0))=0,"",VLOOKUP($G25,Baseline!$G:$EN,128,0))</f>
        <v/>
      </c>
      <c r="EE25" s="139" t="str">
        <f>IF(LEN(VLOOKUP($G25,Baseline!$G:$EN,129,0))=0,"",VLOOKUP($G25,Baseline!$G:$EN,129,0))</f>
        <v/>
      </c>
      <c r="EF25" s="139" t="str">
        <f>IF(LEN(VLOOKUP($G25,Baseline!$G:$EN,130,0))=0,"",VLOOKUP($G25,Baseline!$G:$EN,130,0))</f>
        <v/>
      </c>
      <c r="EG25" s="139" t="str">
        <f>IF(LEN(VLOOKUP($G25,Baseline!$G:$EN,131,0))=0,"",VLOOKUP($G25,Baseline!$G:$EN,131,0))</f>
        <v/>
      </c>
      <c r="EH25" s="139" t="str">
        <f>IF(LEN(VLOOKUP($G25,Baseline!$G:$EN,132,0))=0,"",VLOOKUP($G25,Baseline!$G:$EN,132,0))</f>
        <v/>
      </c>
      <c r="EI25" s="139" t="str">
        <f>IF(LEN(VLOOKUP($G25,Baseline!$G:$EN,133,0))=0,"",VLOOKUP($G25,Baseline!$G:$EN,133,0))</f>
        <v/>
      </c>
      <c r="EJ25" s="139" t="str">
        <f>IF(LEN(VLOOKUP($G25,Baseline!$G:$EN,134,0))=0,"",VLOOKUP($G25,Baseline!$G:$EN,134,0))</f>
        <v/>
      </c>
      <c r="EK25" s="139" t="str">
        <f>IF(LEN(VLOOKUP($G25,Baseline!$G:$EN,135,0))=0,"",VLOOKUP($G25,Baseline!$G:$EN,135,0))</f>
        <v/>
      </c>
      <c r="EL25" s="139" t="str">
        <f>IF(LEN(VLOOKUP($G25,Baseline!$G:$EN,136,0))=0,"",VLOOKUP($G25,Baseline!$G:$EN,136,0))</f>
        <v/>
      </c>
      <c r="EM25" s="139" t="str">
        <f>IF(LEN(VLOOKUP($G25,Baseline!$G:$EN,137,0))=0,"",VLOOKUP($G25,Baseline!$G:$EN,137,0))</f>
        <v/>
      </c>
      <c r="EN25" s="139" t="str">
        <f>IF(LEN(VLOOKUP($G25,Baseline!$G:$EN,138,0))=0,"",VLOOKUP($G25,Baseline!$G:$EN,138,0))</f>
        <v/>
      </c>
      <c r="EO25" s="130"/>
      <c r="EP25" s="130"/>
      <c r="EQ25" s="130"/>
      <c r="ER25" s="130"/>
      <c r="ES25" s="133" t="s">
        <v>1656</v>
      </c>
      <c r="ET25" s="139" t="str">
        <f>IF(LEN(VLOOKUP($G25,Baseline!$G:$FP,144,0))=0,"",VLOOKUP($G25,Baseline!$G:$FP,144,0))</f>
        <v>1 = è aumentata</v>
      </c>
      <c r="EU25" s="139" t="str">
        <f>IF(LEN(VLOOKUP($G25,Baseline!$G:$FP,145,0))=0,"",VLOOKUP($G25,Baseline!$G:$FP,145,0))</f>
        <v>2 = è rimasta invariata</v>
      </c>
      <c r="EV25" s="139" t="str">
        <f>IF(LEN(VLOOKUP($G25,Baseline!$G:$FP,146,0))=0,"",VLOOKUP($G25,Baseline!$G:$FP,146,0))</f>
        <v>3 = è diminuita</v>
      </c>
      <c r="EW25" s="139" t="str">
        <f>IF(LEN(VLOOKUP($G25,Baseline!$G:$FP,147,0))=0,"",VLOOKUP($G25,Baseline!$G:$FP,147,0))</f>
        <v>77 = non lo so</v>
      </c>
      <c r="EX25" s="139" t="str">
        <f>IF(LEN(VLOOKUP($G25,Baseline!$G:$FP,148,0))=0,"",VLOOKUP($G25,Baseline!$G:$FP,148,0))</f>
        <v/>
      </c>
      <c r="EY25" s="139" t="str">
        <f>IF(LEN(VLOOKUP($G25,Baseline!$G:$FP,149,0))=0,"",VLOOKUP($G25,Baseline!$G:$FP,149,0))</f>
        <v/>
      </c>
      <c r="EZ25" s="139" t="str">
        <f>IF(LEN(VLOOKUP($G25,Baseline!$G:$FP,150,0))=0,"",VLOOKUP($G25,Baseline!$G:$FP,150,0))</f>
        <v/>
      </c>
      <c r="FA25" s="139" t="str">
        <f>IF(LEN(VLOOKUP($G25,Baseline!$G:$FP,151,0))=0,"",VLOOKUP($G25,Baseline!$G:$FP,151,0))</f>
        <v/>
      </c>
      <c r="FB25" s="139" t="str">
        <f>IF(LEN(VLOOKUP($G25,Baseline!$G:$FP,152,0))=0,"",VLOOKUP($G25,Baseline!$G:$FP,152,0))</f>
        <v/>
      </c>
      <c r="FC25" s="139" t="str">
        <f>IF(LEN(VLOOKUP($G25,Baseline!$G:$FP,153,0))=0,"",VLOOKUP($G25,Baseline!$G:$FP,153,0))</f>
        <v/>
      </c>
      <c r="FD25" s="139" t="str">
        <f>IF(LEN(VLOOKUP($G25,Baseline!$G:$FP,154,0))=0,"",VLOOKUP($G25,Baseline!$G:$FP,154,0))</f>
        <v/>
      </c>
      <c r="FE25" s="139" t="str">
        <f>IF(LEN(VLOOKUP($G25,Baseline!$G:$FP,155,0))=0,"",VLOOKUP($G25,Baseline!$G:$FP,155,0))</f>
        <v/>
      </c>
      <c r="FF25" s="139" t="str">
        <f>IF(LEN(VLOOKUP($G25,Baseline!$G:$FP,156,0))=0,"",VLOOKUP($G25,Baseline!$G:$FP,156,0))</f>
        <v/>
      </c>
      <c r="FG25" s="139" t="str">
        <f>IF(LEN(VLOOKUP($G25,Baseline!$G:$FP,157,0))=0,"",VLOOKUP($G25,Baseline!$G:$FP,157,0))</f>
        <v/>
      </c>
      <c r="FH25" s="139" t="str">
        <f>IF(LEN(VLOOKUP($G25,Baseline!$G:$FP,158,0))=0,"",VLOOKUP($G25,Baseline!$G:$FP,158,0))</f>
        <v/>
      </c>
      <c r="FI25" s="139" t="str">
        <f>IF(LEN(VLOOKUP($G25,Baseline!$G:$FP,159,0))=0,"",VLOOKUP($G25,Baseline!$G:$FP,159,0))</f>
        <v/>
      </c>
      <c r="FJ25" s="139" t="str">
        <f>IF(LEN(VLOOKUP($G25,Baseline!$G:$FP,160,0))=0,"",VLOOKUP($G25,Baseline!$G:$FP,160,0))</f>
        <v/>
      </c>
      <c r="FK25" s="139" t="str">
        <f>IF(LEN(VLOOKUP($G25,Baseline!$G:$FP,161,0))=0,"",VLOOKUP($G25,Baseline!$G:$FP,161,0))</f>
        <v/>
      </c>
      <c r="FL25" s="139" t="str">
        <f>IF(LEN(VLOOKUP($G25,Baseline!$G:$FP,162,0))=0,"",VLOOKUP($G25,Baseline!$G:$FP,162,0))</f>
        <v/>
      </c>
      <c r="FM25" s="139" t="str">
        <f>IF(LEN(VLOOKUP($G25,Baseline!$G:$FP,163,0))=0,"",VLOOKUP($G25,Baseline!$G:$FP,163,0))</f>
        <v/>
      </c>
      <c r="FN25" s="139" t="str">
        <f>IF(LEN(VLOOKUP($G25,Baseline!$G:$FP,164,0))=0,"",VLOOKUP($G25,Baseline!$G:$FP,164,0))</f>
        <v/>
      </c>
      <c r="FO25" s="139" t="str">
        <f>IF(LEN(VLOOKUP($G25,Baseline!$G:$FP,165,0))=0,"",VLOOKUP($G25,Baseline!$G:$FP,165,0))</f>
        <v/>
      </c>
      <c r="FP25" s="139" t="str">
        <f>IF(LEN(VLOOKUP($G25,Baseline!$G:$FP,166,0))=0,"",VLOOKUP($G25,Baseline!$G:$FP,166,0))</f>
        <v/>
      </c>
      <c r="FQ25" s="130"/>
      <c r="FR25" s="130"/>
      <c r="FS25" s="130"/>
      <c r="FT25" s="130"/>
      <c r="FU25" s="133" t="s">
        <v>1657</v>
      </c>
      <c r="FV25" s="139" t="str">
        <f>IF(LEN(VLOOKUP($G25,Baseline!$G:$GR,172,0))=0,"",VLOOKUP($G25,Baseline!$G:$GR,172,0))</f>
        <v>1 = увеличение</v>
      </c>
      <c r="FW25" s="139" t="str">
        <f>IF(LEN(VLOOKUP($G25,Baseline!$G:$GR,173,0))=0,"",VLOOKUP($G25,Baseline!$G:$GR,173,0))</f>
        <v>2 = без изменений</v>
      </c>
      <c r="FX25" s="139" t="str">
        <f>IF(LEN(VLOOKUP($G25,Baseline!$G:$GR,174,0))=0,"",VLOOKUP($G25,Baseline!$G:$GR,174,0))</f>
        <v>3 = уменьшение</v>
      </c>
      <c r="FY25" s="139" t="str">
        <f>IF(LEN(VLOOKUP($G25,Baseline!$G:$GR,175,0))=0,"",VLOOKUP($G25,Baseline!$G:$GR,175,0))</f>
        <v>77 = я не знаю</v>
      </c>
      <c r="FZ25" s="139" t="str">
        <f>IF(LEN(VLOOKUP($G25,Baseline!$G:$GR,176,0))=0,"",VLOOKUP($G25,Baseline!$G:$GR,176,0))</f>
        <v/>
      </c>
      <c r="GA25" s="139" t="str">
        <f>IF(LEN(VLOOKUP($G25,Baseline!$G:$GR,177,0))=0,"",VLOOKUP($G25,Baseline!$G:$GR,177,0))</f>
        <v/>
      </c>
      <c r="GB25" s="139" t="str">
        <f>IF(LEN(VLOOKUP($G25,Baseline!$G:$GR,178,0))=0,"",VLOOKUP($G25,Baseline!$G:$GR,178,0))</f>
        <v/>
      </c>
      <c r="GC25" s="139" t="str">
        <f>IF(LEN(VLOOKUP($G25,Baseline!$G:$GR,179,0))=0,"",VLOOKUP($G25,Baseline!$G:$GR,179,0))</f>
        <v/>
      </c>
      <c r="GD25" s="139" t="str">
        <f>IF(LEN(VLOOKUP($G25,Baseline!$G:$GR,180,0))=0,"",VLOOKUP($G25,Baseline!$G:$GR,180,0))</f>
        <v/>
      </c>
      <c r="GE25" s="139" t="str">
        <f>IF(LEN(VLOOKUP($G25,Baseline!$G:$GR,181,0))=0,"",VLOOKUP($G25,Baseline!$G:$GR,181,0))</f>
        <v/>
      </c>
      <c r="GF25" s="139" t="str">
        <f>IF(LEN(VLOOKUP($G25,Baseline!$G:$GR,182,0))=0,"",VLOOKUP($G25,Baseline!$G:$GR,182,0))</f>
        <v/>
      </c>
      <c r="GG25" s="139" t="str">
        <f>IF(LEN(VLOOKUP($G25,Baseline!$G:$GR,183,0))=0,"",VLOOKUP($G25,Baseline!$G:$GR,183,0))</f>
        <v/>
      </c>
      <c r="GH25" s="139" t="str">
        <f>IF(LEN(VLOOKUP($G25,Baseline!$G:$GR,184,0))=0,"",VLOOKUP($G25,Baseline!$G:$GR,184,0))</f>
        <v/>
      </c>
      <c r="GI25" s="139" t="str">
        <f>IF(LEN(VLOOKUP($G25,Baseline!$G:$GR,185,0))=0,"",VLOOKUP($G25,Baseline!$G:$GR,185,0))</f>
        <v/>
      </c>
      <c r="GJ25" s="139" t="str">
        <f>IF(LEN(VLOOKUP($G25,Baseline!$G:$GR,186,0))=0,"",VLOOKUP($G25,Baseline!$G:$GR,186,0))</f>
        <v/>
      </c>
      <c r="GK25" s="139" t="str">
        <f>IF(LEN(VLOOKUP($G25,Baseline!$G:$GR,187,0))=0,"",VLOOKUP($G25,Baseline!$G:$GR,187,0))</f>
        <v/>
      </c>
      <c r="GL25" s="139" t="str">
        <f>IF(LEN(VLOOKUP($G25,Baseline!$G:$GR,188,0))=0,"",VLOOKUP($G25,Baseline!$G:$GR,188,0))</f>
        <v/>
      </c>
      <c r="GM25" s="139" t="str">
        <f>IF(LEN(VLOOKUP($G25,Baseline!$G:$GR,189,0))=0,"",VLOOKUP($G25,Baseline!$G:$GR,189,0))</f>
        <v/>
      </c>
      <c r="GN25" s="139" t="str">
        <f>IF(LEN(VLOOKUP($G25,Baseline!$G:$GR,190,0))=0,"",VLOOKUP($G25,Baseline!$G:$GR,190,0))</f>
        <v/>
      </c>
      <c r="GO25" s="139" t="str">
        <f>IF(LEN(VLOOKUP($G25,Baseline!$G:$GR,191,0))=0,"",VLOOKUP($G25,Baseline!$G:$GR,191,0))</f>
        <v/>
      </c>
      <c r="GP25" s="139" t="str">
        <f>IF(LEN(VLOOKUP($G25,Baseline!$G:$GR,192,0))=0,"",VLOOKUP($G25,Baseline!$G:$GR,192,0))</f>
        <v/>
      </c>
      <c r="GQ25" s="139" t="str">
        <f>IF(LEN(VLOOKUP($G25,Baseline!$G:$GR,193,0))=0,"",VLOOKUP($G25,Baseline!$G:$GR,193,0))</f>
        <v/>
      </c>
      <c r="GR25" s="139" t="str">
        <f>IF(LEN(VLOOKUP($G25,Baseline!$G:$GR,194,0))=0,"",VLOOKUP($G25,Baseline!$G:$GR,194,0))</f>
        <v/>
      </c>
      <c r="GS25" s="130"/>
      <c r="GT25" s="130"/>
      <c r="GU25" s="130"/>
      <c r="GV25" s="130"/>
      <c r="GW25" s="133" t="s">
        <v>1658</v>
      </c>
      <c r="GX25" s="139" t="str">
        <f>IF(LEN(VLOOKUP($G25,Baseline!$G:$HT,200,0))=0,"",VLOOKUP($G25,Baseline!$G:$HT,200,0))</f>
        <v>1 = povećala se</v>
      </c>
      <c r="GY25" s="139" t="str">
        <f>IF(LEN(VLOOKUP($G25,Baseline!$G:$HT,201,0))=0,"",VLOOKUP($G25,Baseline!$G:$HT,201,0))</f>
        <v>2 = ostala ista</v>
      </c>
      <c r="GZ25" s="139" t="str">
        <f>IF(LEN(VLOOKUP($G25,Baseline!$G:$HT,202,0))=0,"",VLOOKUP($G25,Baseline!$G:$HT,202,0))</f>
        <v>3 = smanjila se</v>
      </c>
      <c r="HA25" s="139" t="str">
        <f>IF(LEN(VLOOKUP($G25,Baseline!$G:$HT,203,0))=0,"",VLOOKUP($G25,Baseline!$G:$HT,203,0))</f>
        <v>77 = ne znam</v>
      </c>
      <c r="HB25" s="139" t="str">
        <f>IF(LEN(VLOOKUP($G25,Baseline!$G:$HT,204,0))=0,"",VLOOKUP($G25,Baseline!$G:$HT,204,0))</f>
        <v/>
      </c>
      <c r="HC25" s="139" t="str">
        <f>IF(LEN(VLOOKUP($G25,Baseline!$G:$HT,205,0))=0,"",VLOOKUP($G25,Baseline!$G:$HT,205,0))</f>
        <v/>
      </c>
      <c r="HD25" s="139" t="str">
        <f>IF(LEN(VLOOKUP($G25,Baseline!$G:$HT,206,0))=0,"",VLOOKUP($G25,Baseline!$G:$HT,206,0))</f>
        <v/>
      </c>
      <c r="HE25" s="139" t="str">
        <f>IF(LEN(VLOOKUP($G25,Baseline!$G:$HT,207,0))=0,"",VLOOKUP($G25,Baseline!$G:$HT,207,0))</f>
        <v/>
      </c>
      <c r="HF25" s="139" t="str">
        <f>IF(LEN(VLOOKUP($G25,Baseline!$G:$HT,208,0))=0,"",VLOOKUP($G25,Baseline!$G:$HT,208,0))</f>
        <v/>
      </c>
      <c r="HG25" s="139" t="str">
        <f>IF(LEN(VLOOKUP($G25,Baseline!$G:$HT,209,0))=0,"",VLOOKUP($G25,Baseline!$G:$HT,209,0))</f>
        <v/>
      </c>
      <c r="HH25" s="139" t="str">
        <f>IF(LEN(VLOOKUP($G25,Baseline!$G:$HT,210,0))=0,"",VLOOKUP($G25,Baseline!$G:$HT,210,0))</f>
        <v/>
      </c>
      <c r="HI25" s="139" t="str">
        <f>IF(LEN(VLOOKUP($G25,Baseline!$G:$HT,211,0))=0,"",VLOOKUP($G25,Baseline!$G:$HT,211,0))</f>
        <v/>
      </c>
      <c r="HJ25" s="139" t="str">
        <f>IF(LEN(VLOOKUP($G25,Baseline!$G:$HT,212,0))=0,"",VLOOKUP($G25,Baseline!$G:$HT,212,0))</f>
        <v/>
      </c>
      <c r="HK25" s="139" t="str">
        <f>IF(LEN(VLOOKUP($G25,Baseline!$G:$HT,213,0))=0,"",VLOOKUP($G25,Baseline!$G:$HT,213,0))</f>
        <v/>
      </c>
      <c r="HL25" s="139" t="str">
        <f>IF(LEN(VLOOKUP($G25,Baseline!$G:$HT,214,0))=0,"",VLOOKUP($G25,Baseline!$G:$HT,214,0))</f>
        <v/>
      </c>
      <c r="HM25" s="139" t="str">
        <f>IF(LEN(VLOOKUP($G25,Baseline!$G:$HT,215,0))=0,"",VLOOKUP($G25,Baseline!$G:$HT,215,0))</f>
        <v/>
      </c>
      <c r="HN25" s="139" t="str">
        <f>IF(LEN(VLOOKUP($G25,Baseline!$G:$HT,216,0))=0,"",VLOOKUP($G25,Baseline!$G:$HT,216,0))</f>
        <v/>
      </c>
      <c r="HO25" s="139" t="str">
        <f>IF(LEN(VLOOKUP($G25,Baseline!$G:$HT,217,0))=0,"",VLOOKUP($G25,Baseline!$G:$HT,217,0))</f>
        <v/>
      </c>
      <c r="HP25" s="139" t="str">
        <f>IF(LEN(VLOOKUP($G25,Baseline!$G:$HT,218,0))=0,"",VLOOKUP($G25,Baseline!$G:$HT,218,0))</f>
        <v/>
      </c>
      <c r="HQ25" s="139" t="str">
        <f>IF(LEN(VLOOKUP($G25,Baseline!$G:$HT,219,0))=0,"",VLOOKUP($G25,Baseline!$G:$HT,219,0))</f>
        <v/>
      </c>
      <c r="HR25" s="139" t="str">
        <f>IF(LEN(VLOOKUP($G25,Baseline!$G:$HT,220,0))=0,"",VLOOKUP($G25,Baseline!$G:$HT,220,0))</f>
        <v/>
      </c>
      <c r="HS25" s="139" t="str">
        <f>IF(LEN(VLOOKUP($G25,Baseline!$G:$HT,221,0))=0,"",VLOOKUP($G25,Baseline!$G:$HT,221,0))</f>
        <v/>
      </c>
      <c r="HT25" s="139" t="str">
        <f>IF(LEN(VLOOKUP($G25,Baseline!$G:$HT,222,0))=0,"",VLOOKUP($G25,Baseline!$G:$HT,222,0))</f>
        <v/>
      </c>
      <c r="HU25" s="130"/>
      <c r="HV25" s="130"/>
      <c r="HW25" s="130"/>
      <c r="HX25" s="130"/>
    </row>
    <row r="26" spans="1:1024" s="177" customFormat="1" ht="47.25" x14ac:dyDescent="0.25">
      <c r="A26" s="149" t="s">
        <v>261</v>
      </c>
      <c r="B26" s="149" t="s">
        <v>262</v>
      </c>
      <c r="C26" s="149"/>
      <c r="D26" s="149"/>
      <c r="E26" s="149"/>
      <c r="F26" s="139" t="s">
        <v>263</v>
      </c>
      <c r="G26" s="156" t="s">
        <v>1095</v>
      </c>
      <c r="H26" s="139"/>
      <c r="I26" s="157" t="str">
        <f>IF(LEN(VLOOKUP($G26,Baseline!$G:$BH,3,0))=0,"",VLOOKUP($G26,Baseline!$G:$BH,3,0))</f>
        <v>Nutzen Sie derzeit Plattformen oder Tools, um zu Hause Sport zu treiben?</v>
      </c>
      <c r="J26" s="139" t="str">
        <f>IF(LEN(VLOOKUP($G26,Baseline!$G:$BH,4,0))=0,"",VLOOKUP($G26,Baseline!$G:$BH,4,0))</f>
        <v>0 = Nein</v>
      </c>
      <c r="K26" s="139" t="str">
        <f>IF(LEN(VLOOKUP($G26,Baseline!$G:$BH,5,0))=0,"",VLOOKUP($G26,Baseline!$G:$BH,5,0))</f>
        <v>1 = Ja</v>
      </c>
      <c r="L26" s="139" t="str">
        <f>IF(LEN(VLOOKUP($G26,Baseline!$G:$BH,6,0))=0,"",VLOOKUP($G26,Baseline!$G:$BH,6,0))</f>
        <v>77 = Weiß nicht</v>
      </c>
      <c r="M26" s="139" t="str">
        <f>IF(LEN(VLOOKUP($G26,Baseline!$G:$BH,7,0))=0,"",VLOOKUP($G26,Baseline!$G:$BH,7,0))</f>
        <v/>
      </c>
      <c r="N26" s="139" t="str">
        <f>IF(LEN(VLOOKUP($G26,Baseline!$G:$BH,8,0))=0,"",VLOOKUP($G26,Baseline!$G:$BH,8,0))</f>
        <v/>
      </c>
      <c r="O26" s="139" t="str">
        <f>IF(LEN(VLOOKUP($G26,Baseline!$G:$BH,9,0))=0,"",VLOOKUP($G26,Baseline!$G:$BH,9,0))</f>
        <v/>
      </c>
      <c r="P26" s="139" t="str">
        <f>IF(LEN(VLOOKUP($G26,Baseline!$G:$BH,10,0))=0,"",VLOOKUP($G26,Baseline!$G:$BH,10,0))</f>
        <v/>
      </c>
      <c r="Q26" s="139" t="str">
        <f>IF(LEN(VLOOKUP($G26,Baseline!$G:$BH,11,0))=0,"",VLOOKUP($G26,Baseline!$G:$BH,11,0))</f>
        <v/>
      </c>
      <c r="R26" s="139" t="str">
        <f>IF(LEN(VLOOKUP($G26,Baseline!$G:$BH,12,0))=0,"",VLOOKUP($G26,Baseline!$G:$BH,12,0))</f>
        <v/>
      </c>
      <c r="S26" s="139" t="str">
        <f>IF(LEN(VLOOKUP($G26,Baseline!$G:$BH,13,0))=0,"",VLOOKUP($G26,Baseline!$G:$BH,13,0))</f>
        <v/>
      </c>
      <c r="T26" s="139" t="str">
        <f>IF(LEN(VLOOKUP($G26,Baseline!$G:$BH,14,0))=0,"",VLOOKUP($G26,Baseline!$G:$BH,14,0))</f>
        <v/>
      </c>
      <c r="U26" s="139" t="str">
        <f>IF(LEN(VLOOKUP($G26,Baseline!$G:$BH,15,0))=0,"",VLOOKUP($G26,Baseline!$G:$BH,15,0))</f>
        <v/>
      </c>
      <c r="V26" s="139" t="str">
        <f>IF(LEN(VLOOKUP($G26,Baseline!$G:$BH,16,0))=0,"",VLOOKUP($G26,Baseline!$G:$BH,16,0))</f>
        <v/>
      </c>
      <c r="W26" s="139" t="str">
        <f>IF(LEN(VLOOKUP($G26,Baseline!$G:$BH,17,0))=0,"",VLOOKUP($G26,Baseline!$G:$BH,17,0))</f>
        <v/>
      </c>
      <c r="X26" s="139" t="str">
        <f>IF(LEN(VLOOKUP($G26,Baseline!$G:$BH,18,0))=0,"",VLOOKUP($G26,Baseline!$G:$BH,18,0))</f>
        <v/>
      </c>
      <c r="Y26" s="139" t="str">
        <f>IF(LEN(VLOOKUP($G26,Baseline!$G:$BH,19,0))=0,"",VLOOKUP($G26,Baseline!$G:$BH,19,0))</f>
        <v/>
      </c>
      <c r="Z26" s="139" t="str">
        <f>IF(LEN(VLOOKUP($G26,Baseline!$G:$BH,20,0))=0,"",VLOOKUP($G26,Baseline!$G:$BH,20,0))</f>
        <v/>
      </c>
      <c r="AA26" s="139" t="str">
        <f>IF(LEN(VLOOKUP($G26,Baseline!$G:$BH,21,0))=0,"",VLOOKUP($G26,Baseline!$G:$BH,21,0))</f>
        <v/>
      </c>
      <c r="AB26" s="139" t="str">
        <f>IF(LEN(VLOOKUP($G26,Baseline!$G:$BH,22,0))=0,"",VLOOKUP($G26,Baseline!$G:$BH,22,0))</f>
        <v/>
      </c>
      <c r="AC26" s="139" t="str">
        <f>IF(LEN(VLOOKUP($G26,Baseline!$G:$BH,23,0))=0,"",VLOOKUP($G26,Baseline!$G:$BH,23,0))</f>
        <v/>
      </c>
      <c r="AD26" s="139" t="str">
        <f>IF(LEN(VLOOKUP($G26,Baseline!$G:$BH,24,0))=0,"",VLOOKUP($G26,Baseline!$G:$BH,24,0))</f>
        <v/>
      </c>
      <c r="AE26" s="139" t="str">
        <f>IF(LEN(VLOOKUP($G26,Baseline!$G:$BH,25,0))=0,"",VLOOKUP($G26,Baseline!$G:$BH,25,0))</f>
        <v/>
      </c>
      <c r="AF26" s="139" t="str">
        <f>IF(LEN(VLOOKUP($G26,Baseline!$G:$BH,26,0))=0,"",VLOOKUP($G26,Baseline!$G:$BH,26,0))</f>
        <v/>
      </c>
      <c r="AG26" s="139"/>
      <c r="AH26" s="139"/>
      <c r="AI26" s="139"/>
      <c r="AJ26" s="139"/>
      <c r="AK26" s="139" t="str">
        <f>IF(LEN(VLOOKUP($G26,Baseline!$G:$BH,31,0))=0,"",VLOOKUP($G26,Baseline!$G:$BH,31,0))</f>
        <v>Do you currently use platforms or tools to do sports at home?</v>
      </c>
      <c r="AL26" s="139" t="str">
        <f>IF(LEN(VLOOKUP($G26,Baseline!$G:$BH,32,0))=0,"",VLOOKUP($G26,Baseline!$G:$BH,32,0))</f>
        <v>0 = No</v>
      </c>
      <c r="AM26" s="139" t="str">
        <f>IF(LEN(VLOOKUP($G26,Baseline!$G:$BH,33,0))=0,"",VLOOKUP($G26,Baseline!$G:$BH,33,0))</f>
        <v>1 = Yes</v>
      </c>
      <c r="AN26" s="139" t="str">
        <f>IF(LEN(VLOOKUP($G26,Baseline!$G:$BH,34,0))=0,"",VLOOKUP($G26,Baseline!$G:$BH,34,0))</f>
        <v>77 = I don't know</v>
      </c>
      <c r="AO26" s="139" t="str">
        <f>IF(LEN(VLOOKUP($G26,Baseline!$G:$BH,35,0))=0,"",VLOOKUP($G26,Baseline!$G:$BH,35,0))</f>
        <v/>
      </c>
      <c r="AP26" s="139" t="str">
        <f>IF(LEN(VLOOKUP($G26,Baseline!$G:$BH,36,0))=0,"",VLOOKUP($G26,Baseline!$G:$BH,36,0))</f>
        <v/>
      </c>
      <c r="AQ26" s="139" t="str">
        <f>IF(LEN(VLOOKUP($G26,Baseline!$G:$BH,37,0))=0,"",VLOOKUP($G26,Baseline!$G:$BH,37,0))</f>
        <v/>
      </c>
      <c r="AR26" s="139" t="str">
        <f>IF(LEN(VLOOKUP($G26,Baseline!$G:$BH,38,0))=0,"",VLOOKUP($G26,Baseline!$G:$BH,38,0))</f>
        <v/>
      </c>
      <c r="AS26" s="139" t="str">
        <f>IF(LEN(VLOOKUP($G26,Baseline!$G:$BH,39,0))=0,"",VLOOKUP($G26,Baseline!$G:$BH,39,0))</f>
        <v/>
      </c>
      <c r="AT26" s="139" t="str">
        <f>IF(LEN(VLOOKUP($G26,Baseline!$G:$BH,40,0))=0,"",VLOOKUP($G26,Baseline!$G:$BH,40,0))</f>
        <v/>
      </c>
      <c r="AU26" s="139" t="str">
        <f>IF(LEN(VLOOKUP($G26,Baseline!$G:$BH,41,0))=0,"",VLOOKUP($G26,Baseline!$G:$BH,41,0))</f>
        <v/>
      </c>
      <c r="AV26" s="139" t="str">
        <f>IF(LEN(VLOOKUP($G26,Baseline!$G:$BH,42,0))=0,"",VLOOKUP($G26,Baseline!$G:$BH,42,0))</f>
        <v/>
      </c>
      <c r="AW26" s="139" t="str">
        <f>IF(LEN(VLOOKUP($G26,Baseline!$G:$BH,43,0))=0,"",VLOOKUP($G26,Baseline!$G:$BH,43,0))</f>
        <v/>
      </c>
      <c r="AX26" s="139" t="str">
        <f>IF(LEN(VLOOKUP($G26,Baseline!$G:$BH,44,0))=0,"",VLOOKUP($G26,Baseline!$G:$BH,44,0))</f>
        <v/>
      </c>
      <c r="AY26" s="139" t="str">
        <f>IF(LEN(VLOOKUP($G26,Baseline!$G:$BH,45,0))=0,"",VLOOKUP($G26,Baseline!$G:$BH,45,0))</f>
        <v/>
      </c>
      <c r="AZ26" s="139" t="str">
        <f>IF(LEN(VLOOKUP($G26,Baseline!$G:$BH,46,0))=0,"",VLOOKUP($G26,Baseline!$G:$BH,46,0))</f>
        <v/>
      </c>
      <c r="BA26" s="139" t="str">
        <f>IF(LEN(VLOOKUP($G26,Baseline!$G:$BH,47,0))=0,"",VLOOKUP($G26,Baseline!$G:$BH,47,0))</f>
        <v/>
      </c>
      <c r="BB26" s="139" t="str">
        <f>IF(LEN(VLOOKUP($G26,Baseline!$G:$BH,48,0))=0,"",VLOOKUP($G26,Baseline!$G:$BH,48,0))</f>
        <v/>
      </c>
      <c r="BC26" s="139" t="str">
        <f>IF(LEN(VLOOKUP($G26,Baseline!$G:$BH,49,0))=0,"",VLOOKUP($G26,Baseline!$G:$BH,49,0))</f>
        <v/>
      </c>
      <c r="BD26" s="139" t="str">
        <f>IF(LEN(VLOOKUP($G26,Baseline!$G:$BH,50,0))=0,"",VLOOKUP($G26,Baseline!$G:$BH,50,0))</f>
        <v/>
      </c>
      <c r="BE26" s="139" t="str">
        <f>IF(LEN(VLOOKUP($G26,Baseline!$G:$BH,51,0))=0,"",VLOOKUP($G26,Baseline!$G:$BH,51,0))</f>
        <v/>
      </c>
      <c r="BF26" s="139" t="str">
        <f>IF(LEN(VLOOKUP($G26,Baseline!$G:$BH,52,0))=0,"",VLOOKUP($G26,Baseline!$G:$BH,52,0))</f>
        <v/>
      </c>
      <c r="BG26" s="139" t="str">
        <f>IF(LEN(VLOOKUP($G26,Baseline!$G:$BH,53,0))=0,"",VLOOKUP($G26,Baseline!$G:$BH,53,0))</f>
        <v/>
      </c>
      <c r="BH26" s="139" t="str">
        <f>IF(LEN(VLOOKUP($G26,Baseline!$G:$BH,54,0))=0,"",VLOOKUP($G26,Baseline!$G:$BH,54,0))</f>
        <v/>
      </c>
      <c r="BI26" s="139"/>
      <c r="BJ26" s="139"/>
      <c r="BK26" s="139"/>
      <c r="BL26" s="139"/>
      <c r="BM26" s="139" t="str">
        <f>IF(LEN(VLOOKUP($G26,Baseline!$G:$CJ,59,0))=0,"",VLOOKUP($G26,Baseline!$G:$CJ,59,0))</f>
        <v>¿Utiliza actualmente plataformas o herramientas para practicar deporte en casa?</v>
      </c>
      <c r="BN26" s="135" t="str">
        <f>IF(LEN(VLOOKUP($G26,Baseline!$G:$CJ,60,0))=0,"",VLOOKUP($G26,Baseline!$G:$CJ,60,0))</f>
        <v>0 = No</v>
      </c>
      <c r="BO26" s="135" t="str">
        <f>IF(LEN(VLOOKUP($G26,Baseline!$G:$CJ,61,0))=0,"",VLOOKUP($G26,Baseline!$G:$CJ,61,0))</f>
        <v>1 = Sí</v>
      </c>
      <c r="BP26" s="135" t="str">
        <f>IF(LEN(VLOOKUP($G26,Baseline!$G:$CJ,62,0))=0,"",VLOOKUP($G26,Baseline!$G:$CJ,62,0))</f>
        <v>77 = No lo sé</v>
      </c>
      <c r="BQ26" s="135" t="str">
        <f>IF(LEN(VLOOKUP($G26,Baseline!$G:$CJ,63,0))=0,"",VLOOKUP($G26,Baseline!$G:$CJ,63,0))</f>
        <v/>
      </c>
      <c r="BR26" s="135" t="str">
        <f>IF(LEN(VLOOKUP($G26,Baseline!$G:$CJ,64,0))=0,"",VLOOKUP($G26,Baseline!$G:$CJ,64,0))</f>
        <v/>
      </c>
      <c r="BS26" s="135" t="str">
        <f>IF(LEN(VLOOKUP($G26,Baseline!$G:$CJ,65,0))=0,"",VLOOKUP($G26,Baseline!$G:$CJ,65,0))</f>
        <v/>
      </c>
      <c r="BT26" s="135" t="str">
        <f>IF(LEN(VLOOKUP($G26,Baseline!$G:$CJ,66,0))=0,"",VLOOKUP($G26,Baseline!$G:$CJ,66,0))</f>
        <v/>
      </c>
      <c r="BU26" s="135" t="str">
        <f>IF(LEN(VLOOKUP($G26,Baseline!$G:$CJ,67,0))=0,"",VLOOKUP($G26,Baseline!$G:$CJ,67,0))</f>
        <v/>
      </c>
      <c r="BV26" s="135" t="str">
        <f>IF(LEN(VLOOKUP($G26,Baseline!$G:$CJ,68,0))=0,"",VLOOKUP($G26,Baseline!$G:$CJ,68,0))</f>
        <v/>
      </c>
      <c r="BW26" s="135" t="str">
        <f>IF(LEN(VLOOKUP($G26,Baseline!$G:$CJ,69,0))=0,"",VLOOKUP($G26,Baseline!$G:$CJ,69,0))</f>
        <v/>
      </c>
      <c r="BX26" s="135" t="str">
        <f>IF(LEN(VLOOKUP($G26,Baseline!$G:$CJ,70,0))=0,"",VLOOKUP($G26,Baseline!$G:$CJ,70,0))</f>
        <v/>
      </c>
      <c r="BY26" s="135" t="str">
        <f>IF(LEN(VLOOKUP($G26,Baseline!$G:$CJ,71,0))=0,"",VLOOKUP($G26,Baseline!$G:$CJ,71,0))</f>
        <v/>
      </c>
      <c r="BZ26" s="135" t="str">
        <f>IF(LEN(VLOOKUP($G26,Baseline!$G:$CJ,72,0))=0,"",VLOOKUP($G26,Baseline!$G:$CJ,72,0))</f>
        <v/>
      </c>
      <c r="CA26" s="135" t="str">
        <f>IF(LEN(VLOOKUP($G26,Baseline!$G:$CJ,73,0))=0,"",VLOOKUP($G26,Baseline!$G:$CJ,73,0))</f>
        <v/>
      </c>
      <c r="CB26" s="135" t="str">
        <f>IF(LEN(VLOOKUP($G26,Baseline!$G:$CJ,74,0))=0,"",VLOOKUP($G26,Baseline!$G:$CJ,74,0))</f>
        <v/>
      </c>
      <c r="CC26" s="135" t="str">
        <f>IF(LEN(VLOOKUP($G26,Baseline!$G:$CJ,75,0))=0,"",VLOOKUP($G26,Baseline!$G:$CJ,75,0))</f>
        <v/>
      </c>
      <c r="CD26" s="135" t="str">
        <f>IF(LEN(VLOOKUP($G26,Baseline!$G:$CJ,76,0))=0,"",VLOOKUP($G26,Baseline!$G:$CJ,76,0))</f>
        <v/>
      </c>
      <c r="CE26" s="135" t="str">
        <f>IF(LEN(VLOOKUP($G26,Baseline!$G:$CJ,77,0))=0,"",VLOOKUP($G26,Baseline!$G:$CJ,77,0))</f>
        <v/>
      </c>
      <c r="CF26" s="135" t="str">
        <f>IF(LEN(VLOOKUP($G26,Baseline!$G:$CJ,78,0))=0,"",VLOOKUP($G26,Baseline!$G:$CJ,78,0))</f>
        <v/>
      </c>
      <c r="CG26" s="135" t="str">
        <f>IF(LEN(VLOOKUP($G26,Baseline!$G:$CJ,79,0))=0,"",VLOOKUP($G26,Baseline!$G:$CJ,79,0))</f>
        <v/>
      </c>
      <c r="CH26" s="135" t="str">
        <f>IF(LEN(VLOOKUP($G26,Baseline!$G:$CJ,80,0))=0,"",VLOOKUP($G26,Baseline!$G:$CJ,80,0))</f>
        <v/>
      </c>
      <c r="CI26" s="135" t="str">
        <f>IF(LEN(VLOOKUP($G26,Baseline!$G:$CJ,81,0))=0,"",VLOOKUP($G26,Baseline!$G:$CJ,81,0))</f>
        <v/>
      </c>
      <c r="CJ26" s="135" t="str">
        <f>IF(LEN(VLOOKUP($G26,Baseline!$G:$CJ,82,0))=0,"",VLOOKUP($G26,Baseline!$G:$CJ,82,0))</f>
        <v/>
      </c>
      <c r="CK26" s="139"/>
      <c r="CL26" s="139"/>
      <c r="CM26" s="139"/>
      <c r="CN26" s="139"/>
      <c r="CO26" s="136" t="str">
        <f>IF(LEN(VLOOKUP($G26,Baseline!$G:$DL,87,0))=0,"",VLOOKUP($G26,Baseline!$G:$DL,87,0))</f>
        <v>Utilisez-vous actuellement des plates-formes ou appareils pour faire du sport à la maison ?</v>
      </c>
      <c r="CP26" s="136" t="str">
        <f>IF(LEN(VLOOKUP($G26,Baseline!$G:$DL,88,0))=0,"",VLOOKUP($G26,Baseline!$G:$DL,88,0))</f>
        <v>0 = non</v>
      </c>
      <c r="CQ26" s="136" t="str">
        <f>IF(LEN(VLOOKUP($G26,Baseline!$G:$DL,89,0))=0,"",VLOOKUP($G26,Baseline!$G:$DL,89,0))</f>
        <v>1 = oui</v>
      </c>
      <c r="CR26" s="136" t="str">
        <f>IF(LEN(VLOOKUP($G26,Baseline!$G:$DL,90,0))=0,"",VLOOKUP($G26,Baseline!$G:$DL,90,0))</f>
        <v>77 = je ne sais pas</v>
      </c>
      <c r="CS26" s="136" t="str">
        <f>IF(LEN(VLOOKUP($G26,Baseline!$G:$DL,91,0))=0,"",VLOOKUP($G26,Baseline!$G:$DL,91,0))</f>
        <v/>
      </c>
      <c r="CT26" s="136" t="str">
        <f>IF(LEN(VLOOKUP($G26,Baseline!$G:$DL,92,0))=0,"",VLOOKUP($G26,Baseline!$G:$DL,92,0))</f>
        <v/>
      </c>
      <c r="CU26" s="136" t="str">
        <f>IF(LEN(VLOOKUP($G26,Baseline!$G:$DL,93,0))=0,"",VLOOKUP($G26,Baseline!$G:$DL,93,0))</f>
        <v/>
      </c>
      <c r="CV26" s="136" t="str">
        <f>IF(LEN(VLOOKUP($G26,Baseline!$G:$DL,94,0))=0,"",VLOOKUP($G26,Baseline!$G:$DL,94,0))</f>
        <v/>
      </c>
      <c r="CW26" s="136" t="str">
        <f>IF(LEN(VLOOKUP($G26,Baseline!$G:$DL,95,0))=0,"",VLOOKUP($G26,Baseline!$G:$DL,95,0))</f>
        <v/>
      </c>
      <c r="CX26" s="136" t="str">
        <f>IF(LEN(VLOOKUP($G26,Baseline!$G:$DL,96,0))=0,"",VLOOKUP($G26,Baseline!$G:$DL,96,0))</f>
        <v/>
      </c>
      <c r="CY26" s="136" t="str">
        <f>IF(LEN(VLOOKUP($G26,Baseline!$G:$DL,97,0))=0,"",VLOOKUP($G26,Baseline!$G:$DL,97,0))</f>
        <v/>
      </c>
      <c r="CZ26" s="136" t="str">
        <f>IF(LEN(VLOOKUP($G26,Baseline!$G:$DL,98,0))=0,"",VLOOKUP($G26,Baseline!$G:$DL,98,0))</f>
        <v/>
      </c>
      <c r="DA26" s="136" t="str">
        <f>IF(LEN(VLOOKUP($G26,Baseline!$G:$DL,99,0))=0,"",VLOOKUP($G26,Baseline!$G:$DL,99,0))</f>
        <v/>
      </c>
      <c r="DB26" s="136" t="str">
        <f>IF(LEN(VLOOKUP($G26,Baseline!$G:$DL,100,0))=0,"",VLOOKUP($G26,Baseline!$G:$DL,100,0))</f>
        <v/>
      </c>
      <c r="DC26" s="136" t="str">
        <f>IF(LEN(VLOOKUP($G26,Baseline!$G:$DL,101,0))=0,"",VLOOKUP($G26,Baseline!$G:$DL,101,0))</f>
        <v/>
      </c>
      <c r="DD26" s="136" t="str">
        <f>IF(LEN(VLOOKUP($G26,Baseline!$G:$DL,102,0))=0,"",VLOOKUP($G26,Baseline!$G:$DL,102,0))</f>
        <v/>
      </c>
      <c r="DE26" s="136" t="str">
        <f>IF(LEN(VLOOKUP($G26,Baseline!$G:$DL,103,0))=0,"",VLOOKUP($G26,Baseline!$G:$DL,103,0))</f>
        <v/>
      </c>
      <c r="DF26" s="136" t="str">
        <f>IF(LEN(VLOOKUP($G26,Baseline!$G:$DL,104,0))=0,"",VLOOKUP($G26,Baseline!$G:$DL,104,0))</f>
        <v/>
      </c>
      <c r="DG26" s="136" t="str">
        <f>IF(LEN(VLOOKUP($G26,Baseline!$G:$DL,105,0))=0,"",VLOOKUP($G26,Baseline!$G:$DL,105,0))</f>
        <v/>
      </c>
      <c r="DH26" s="136" t="str">
        <f>IF(LEN(VLOOKUP($G26,Baseline!$G:$DL,106,0))=0,"",VLOOKUP($G26,Baseline!$G:$DL,106,0))</f>
        <v/>
      </c>
      <c r="DI26" s="136" t="str">
        <f>IF(LEN(VLOOKUP($G26,Baseline!$G:$DL,107,0))=0,"",VLOOKUP($G26,Baseline!$G:$DL,107,0))</f>
        <v/>
      </c>
      <c r="DJ26" s="136" t="str">
        <f>IF(LEN(VLOOKUP($G26,Baseline!$G:$DL,108,0))=0,"",VLOOKUP($G26,Baseline!$G:$DL,108,0))</f>
        <v/>
      </c>
      <c r="DK26" s="136" t="str">
        <f>IF(LEN(VLOOKUP($G26,Baseline!$G:$DL,109,0))=0,"",VLOOKUP($G26,Baseline!$G:$DL,109,0))</f>
        <v/>
      </c>
      <c r="DL26" s="136" t="str">
        <f>IF(LEN(VLOOKUP($G26,Baseline!$G:$DL,110,0))=0,"",VLOOKUP($G26,Baseline!$G:$DL,110,0))</f>
        <v/>
      </c>
      <c r="DM26" s="136"/>
      <c r="DN26" s="136"/>
      <c r="DO26" s="136"/>
      <c r="DP26" s="136"/>
      <c r="DQ26" s="139" t="str">
        <f>IF(LEN(VLOOKUP($G26,Baseline!$G:$EN,115,0))=0,"",VLOOKUP($G26,Baseline!$G:$EN,115,0))</f>
        <v>Használ jelenleg platformokat vagy eszközöket az otthoni sportoláshoz?</v>
      </c>
      <c r="DR26" s="139" t="str">
        <f>IF(LEN(VLOOKUP($G26,Baseline!$G:$EN,116,0))=0,"",VLOOKUP($G26,Baseline!$G:$EN,116,0))</f>
        <v>0 = nem</v>
      </c>
      <c r="DS26" s="139" t="str">
        <f>IF(LEN(VLOOKUP($G26,Baseline!$G:$EN,117,0))=0,"",VLOOKUP($G26,Baseline!$G:$EN,117,0))</f>
        <v>1 = igen</v>
      </c>
      <c r="DT26" s="139" t="str">
        <f>IF(LEN(VLOOKUP($G26,Baseline!$G:$EN,118,0))=0,"",VLOOKUP($G26,Baseline!$G:$EN,118,0))</f>
        <v>77 = nem tudom</v>
      </c>
      <c r="DU26" s="139" t="str">
        <f>IF(LEN(VLOOKUP($G26,Baseline!$G:$EN,119,0))=0,"",VLOOKUP($G26,Baseline!$G:$EN,119,0))</f>
        <v/>
      </c>
      <c r="DV26" s="139" t="str">
        <f>IF(LEN(VLOOKUP($G26,Baseline!$G:$EN,120,0))=0,"",VLOOKUP($G26,Baseline!$G:$EN,120,0))</f>
        <v/>
      </c>
      <c r="DW26" s="139" t="str">
        <f>IF(LEN(VLOOKUP($G26,Baseline!$G:$EN,121,0))=0,"",VLOOKUP($G26,Baseline!$G:$EN,121,0))</f>
        <v/>
      </c>
      <c r="DX26" s="139" t="str">
        <f>IF(LEN(VLOOKUP($G26,Baseline!$G:$EN,122,0))=0,"",VLOOKUP($G26,Baseline!$G:$EN,122,0))</f>
        <v/>
      </c>
      <c r="DY26" s="139" t="str">
        <f>IF(LEN(VLOOKUP($G26,Baseline!$G:$EN,123,0))=0,"",VLOOKUP($G26,Baseline!$G:$EN,123,0))</f>
        <v/>
      </c>
      <c r="DZ26" s="139" t="str">
        <f>IF(LEN(VLOOKUP($G26,Baseline!$G:$EN,124,0))=0,"",VLOOKUP($G26,Baseline!$G:$EN,124,0))</f>
        <v/>
      </c>
      <c r="EA26" s="139" t="str">
        <f>IF(LEN(VLOOKUP($G26,Baseline!$G:$EN,125,0))=0,"",VLOOKUP($G26,Baseline!$G:$EN,125,0))</f>
        <v/>
      </c>
      <c r="EB26" s="139" t="str">
        <f>IF(LEN(VLOOKUP($G26,Baseline!$G:$EN,126,0))=0,"",VLOOKUP($G26,Baseline!$G:$EN,126,0))</f>
        <v/>
      </c>
      <c r="EC26" s="139" t="str">
        <f>IF(LEN(VLOOKUP($G26,Baseline!$G:$EN,127,0))=0,"",VLOOKUP($G26,Baseline!$G:$EN,127,0))</f>
        <v/>
      </c>
      <c r="ED26" s="139" t="str">
        <f>IF(LEN(VLOOKUP($G26,Baseline!$G:$EN,128,0))=0,"",VLOOKUP($G26,Baseline!$G:$EN,128,0))</f>
        <v/>
      </c>
      <c r="EE26" s="139" t="str">
        <f>IF(LEN(VLOOKUP($G26,Baseline!$G:$EN,129,0))=0,"",VLOOKUP($G26,Baseline!$G:$EN,129,0))</f>
        <v/>
      </c>
      <c r="EF26" s="139" t="str">
        <f>IF(LEN(VLOOKUP($G26,Baseline!$G:$EN,130,0))=0,"",VLOOKUP($G26,Baseline!$G:$EN,130,0))</f>
        <v/>
      </c>
      <c r="EG26" s="139" t="str">
        <f>IF(LEN(VLOOKUP($G26,Baseline!$G:$EN,131,0))=0,"",VLOOKUP($G26,Baseline!$G:$EN,131,0))</f>
        <v/>
      </c>
      <c r="EH26" s="139" t="str">
        <f>IF(LEN(VLOOKUP($G26,Baseline!$G:$EN,132,0))=0,"",VLOOKUP($G26,Baseline!$G:$EN,132,0))</f>
        <v/>
      </c>
      <c r="EI26" s="139" t="str">
        <f>IF(LEN(VLOOKUP($G26,Baseline!$G:$EN,133,0))=0,"",VLOOKUP($G26,Baseline!$G:$EN,133,0))</f>
        <v/>
      </c>
      <c r="EJ26" s="139" t="str">
        <f>IF(LEN(VLOOKUP($G26,Baseline!$G:$EN,134,0))=0,"",VLOOKUP($G26,Baseline!$G:$EN,134,0))</f>
        <v/>
      </c>
      <c r="EK26" s="139" t="str">
        <f>IF(LEN(VLOOKUP($G26,Baseline!$G:$EN,135,0))=0,"",VLOOKUP($G26,Baseline!$G:$EN,135,0))</f>
        <v/>
      </c>
      <c r="EL26" s="139" t="str">
        <f>IF(LEN(VLOOKUP($G26,Baseline!$G:$EN,136,0))=0,"",VLOOKUP($G26,Baseline!$G:$EN,136,0))</f>
        <v/>
      </c>
      <c r="EM26" s="139" t="str">
        <f>IF(LEN(VLOOKUP($G26,Baseline!$G:$EN,137,0))=0,"",VLOOKUP($G26,Baseline!$G:$EN,137,0))</f>
        <v/>
      </c>
      <c r="EN26" s="139" t="str">
        <f>IF(LEN(VLOOKUP($G26,Baseline!$G:$EN,138,0))=0,"",VLOOKUP($G26,Baseline!$G:$EN,138,0))</f>
        <v/>
      </c>
      <c r="EO26" s="139"/>
      <c r="EP26" s="139"/>
      <c r="EQ26" s="139"/>
      <c r="ER26" s="139"/>
      <c r="ES26" s="139" t="str">
        <f>IF(LEN(VLOOKUP($G26,Baseline!$G:$FP,143,0))=0,"",VLOOKUP($G26,Baseline!$G:$FP,143,0))</f>
        <v>Al momento utilizza piattaforme o strumenti per praticare sport da casa?</v>
      </c>
      <c r="ET26" s="139" t="str">
        <f>IF(LEN(VLOOKUP($G26,Baseline!$G:$FP,144,0))=0,"",VLOOKUP($G26,Baseline!$G:$FP,144,0))</f>
        <v>0 = no</v>
      </c>
      <c r="EU26" s="139" t="str">
        <f>IF(LEN(VLOOKUP($G26,Baseline!$G:$FP,145,0))=0,"",VLOOKUP($G26,Baseline!$G:$FP,145,0))</f>
        <v>1 = sì</v>
      </c>
      <c r="EV26" s="139" t="str">
        <f>IF(LEN(VLOOKUP($G26,Baseline!$G:$FP,146,0))=0,"",VLOOKUP($G26,Baseline!$G:$FP,146,0))</f>
        <v>77 = non lo so</v>
      </c>
      <c r="EW26" s="139" t="str">
        <f>IF(LEN(VLOOKUP($G26,Baseline!$G:$FP,147,0))=0,"",VLOOKUP($G26,Baseline!$G:$FP,147,0))</f>
        <v/>
      </c>
      <c r="EX26" s="139" t="str">
        <f>IF(LEN(VLOOKUP($G26,Baseline!$G:$FP,148,0))=0,"",VLOOKUP($G26,Baseline!$G:$FP,148,0))</f>
        <v/>
      </c>
      <c r="EY26" s="139" t="str">
        <f>IF(LEN(VLOOKUP($G26,Baseline!$G:$FP,149,0))=0,"",VLOOKUP($G26,Baseline!$G:$FP,149,0))</f>
        <v/>
      </c>
      <c r="EZ26" s="139" t="str">
        <f>IF(LEN(VLOOKUP($G26,Baseline!$G:$FP,150,0))=0,"",VLOOKUP($G26,Baseline!$G:$FP,150,0))</f>
        <v/>
      </c>
      <c r="FA26" s="139" t="str">
        <f>IF(LEN(VLOOKUP($G26,Baseline!$G:$FP,151,0))=0,"",VLOOKUP($G26,Baseline!$G:$FP,151,0))</f>
        <v/>
      </c>
      <c r="FB26" s="139" t="str">
        <f>IF(LEN(VLOOKUP($G26,Baseline!$G:$FP,152,0))=0,"",VLOOKUP($G26,Baseline!$G:$FP,152,0))</f>
        <v/>
      </c>
      <c r="FC26" s="139" t="str">
        <f>IF(LEN(VLOOKUP($G26,Baseline!$G:$FP,153,0))=0,"",VLOOKUP($G26,Baseline!$G:$FP,153,0))</f>
        <v/>
      </c>
      <c r="FD26" s="139" t="str">
        <f>IF(LEN(VLOOKUP($G26,Baseline!$G:$FP,154,0))=0,"",VLOOKUP($G26,Baseline!$G:$FP,154,0))</f>
        <v/>
      </c>
      <c r="FE26" s="139" t="str">
        <f>IF(LEN(VLOOKUP($G26,Baseline!$G:$FP,155,0))=0,"",VLOOKUP($G26,Baseline!$G:$FP,155,0))</f>
        <v/>
      </c>
      <c r="FF26" s="139" t="str">
        <f>IF(LEN(VLOOKUP($G26,Baseline!$G:$FP,156,0))=0,"",VLOOKUP($G26,Baseline!$G:$FP,156,0))</f>
        <v/>
      </c>
      <c r="FG26" s="139" t="str">
        <f>IF(LEN(VLOOKUP($G26,Baseline!$G:$FP,157,0))=0,"",VLOOKUP($G26,Baseline!$G:$FP,157,0))</f>
        <v/>
      </c>
      <c r="FH26" s="139" t="str">
        <f>IF(LEN(VLOOKUP($G26,Baseline!$G:$FP,158,0))=0,"",VLOOKUP($G26,Baseline!$G:$FP,158,0))</f>
        <v/>
      </c>
      <c r="FI26" s="139" t="str">
        <f>IF(LEN(VLOOKUP($G26,Baseline!$G:$FP,159,0))=0,"",VLOOKUP($G26,Baseline!$G:$FP,159,0))</f>
        <v/>
      </c>
      <c r="FJ26" s="139" t="str">
        <f>IF(LEN(VLOOKUP($G26,Baseline!$G:$FP,160,0))=0,"",VLOOKUP($G26,Baseline!$G:$FP,160,0))</f>
        <v/>
      </c>
      <c r="FK26" s="139" t="str">
        <f>IF(LEN(VLOOKUP($G26,Baseline!$G:$FP,161,0))=0,"",VLOOKUP($G26,Baseline!$G:$FP,161,0))</f>
        <v/>
      </c>
      <c r="FL26" s="139" t="str">
        <f>IF(LEN(VLOOKUP($G26,Baseline!$G:$FP,162,0))=0,"",VLOOKUP($G26,Baseline!$G:$FP,162,0))</f>
        <v/>
      </c>
      <c r="FM26" s="139" t="str">
        <f>IF(LEN(VLOOKUP($G26,Baseline!$G:$FP,163,0))=0,"",VLOOKUP($G26,Baseline!$G:$FP,163,0))</f>
        <v/>
      </c>
      <c r="FN26" s="139" t="str">
        <f>IF(LEN(VLOOKUP($G26,Baseline!$G:$FP,164,0))=0,"",VLOOKUP($G26,Baseline!$G:$FP,164,0))</f>
        <v/>
      </c>
      <c r="FO26" s="139" t="str">
        <f>IF(LEN(VLOOKUP($G26,Baseline!$G:$FP,165,0))=0,"",VLOOKUP($G26,Baseline!$G:$FP,165,0))</f>
        <v/>
      </c>
      <c r="FP26" s="139" t="str">
        <f>IF(LEN(VLOOKUP($G26,Baseline!$G:$FP,166,0))=0,"",VLOOKUP($G26,Baseline!$G:$FP,166,0))</f>
        <v/>
      </c>
      <c r="FQ26" s="139"/>
      <c r="FR26" s="139"/>
      <c r="FS26" s="139"/>
      <c r="FT26" s="139"/>
      <c r="FU26" s="139" t="str">
        <f>IF(LEN(VLOOKUP($G26,Baseline!$G:$GR,171,0))=0,"",VLOOKUP($G26,Baseline!$G:$GR,171,0))</f>
        <v>Используете ли Вы сейчас какие-либо платформы или инструменты для занятий спортом дома?</v>
      </c>
      <c r="FV26" s="139" t="str">
        <f>IF(LEN(VLOOKUP($G26,Baseline!$G:$GR,172,0))=0,"",VLOOKUP($G26,Baseline!$G:$GR,172,0))</f>
        <v>0 = нет</v>
      </c>
      <c r="FW26" s="139" t="str">
        <f>IF(LEN(VLOOKUP($G26,Baseline!$G:$GR,173,0))=0,"",VLOOKUP($G26,Baseline!$G:$GR,173,0))</f>
        <v>1 = да</v>
      </c>
      <c r="FX26" s="139" t="str">
        <f>IF(LEN(VLOOKUP($G26,Baseline!$G:$GR,174,0))=0,"",VLOOKUP($G26,Baseline!$G:$GR,174,0))</f>
        <v>77 = я не знаю</v>
      </c>
      <c r="FY26" s="139" t="str">
        <f>IF(LEN(VLOOKUP($G26,Baseline!$G:$GR,175,0))=0,"",VLOOKUP($G26,Baseline!$G:$GR,175,0))</f>
        <v/>
      </c>
      <c r="FZ26" s="139" t="str">
        <f>IF(LEN(VLOOKUP($G26,Baseline!$G:$GR,176,0))=0,"",VLOOKUP($G26,Baseline!$G:$GR,176,0))</f>
        <v/>
      </c>
      <c r="GA26" s="139" t="str">
        <f>IF(LEN(VLOOKUP($G26,Baseline!$G:$GR,177,0))=0,"",VLOOKUP($G26,Baseline!$G:$GR,177,0))</f>
        <v/>
      </c>
      <c r="GB26" s="139" t="str">
        <f>IF(LEN(VLOOKUP($G26,Baseline!$G:$GR,178,0))=0,"",VLOOKUP($G26,Baseline!$G:$GR,178,0))</f>
        <v/>
      </c>
      <c r="GC26" s="139" t="str">
        <f>IF(LEN(VLOOKUP($G26,Baseline!$G:$GR,179,0))=0,"",VLOOKUP($G26,Baseline!$G:$GR,179,0))</f>
        <v/>
      </c>
      <c r="GD26" s="139" t="str">
        <f>IF(LEN(VLOOKUP($G26,Baseline!$G:$GR,180,0))=0,"",VLOOKUP($G26,Baseline!$G:$GR,180,0))</f>
        <v/>
      </c>
      <c r="GE26" s="139" t="str">
        <f>IF(LEN(VLOOKUP($G26,Baseline!$G:$GR,181,0))=0,"",VLOOKUP($G26,Baseline!$G:$GR,181,0))</f>
        <v/>
      </c>
      <c r="GF26" s="139" t="str">
        <f>IF(LEN(VLOOKUP($G26,Baseline!$G:$GR,182,0))=0,"",VLOOKUP($G26,Baseline!$G:$GR,182,0))</f>
        <v/>
      </c>
      <c r="GG26" s="139" t="str">
        <f>IF(LEN(VLOOKUP($G26,Baseline!$G:$GR,183,0))=0,"",VLOOKUP($G26,Baseline!$G:$GR,183,0))</f>
        <v/>
      </c>
      <c r="GH26" s="139" t="str">
        <f>IF(LEN(VLOOKUP($G26,Baseline!$G:$GR,184,0))=0,"",VLOOKUP($G26,Baseline!$G:$GR,184,0))</f>
        <v/>
      </c>
      <c r="GI26" s="139" t="str">
        <f>IF(LEN(VLOOKUP($G26,Baseline!$G:$GR,185,0))=0,"",VLOOKUP($G26,Baseline!$G:$GR,185,0))</f>
        <v/>
      </c>
      <c r="GJ26" s="139" t="str">
        <f>IF(LEN(VLOOKUP($G26,Baseline!$G:$GR,186,0))=0,"",VLOOKUP($G26,Baseline!$G:$GR,186,0))</f>
        <v/>
      </c>
      <c r="GK26" s="139" t="str">
        <f>IF(LEN(VLOOKUP($G26,Baseline!$G:$GR,187,0))=0,"",VLOOKUP($G26,Baseline!$G:$GR,187,0))</f>
        <v/>
      </c>
      <c r="GL26" s="139" t="str">
        <f>IF(LEN(VLOOKUP($G26,Baseline!$G:$GR,188,0))=0,"",VLOOKUP($G26,Baseline!$G:$GR,188,0))</f>
        <v/>
      </c>
      <c r="GM26" s="139" t="str">
        <f>IF(LEN(VLOOKUP($G26,Baseline!$G:$GR,189,0))=0,"",VLOOKUP($G26,Baseline!$G:$GR,189,0))</f>
        <v/>
      </c>
      <c r="GN26" s="139" t="str">
        <f>IF(LEN(VLOOKUP($G26,Baseline!$G:$GR,190,0))=0,"",VLOOKUP($G26,Baseline!$G:$GR,190,0))</f>
        <v/>
      </c>
      <c r="GO26" s="139" t="str">
        <f>IF(LEN(VLOOKUP($G26,Baseline!$G:$GR,191,0))=0,"",VLOOKUP($G26,Baseline!$G:$GR,191,0))</f>
        <v/>
      </c>
      <c r="GP26" s="139" t="str">
        <f>IF(LEN(VLOOKUP($G26,Baseline!$G:$GR,192,0))=0,"",VLOOKUP($G26,Baseline!$G:$GR,192,0))</f>
        <v/>
      </c>
      <c r="GQ26" s="139" t="str">
        <f>IF(LEN(VLOOKUP($G26,Baseline!$G:$GR,193,0))=0,"",VLOOKUP($G26,Baseline!$G:$GR,193,0))</f>
        <v/>
      </c>
      <c r="GR26" s="139" t="str">
        <f>IF(LEN(VLOOKUP($G26,Baseline!$G:$GR,194,0))=0,"",VLOOKUP($G26,Baseline!$G:$GR,194,0))</f>
        <v/>
      </c>
      <c r="GS26" s="139"/>
      <c r="GT26" s="139"/>
      <c r="GU26" s="139"/>
      <c r="GV26" s="139"/>
      <c r="GW26" s="139" t="str">
        <f>IF(LEN(VLOOKUP($G26,Baseline!$G:$HT,199,0))=0,"",VLOOKUP($G26,Baseline!$G:$HT,199,0))</f>
        <v>Da li trenutno koristite platforme ili alatke ka bi se bavili sportom kod kuće?</v>
      </c>
      <c r="GX26" s="139" t="str">
        <f>IF(LEN(VLOOKUP($G26,Baseline!$G:$HT,200,0))=0,"",VLOOKUP($G26,Baseline!$G:$HT,200,0))</f>
        <v>0 = ne</v>
      </c>
      <c r="GY26" s="139" t="str">
        <f>IF(LEN(VLOOKUP($G26,Baseline!$G:$HT,201,0))=0,"",VLOOKUP($G26,Baseline!$G:$HT,201,0))</f>
        <v>1 = da</v>
      </c>
      <c r="GZ26" s="139" t="str">
        <f>IF(LEN(VLOOKUP($G26,Baseline!$G:$HT,202,0))=0,"",VLOOKUP($G26,Baseline!$G:$HT,202,0))</f>
        <v>77 = ne znam</v>
      </c>
      <c r="HA26" s="139" t="str">
        <f>IF(LEN(VLOOKUP($G26,Baseline!$G:$HT,203,0))=0,"",VLOOKUP($G26,Baseline!$G:$HT,203,0))</f>
        <v/>
      </c>
      <c r="HB26" s="139" t="str">
        <f>IF(LEN(VLOOKUP($G26,Baseline!$G:$HT,204,0))=0,"",VLOOKUP($G26,Baseline!$G:$HT,204,0))</f>
        <v/>
      </c>
      <c r="HC26" s="139" t="str">
        <f>IF(LEN(VLOOKUP($G26,Baseline!$G:$HT,205,0))=0,"",VLOOKUP($G26,Baseline!$G:$HT,205,0))</f>
        <v/>
      </c>
      <c r="HD26" s="139" t="str">
        <f>IF(LEN(VLOOKUP($G26,Baseline!$G:$HT,206,0))=0,"",VLOOKUP($G26,Baseline!$G:$HT,206,0))</f>
        <v/>
      </c>
      <c r="HE26" s="139" t="str">
        <f>IF(LEN(VLOOKUP($G26,Baseline!$G:$HT,207,0))=0,"",VLOOKUP($G26,Baseline!$G:$HT,207,0))</f>
        <v/>
      </c>
      <c r="HF26" s="139" t="str">
        <f>IF(LEN(VLOOKUP($G26,Baseline!$G:$HT,208,0))=0,"",VLOOKUP($G26,Baseline!$G:$HT,208,0))</f>
        <v/>
      </c>
      <c r="HG26" s="139" t="str">
        <f>IF(LEN(VLOOKUP($G26,Baseline!$G:$HT,209,0))=0,"",VLOOKUP($G26,Baseline!$G:$HT,209,0))</f>
        <v/>
      </c>
      <c r="HH26" s="139" t="str">
        <f>IF(LEN(VLOOKUP($G26,Baseline!$G:$HT,210,0))=0,"",VLOOKUP($G26,Baseline!$G:$HT,210,0))</f>
        <v/>
      </c>
      <c r="HI26" s="139" t="str">
        <f>IF(LEN(VLOOKUP($G26,Baseline!$G:$HT,211,0))=0,"",VLOOKUP($G26,Baseline!$G:$HT,211,0))</f>
        <v/>
      </c>
      <c r="HJ26" s="139" t="str">
        <f>IF(LEN(VLOOKUP($G26,Baseline!$G:$HT,212,0))=0,"",VLOOKUP($G26,Baseline!$G:$HT,212,0))</f>
        <v/>
      </c>
      <c r="HK26" s="139" t="str">
        <f>IF(LEN(VLOOKUP($G26,Baseline!$G:$HT,213,0))=0,"",VLOOKUP($G26,Baseline!$G:$HT,213,0))</f>
        <v/>
      </c>
      <c r="HL26" s="139" t="str">
        <f>IF(LEN(VLOOKUP($G26,Baseline!$G:$HT,214,0))=0,"",VLOOKUP($G26,Baseline!$G:$HT,214,0))</f>
        <v/>
      </c>
      <c r="HM26" s="139" t="str">
        <f>IF(LEN(VLOOKUP($G26,Baseline!$G:$HT,215,0))=0,"",VLOOKUP($G26,Baseline!$G:$HT,215,0))</f>
        <v/>
      </c>
      <c r="HN26" s="139" t="str">
        <f>IF(LEN(VLOOKUP($G26,Baseline!$G:$HT,216,0))=0,"",VLOOKUP($G26,Baseline!$G:$HT,216,0))</f>
        <v/>
      </c>
      <c r="HO26" s="139" t="str">
        <f>IF(LEN(VLOOKUP($G26,Baseline!$G:$HT,217,0))=0,"",VLOOKUP($G26,Baseline!$G:$HT,217,0))</f>
        <v/>
      </c>
      <c r="HP26" s="139" t="str">
        <f>IF(LEN(VLOOKUP($G26,Baseline!$G:$HT,218,0))=0,"",VLOOKUP($G26,Baseline!$G:$HT,218,0))</f>
        <v/>
      </c>
      <c r="HQ26" s="139" t="str">
        <f>IF(LEN(VLOOKUP($G26,Baseline!$G:$HT,219,0))=0,"",VLOOKUP($G26,Baseline!$G:$HT,219,0))</f>
        <v/>
      </c>
      <c r="HR26" s="139" t="str">
        <f>IF(LEN(VLOOKUP($G26,Baseline!$G:$HT,220,0))=0,"",VLOOKUP($G26,Baseline!$G:$HT,220,0))</f>
        <v/>
      </c>
      <c r="HS26" s="139" t="str">
        <f>IF(LEN(VLOOKUP($G26,Baseline!$G:$HT,221,0))=0,"",VLOOKUP($G26,Baseline!$G:$HT,221,0))</f>
        <v/>
      </c>
      <c r="HT26" s="139" t="str">
        <f>IF(LEN(VLOOKUP($G26,Baseline!$G:$HT,222,0))=0,"",VLOOKUP($G26,Baseline!$G:$HT,222,0))</f>
        <v/>
      </c>
      <c r="HU26" s="139"/>
      <c r="HV26" s="139"/>
      <c r="HW26" s="139"/>
      <c r="HX26" s="139"/>
    </row>
    <row r="27" spans="1:1024" s="177" customFormat="1" ht="157.5" x14ac:dyDescent="0.25">
      <c r="A27" s="149" t="s">
        <v>261</v>
      </c>
      <c r="B27" s="149" t="s">
        <v>909</v>
      </c>
      <c r="C27" s="149"/>
      <c r="D27" s="149"/>
      <c r="E27" s="149"/>
      <c r="F27" s="139" t="s">
        <v>263</v>
      </c>
      <c r="G27" s="156" t="s">
        <v>1104</v>
      </c>
      <c r="H27" s="139"/>
      <c r="I27" s="157" t="str">
        <f>IF(LEN(VLOOKUP($G27,Baseline!$G:$BH,3,0))=0,"",VLOOKUP($G27,Baseline!$G:$BH,3,0))</f>
        <v>Welche der folgenden Plattformen oder Tools nutzen Sie derzeit, um zu Hause Sport zu treiben? Mehrfachauswahl möglich</v>
      </c>
      <c r="J27" s="139" t="str">
        <f>IF(LEN(VLOOKUP($G27,Baseline!$G:$BH,4,0))=0,"",VLOOKUP($G27,Baseline!$G:$BH,4,0))</f>
        <v>1 = YouTube</v>
      </c>
      <c r="K27" s="139" t="str">
        <f>IF(LEN(VLOOKUP($G27,Baseline!$G:$BH,5,0))=0,"",VLOOKUP($G27,Baseline!$G:$BH,5,0))</f>
        <v>2 = Spezielle Websiten mit Workout-Videos</v>
      </c>
      <c r="L27" s="139" t="str">
        <f>IF(LEN(VLOOKUP($G27,Baseline!$G:$BH,6,0))=0,"",VLOOKUP($G27,Baseline!$G:$BH,6,0))</f>
        <v>3 = Live-Trainings/Live-Streams</v>
      </c>
      <c r="M27" s="139" t="str">
        <f>IF(LEN(VLOOKUP($G27,Baseline!$G:$BH,7,0))=0,"",VLOOKUP($G27,Baseline!$G:$BH,7,0))</f>
        <v>4 = Home-Trainer</v>
      </c>
      <c r="N27" s="139" t="str">
        <f>IF(LEN(VLOOKUP($G27,Baseline!$G:$BH,8,0))=0,"",VLOOKUP($G27,Baseline!$G:$BH,8,0))</f>
        <v>5 = andere</v>
      </c>
      <c r="O27" s="139" t="str">
        <f>IF(LEN(VLOOKUP($G27,Baseline!$G:$BH,9,0))=0,"",VLOOKUP($G27,Baseline!$G:$BH,9,0))</f>
        <v>6 = Ich verwende keine Plattformen oder Tools</v>
      </c>
      <c r="P27" s="139" t="str">
        <f>IF(LEN(VLOOKUP($G27,Baseline!$G:$BH,10,0))=0,"",VLOOKUP($G27,Baseline!$G:$BH,10,0))</f>
        <v/>
      </c>
      <c r="Q27" s="139" t="str">
        <f>IF(LEN(VLOOKUP($G27,Baseline!$G:$BH,11,0))=0,"",VLOOKUP($G27,Baseline!$G:$BH,11,0))</f>
        <v/>
      </c>
      <c r="R27" s="139" t="str">
        <f>IF(LEN(VLOOKUP($G27,Baseline!$G:$BH,12,0))=0,"",VLOOKUP($G27,Baseline!$G:$BH,12,0))</f>
        <v/>
      </c>
      <c r="S27" s="139" t="str">
        <f>IF(LEN(VLOOKUP($G27,Baseline!$G:$BH,13,0))=0,"",VLOOKUP($G27,Baseline!$G:$BH,13,0))</f>
        <v/>
      </c>
      <c r="T27" s="139" t="str">
        <f>IF(LEN(VLOOKUP($G27,Baseline!$G:$BH,14,0))=0,"",VLOOKUP($G27,Baseline!$G:$BH,14,0))</f>
        <v/>
      </c>
      <c r="U27" s="139" t="str">
        <f>IF(LEN(VLOOKUP($G27,Baseline!$G:$BH,15,0))=0,"",VLOOKUP($G27,Baseline!$G:$BH,15,0))</f>
        <v/>
      </c>
      <c r="V27" s="139" t="str">
        <f>IF(LEN(VLOOKUP($G27,Baseline!$G:$BH,16,0))=0,"",VLOOKUP($G27,Baseline!$G:$BH,16,0))</f>
        <v/>
      </c>
      <c r="W27" s="139" t="str">
        <f>IF(LEN(VLOOKUP($G27,Baseline!$G:$BH,17,0))=0,"",VLOOKUP($G27,Baseline!$G:$BH,17,0))</f>
        <v/>
      </c>
      <c r="X27" s="139" t="str">
        <f>IF(LEN(VLOOKUP($G27,Baseline!$G:$BH,18,0))=0,"",VLOOKUP($G27,Baseline!$G:$BH,18,0))</f>
        <v/>
      </c>
      <c r="Y27" s="139" t="str">
        <f>IF(LEN(VLOOKUP($G27,Baseline!$G:$BH,19,0))=0,"",VLOOKUP($G27,Baseline!$G:$BH,19,0))</f>
        <v/>
      </c>
      <c r="Z27" s="139" t="str">
        <f>IF(LEN(VLOOKUP($G27,Baseline!$G:$BH,20,0))=0,"",VLOOKUP($G27,Baseline!$G:$BH,20,0))</f>
        <v/>
      </c>
      <c r="AA27" s="139" t="str">
        <f>IF(LEN(VLOOKUP($G27,Baseline!$G:$BH,21,0))=0,"",VLOOKUP($G27,Baseline!$G:$BH,21,0))</f>
        <v/>
      </c>
      <c r="AB27" s="139" t="str">
        <f>IF(LEN(VLOOKUP($G27,Baseline!$G:$BH,22,0))=0,"",VLOOKUP($G27,Baseline!$G:$BH,22,0))</f>
        <v/>
      </c>
      <c r="AC27" s="139" t="str">
        <f>IF(LEN(VLOOKUP($G27,Baseline!$G:$BH,23,0))=0,"",VLOOKUP($G27,Baseline!$G:$BH,23,0))</f>
        <v/>
      </c>
      <c r="AD27" s="139" t="str">
        <f>IF(LEN(VLOOKUP($G27,Baseline!$G:$BH,24,0))=0,"",VLOOKUP($G27,Baseline!$G:$BH,24,0))</f>
        <v/>
      </c>
      <c r="AE27" s="139" t="str">
        <f>IF(LEN(VLOOKUP($G27,Baseline!$G:$BH,25,0))=0,"",VLOOKUP($G27,Baseline!$G:$BH,25,0))</f>
        <v/>
      </c>
      <c r="AF27" s="139" t="str">
        <f>IF(LEN(VLOOKUP($G27,Baseline!$G:$BH,26,0))=0,"",VLOOKUP($G27,Baseline!$G:$BH,26,0))</f>
        <v/>
      </c>
      <c r="AG27" s="139"/>
      <c r="AH27" s="139"/>
      <c r="AI27" s="139"/>
      <c r="AJ27" s="139"/>
      <c r="AK27" s="139" t="str">
        <f>IF(LEN(VLOOKUP($G27,Baseline!$G:$BH,31,0))=0,"",VLOOKUP($G27,Baseline!$G:$BH,31,0))</f>
        <v>Which of the following platforms or tools do you currently use to do sports at home?
(multiple choice possible)</v>
      </c>
      <c r="AL27" s="139" t="str">
        <f>IF(LEN(VLOOKUP($G27,Baseline!$G:$BH,32,0))=0,"",VLOOKUP($G27,Baseline!$G:$BH,32,0))</f>
        <v>1 = YouTube</v>
      </c>
      <c r="AM27" s="139" t="str">
        <f>IF(LEN(VLOOKUP($G27,Baseline!$G:$BH,33,0))=0,"",VLOOKUP($G27,Baseline!$G:$BH,33,0))</f>
        <v>2 = Special websites with workout videos</v>
      </c>
      <c r="AN27" s="139" t="str">
        <f>IF(LEN(VLOOKUP($G27,Baseline!$G:$BH,34,0))=0,"",VLOOKUP($G27,Baseline!$G:$BH,34,0))</f>
        <v>3 = Live-trainings/Live-streams</v>
      </c>
      <c r="AO27" s="139" t="str">
        <f>IF(LEN(VLOOKUP($G27,Baseline!$G:$BH,35,0))=0,"",VLOOKUP($G27,Baseline!$G:$BH,35,0))</f>
        <v>4 = Home-Trainer</v>
      </c>
      <c r="AP27" s="139" t="str">
        <f>IF(LEN(VLOOKUP($G27,Baseline!$G:$BH,36,0))=0,"",VLOOKUP($G27,Baseline!$G:$BH,36,0))</f>
        <v>5 = Others</v>
      </c>
      <c r="AQ27" s="139" t="str">
        <f>IF(LEN(VLOOKUP($G27,Baseline!$G:$BH,37,0))=0,"",VLOOKUP($G27,Baseline!$G:$BH,37,0))</f>
        <v>6 = I don't use any platforms or tools</v>
      </c>
      <c r="AR27" s="139" t="str">
        <f>IF(LEN(VLOOKUP($G27,Baseline!$G:$BH,38,0))=0,"",VLOOKUP($G27,Baseline!$G:$BH,38,0))</f>
        <v/>
      </c>
      <c r="AS27" s="139" t="str">
        <f>IF(LEN(VLOOKUP($G27,Baseline!$G:$BH,39,0))=0,"",VLOOKUP($G27,Baseline!$G:$BH,39,0))</f>
        <v/>
      </c>
      <c r="AT27" s="139" t="str">
        <f>IF(LEN(VLOOKUP($G27,Baseline!$G:$BH,40,0))=0,"",VLOOKUP($G27,Baseline!$G:$BH,40,0))</f>
        <v/>
      </c>
      <c r="AU27" s="139" t="str">
        <f>IF(LEN(VLOOKUP($G27,Baseline!$G:$BH,41,0))=0,"",VLOOKUP($G27,Baseline!$G:$BH,41,0))</f>
        <v/>
      </c>
      <c r="AV27" s="139" t="str">
        <f>IF(LEN(VLOOKUP($G27,Baseline!$G:$BH,42,0))=0,"",VLOOKUP($G27,Baseline!$G:$BH,42,0))</f>
        <v/>
      </c>
      <c r="AW27" s="139" t="str">
        <f>IF(LEN(VLOOKUP($G27,Baseline!$G:$BH,43,0))=0,"",VLOOKUP($G27,Baseline!$G:$BH,43,0))</f>
        <v/>
      </c>
      <c r="AX27" s="139" t="str">
        <f>IF(LEN(VLOOKUP($G27,Baseline!$G:$BH,44,0))=0,"",VLOOKUP($G27,Baseline!$G:$BH,44,0))</f>
        <v/>
      </c>
      <c r="AY27" s="139" t="str">
        <f>IF(LEN(VLOOKUP($G27,Baseline!$G:$BH,45,0))=0,"",VLOOKUP($G27,Baseline!$G:$BH,45,0))</f>
        <v/>
      </c>
      <c r="AZ27" s="139" t="str">
        <f>IF(LEN(VLOOKUP($G27,Baseline!$G:$BH,46,0))=0,"",VLOOKUP($G27,Baseline!$G:$BH,46,0))</f>
        <v/>
      </c>
      <c r="BA27" s="139" t="str">
        <f>IF(LEN(VLOOKUP($G27,Baseline!$G:$BH,47,0))=0,"",VLOOKUP($G27,Baseline!$G:$BH,47,0))</f>
        <v/>
      </c>
      <c r="BB27" s="139" t="str">
        <f>IF(LEN(VLOOKUP($G27,Baseline!$G:$BH,48,0))=0,"",VLOOKUP($G27,Baseline!$G:$BH,48,0))</f>
        <v/>
      </c>
      <c r="BC27" s="139" t="str">
        <f>IF(LEN(VLOOKUP($G27,Baseline!$G:$BH,49,0))=0,"",VLOOKUP($G27,Baseline!$G:$BH,49,0))</f>
        <v/>
      </c>
      <c r="BD27" s="139" t="str">
        <f>IF(LEN(VLOOKUP($G27,Baseline!$G:$BH,50,0))=0,"",VLOOKUP($G27,Baseline!$G:$BH,50,0))</f>
        <v/>
      </c>
      <c r="BE27" s="139" t="str">
        <f>IF(LEN(VLOOKUP($G27,Baseline!$G:$BH,51,0))=0,"",VLOOKUP($G27,Baseline!$G:$BH,51,0))</f>
        <v/>
      </c>
      <c r="BF27" s="139" t="str">
        <f>IF(LEN(VLOOKUP($G27,Baseline!$G:$BH,52,0))=0,"",VLOOKUP($G27,Baseline!$G:$BH,52,0))</f>
        <v/>
      </c>
      <c r="BG27" s="139" t="str">
        <f>IF(LEN(VLOOKUP($G27,Baseline!$G:$BH,53,0))=0,"",VLOOKUP($G27,Baseline!$G:$BH,53,0))</f>
        <v/>
      </c>
      <c r="BH27" s="139" t="str">
        <f>IF(LEN(VLOOKUP($G27,Baseline!$G:$BH,54,0))=0,"",VLOOKUP($G27,Baseline!$G:$BH,54,0))</f>
        <v/>
      </c>
      <c r="BI27" s="139"/>
      <c r="BJ27" s="139"/>
      <c r="BK27" s="139"/>
      <c r="BL27" s="139"/>
      <c r="BM27" s="139" t="str">
        <f>IF(LEN(VLOOKUP($G27,Baseline!$G:$CJ,59,0))=0,"",VLOOKUP($G27,Baseline!$G:$CJ,59,0))</f>
        <v>¿Cuáles de las siguientes plataformas o herramientas utiliza actualmente para practicar deporte en casa?
Selección múltiple posible</v>
      </c>
      <c r="BN27" s="135" t="str">
        <f>IF(LEN(VLOOKUP($G27,Baseline!$G:$CJ,60,0))=0,"",VLOOKUP($G27,Baseline!$G:$CJ,60,0))</f>
        <v>1 = YouTube</v>
      </c>
      <c r="BO27" s="135" t="str">
        <f>IF(LEN(VLOOKUP($G27,Baseline!$G:$CJ,61,0))=0,"",VLOOKUP($G27,Baseline!$G:$CJ,61,0))</f>
        <v>2 = Páginas web especiales con vídeos workout</v>
      </c>
      <c r="BP27" s="135" t="str">
        <f>IF(LEN(VLOOKUP($G27,Baseline!$G:$CJ,62,0))=0,"",VLOOKUP($G27,Baseline!$G:$CJ,62,0))</f>
        <v>3 = Live-Trainings/Live-Streams</v>
      </c>
      <c r="BQ27" s="135" t="str">
        <f>IF(LEN(VLOOKUP($G27,Baseline!$G:$CJ,63,0))=0,"",VLOOKUP($G27,Baseline!$G:$CJ,63,0))</f>
        <v>4 = Home-Trainer</v>
      </c>
      <c r="BR27" s="135" t="str">
        <f>IF(LEN(VLOOKUP($G27,Baseline!$G:$CJ,64,0))=0,"",VLOOKUP($G27,Baseline!$G:$CJ,64,0))</f>
        <v>5 = otros</v>
      </c>
      <c r="BS27" s="135" t="str">
        <f>IF(LEN(VLOOKUP($G27,Baseline!$G:$CJ,65,0))=0,"",VLOOKUP($G27,Baseline!$G:$CJ,65,0))</f>
        <v>6 = No utilizo plataformas ni herramientas</v>
      </c>
      <c r="BT27" s="135" t="str">
        <f>IF(LEN(VLOOKUP($G27,Baseline!$G:$CJ,66,0))=0,"",VLOOKUP($G27,Baseline!$G:$CJ,66,0))</f>
        <v/>
      </c>
      <c r="BU27" s="135" t="str">
        <f>IF(LEN(VLOOKUP($G27,Baseline!$G:$CJ,67,0))=0,"",VLOOKUP($G27,Baseline!$G:$CJ,67,0))</f>
        <v/>
      </c>
      <c r="BV27" s="135" t="str">
        <f>IF(LEN(VLOOKUP($G27,Baseline!$G:$CJ,68,0))=0,"",VLOOKUP($G27,Baseline!$G:$CJ,68,0))</f>
        <v/>
      </c>
      <c r="BW27" s="135" t="str">
        <f>IF(LEN(VLOOKUP($G27,Baseline!$G:$CJ,69,0))=0,"",VLOOKUP($G27,Baseline!$G:$CJ,69,0))</f>
        <v/>
      </c>
      <c r="BX27" s="135" t="str">
        <f>IF(LEN(VLOOKUP($G27,Baseline!$G:$CJ,70,0))=0,"",VLOOKUP($G27,Baseline!$G:$CJ,70,0))</f>
        <v/>
      </c>
      <c r="BY27" s="135" t="str">
        <f>IF(LEN(VLOOKUP($G27,Baseline!$G:$CJ,71,0))=0,"",VLOOKUP($G27,Baseline!$G:$CJ,71,0))</f>
        <v/>
      </c>
      <c r="BZ27" s="135" t="str">
        <f>IF(LEN(VLOOKUP($G27,Baseline!$G:$CJ,72,0))=0,"",VLOOKUP($G27,Baseline!$G:$CJ,72,0))</f>
        <v/>
      </c>
      <c r="CA27" s="135" t="str">
        <f>IF(LEN(VLOOKUP($G27,Baseline!$G:$CJ,73,0))=0,"",VLOOKUP($G27,Baseline!$G:$CJ,73,0))</f>
        <v/>
      </c>
      <c r="CB27" s="135" t="str">
        <f>IF(LEN(VLOOKUP($G27,Baseline!$G:$CJ,74,0))=0,"",VLOOKUP($G27,Baseline!$G:$CJ,74,0))</f>
        <v/>
      </c>
      <c r="CC27" s="135" t="str">
        <f>IF(LEN(VLOOKUP($G27,Baseline!$G:$CJ,75,0))=0,"",VLOOKUP($G27,Baseline!$G:$CJ,75,0))</f>
        <v/>
      </c>
      <c r="CD27" s="135" t="str">
        <f>IF(LEN(VLOOKUP($G27,Baseline!$G:$CJ,76,0))=0,"",VLOOKUP($G27,Baseline!$G:$CJ,76,0))</f>
        <v/>
      </c>
      <c r="CE27" s="135" t="str">
        <f>IF(LEN(VLOOKUP($G27,Baseline!$G:$CJ,77,0))=0,"",VLOOKUP($G27,Baseline!$G:$CJ,77,0))</f>
        <v/>
      </c>
      <c r="CF27" s="135" t="str">
        <f>IF(LEN(VLOOKUP($G27,Baseline!$G:$CJ,78,0))=0,"",VLOOKUP($G27,Baseline!$G:$CJ,78,0))</f>
        <v/>
      </c>
      <c r="CG27" s="135" t="str">
        <f>IF(LEN(VLOOKUP($G27,Baseline!$G:$CJ,79,0))=0,"",VLOOKUP($G27,Baseline!$G:$CJ,79,0))</f>
        <v/>
      </c>
      <c r="CH27" s="135" t="str">
        <f>IF(LEN(VLOOKUP($G27,Baseline!$G:$CJ,80,0))=0,"",VLOOKUP($G27,Baseline!$G:$CJ,80,0))</f>
        <v/>
      </c>
      <c r="CI27" s="135" t="str">
        <f>IF(LEN(VLOOKUP($G27,Baseline!$G:$CJ,81,0))=0,"",VLOOKUP($G27,Baseline!$G:$CJ,81,0))</f>
        <v/>
      </c>
      <c r="CJ27" s="135" t="str">
        <f>IF(LEN(VLOOKUP($G27,Baseline!$G:$CJ,82,0))=0,"",VLOOKUP($G27,Baseline!$G:$CJ,82,0))</f>
        <v/>
      </c>
      <c r="CK27" s="139"/>
      <c r="CL27" s="139"/>
      <c r="CM27" s="139"/>
      <c r="CN27" s="139"/>
      <c r="CO27" s="136" t="str">
        <f>IF(LEN(VLOOKUP($G27,Baseline!$G:$DL,87,0))=0,"",VLOOKUP($G27,Baseline!$G:$DL,87,0))</f>
        <v>Parmi les plates-formes ou appareils suivants, lesquels utilisez-vous actuellement pour faire du sport à la maison ?
Plusieurs réponses possibles</v>
      </c>
      <c r="CP27" s="136" t="str">
        <f>IF(LEN(VLOOKUP($G27,Baseline!$G:$DL,88,0))=0,"",VLOOKUP($G27,Baseline!$G:$DL,88,0))</f>
        <v>1 = YouTube</v>
      </c>
      <c r="CQ27" s="136" t="str">
        <f>IF(LEN(VLOOKUP($G27,Baseline!$G:$DL,89,0))=0,"",VLOOKUP($G27,Baseline!$G:$DL,89,0))</f>
        <v>2 = sites web spéciaux avec des vidéos d'exercices</v>
      </c>
      <c r="CR27" s="136" t="str">
        <f>IF(LEN(VLOOKUP($G27,Baseline!$G:$DL,90,0))=0,"",VLOOKUP($G27,Baseline!$G:$DL,90,0))</f>
        <v>3 = entraînements en live / streamings en live</v>
      </c>
      <c r="CS27" s="136" t="str">
        <f>IF(LEN(VLOOKUP($G27,Baseline!$G:$DL,91,0))=0,"",VLOOKUP($G27,Baseline!$G:$DL,91,0))</f>
        <v>4 = ergomètre</v>
      </c>
      <c r="CT27" s="136" t="str">
        <f>IF(LEN(VLOOKUP($G27,Baseline!$G:$DL,92,0))=0,"",VLOOKUP($G27,Baseline!$G:$DL,92,0))</f>
        <v>5 = autres</v>
      </c>
      <c r="CU27" s="136" t="str">
        <f>IF(LEN(VLOOKUP($G27,Baseline!$G:$DL,93,0))=0,"",VLOOKUP($G27,Baseline!$G:$DL,93,0))</f>
        <v>6 = je n'utilise pas de plate-forme ou d'appareil</v>
      </c>
      <c r="CV27" s="136" t="str">
        <f>IF(LEN(VLOOKUP($G27,Baseline!$G:$DL,94,0))=0,"",VLOOKUP($G27,Baseline!$G:$DL,94,0))</f>
        <v/>
      </c>
      <c r="CW27" s="136" t="str">
        <f>IF(LEN(VLOOKUP($G27,Baseline!$G:$DL,95,0))=0,"",VLOOKUP($G27,Baseline!$G:$DL,95,0))</f>
        <v/>
      </c>
      <c r="CX27" s="136" t="str">
        <f>IF(LEN(VLOOKUP($G27,Baseline!$G:$DL,96,0))=0,"",VLOOKUP($G27,Baseline!$G:$DL,96,0))</f>
        <v/>
      </c>
      <c r="CY27" s="136" t="str">
        <f>IF(LEN(VLOOKUP($G27,Baseline!$G:$DL,97,0))=0,"",VLOOKUP($G27,Baseline!$G:$DL,97,0))</f>
        <v/>
      </c>
      <c r="CZ27" s="136" t="str">
        <f>IF(LEN(VLOOKUP($G27,Baseline!$G:$DL,98,0))=0,"",VLOOKUP($G27,Baseline!$G:$DL,98,0))</f>
        <v/>
      </c>
      <c r="DA27" s="136" t="str">
        <f>IF(LEN(VLOOKUP($G27,Baseline!$G:$DL,99,0))=0,"",VLOOKUP($G27,Baseline!$G:$DL,99,0))</f>
        <v/>
      </c>
      <c r="DB27" s="136" t="str">
        <f>IF(LEN(VLOOKUP($G27,Baseline!$G:$DL,100,0))=0,"",VLOOKUP($G27,Baseline!$G:$DL,100,0))</f>
        <v/>
      </c>
      <c r="DC27" s="136" t="str">
        <f>IF(LEN(VLOOKUP($G27,Baseline!$G:$DL,101,0))=0,"",VLOOKUP($G27,Baseline!$G:$DL,101,0))</f>
        <v/>
      </c>
      <c r="DD27" s="136" t="str">
        <f>IF(LEN(VLOOKUP($G27,Baseline!$G:$DL,102,0))=0,"",VLOOKUP($G27,Baseline!$G:$DL,102,0))</f>
        <v/>
      </c>
      <c r="DE27" s="136" t="str">
        <f>IF(LEN(VLOOKUP($G27,Baseline!$G:$DL,103,0))=0,"",VLOOKUP($G27,Baseline!$G:$DL,103,0))</f>
        <v/>
      </c>
      <c r="DF27" s="136" t="str">
        <f>IF(LEN(VLOOKUP($G27,Baseline!$G:$DL,104,0))=0,"",VLOOKUP($G27,Baseline!$G:$DL,104,0))</f>
        <v/>
      </c>
      <c r="DG27" s="136" t="str">
        <f>IF(LEN(VLOOKUP($G27,Baseline!$G:$DL,105,0))=0,"",VLOOKUP($G27,Baseline!$G:$DL,105,0))</f>
        <v/>
      </c>
      <c r="DH27" s="136" t="str">
        <f>IF(LEN(VLOOKUP($G27,Baseline!$G:$DL,106,0))=0,"",VLOOKUP($G27,Baseline!$G:$DL,106,0))</f>
        <v/>
      </c>
      <c r="DI27" s="136" t="str">
        <f>IF(LEN(VLOOKUP($G27,Baseline!$G:$DL,107,0))=0,"",VLOOKUP($G27,Baseline!$G:$DL,107,0))</f>
        <v/>
      </c>
      <c r="DJ27" s="136" t="str">
        <f>IF(LEN(VLOOKUP($G27,Baseline!$G:$DL,108,0))=0,"",VLOOKUP($G27,Baseline!$G:$DL,108,0))</f>
        <v/>
      </c>
      <c r="DK27" s="136" t="str">
        <f>IF(LEN(VLOOKUP($G27,Baseline!$G:$DL,109,0))=0,"",VLOOKUP($G27,Baseline!$G:$DL,109,0))</f>
        <v/>
      </c>
      <c r="DL27" s="136" t="str">
        <f>IF(LEN(VLOOKUP($G27,Baseline!$G:$DL,110,0))=0,"",VLOOKUP($G27,Baseline!$G:$DL,110,0))</f>
        <v/>
      </c>
      <c r="DM27" s="136"/>
      <c r="DN27" s="136"/>
      <c r="DO27" s="136"/>
      <c r="DP27" s="136"/>
      <c r="DQ27" s="139" t="str">
        <f>IF(LEN(VLOOKUP($G27,Baseline!$G:$EN,115,0))=0,"",VLOOKUP($G27,Baseline!$G:$EN,115,0))</f>
        <v>A következő platformok vagy eszközök közül melyiket használja az otthoni sportoláshoz?
Több válasz is lehetséges</v>
      </c>
      <c r="DR27" s="139" t="str">
        <f>IF(LEN(VLOOKUP($G27,Baseline!$G:$EN,116,0))=0,"",VLOOKUP($G27,Baseline!$G:$EN,116,0))</f>
        <v>1 = YouTube</v>
      </c>
      <c r="DS27" s="139" t="str">
        <f>IF(LEN(VLOOKUP($G27,Baseline!$G:$EN,117,0))=0,"",VLOOKUP($G27,Baseline!$G:$EN,117,0))</f>
        <v>2 = edzővideókat kínáló speciális honlapok</v>
      </c>
      <c r="DT27" s="139" t="str">
        <f>IF(LEN(VLOOKUP($G27,Baseline!$G:$EN,118,0))=0,"",VLOOKUP($G27,Baseline!$G:$EN,118,0))</f>
        <v>3 = élő edzések / élő közvetítések</v>
      </c>
      <c r="DU27" s="139" t="str">
        <f>IF(LEN(VLOOKUP($G27,Baseline!$G:$EN,119,0))=0,"",VLOOKUP($G27,Baseline!$G:$EN,119,0))</f>
        <v>4 = szobakerékpár</v>
      </c>
      <c r="DV27" s="139" t="str">
        <f>IF(LEN(VLOOKUP($G27,Baseline!$G:$EN,120,0))=0,"",VLOOKUP($G27,Baseline!$G:$EN,120,0))</f>
        <v>5 = egyéb</v>
      </c>
      <c r="DW27" s="139" t="str">
        <f>IF(LEN(VLOOKUP($G27,Baseline!$G:$EN,121,0))=0,"",VLOOKUP($G27,Baseline!$G:$EN,121,0))</f>
        <v>6 = nem használok semmilyen platformot vagy eszközt</v>
      </c>
      <c r="DX27" s="139" t="str">
        <f>IF(LEN(VLOOKUP($G27,Baseline!$G:$EN,122,0))=0,"",VLOOKUP($G27,Baseline!$G:$EN,122,0))</f>
        <v/>
      </c>
      <c r="DY27" s="139" t="str">
        <f>IF(LEN(VLOOKUP($G27,Baseline!$G:$EN,123,0))=0,"",VLOOKUP($G27,Baseline!$G:$EN,123,0))</f>
        <v/>
      </c>
      <c r="DZ27" s="139" t="str">
        <f>IF(LEN(VLOOKUP($G27,Baseline!$G:$EN,124,0))=0,"",VLOOKUP($G27,Baseline!$G:$EN,124,0))</f>
        <v/>
      </c>
      <c r="EA27" s="139" t="str">
        <f>IF(LEN(VLOOKUP($G27,Baseline!$G:$EN,125,0))=0,"",VLOOKUP($G27,Baseline!$G:$EN,125,0))</f>
        <v/>
      </c>
      <c r="EB27" s="139" t="str">
        <f>IF(LEN(VLOOKUP($G27,Baseline!$G:$EN,126,0))=0,"",VLOOKUP($G27,Baseline!$G:$EN,126,0))</f>
        <v/>
      </c>
      <c r="EC27" s="139" t="str">
        <f>IF(LEN(VLOOKUP($G27,Baseline!$G:$EN,127,0))=0,"",VLOOKUP($G27,Baseline!$G:$EN,127,0))</f>
        <v/>
      </c>
      <c r="ED27" s="139" t="str">
        <f>IF(LEN(VLOOKUP($G27,Baseline!$G:$EN,128,0))=0,"",VLOOKUP($G27,Baseline!$G:$EN,128,0))</f>
        <v/>
      </c>
      <c r="EE27" s="139" t="str">
        <f>IF(LEN(VLOOKUP($G27,Baseline!$G:$EN,129,0))=0,"",VLOOKUP($G27,Baseline!$G:$EN,129,0))</f>
        <v/>
      </c>
      <c r="EF27" s="139" t="str">
        <f>IF(LEN(VLOOKUP($G27,Baseline!$G:$EN,130,0))=0,"",VLOOKUP($G27,Baseline!$G:$EN,130,0))</f>
        <v/>
      </c>
      <c r="EG27" s="139" t="str">
        <f>IF(LEN(VLOOKUP($G27,Baseline!$G:$EN,131,0))=0,"",VLOOKUP($G27,Baseline!$G:$EN,131,0))</f>
        <v/>
      </c>
      <c r="EH27" s="139" t="str">
        <f>IF(LEN(VLOOKUP($G27,Baseline!$G:$EN,132,0))=0,"",VLOOKUP($G27,Baseline!$G:$EN,132,0))</f>
        <v/>
      </c>
      <c r="EI27" s="139" t="str">
        <f>IF(LEN(VLOOKUP($G27,Baseline!$G:$EN,133,0))=0,"",VLOOKUP($G27,Baseline!$G:$EN,133,0))</f>
        <v/>
      </c>
      <c r="EJ27" s="139" t="str">
        <f>IF(LEN(VLOOKUP($G27,Baseline!$G:$EN,134,0))=0,"",VLOOKUP($G27,Baseline!$G:$EN,134,0))</f>
        <v/>
      </c>
      <c r="EK27" s="139" t="str">
        <f>IF(LEN(VLOOKUP($G27,Baseline!$G:$EN,135,0))=0,"",VLOOKUP($G27,Baseline!$G:$EN,135,0))</f>
        <v/>
      </c>
      <c r="EL27" s="139" t="str">
        <f>IF(LEN(VLOOKUP($G27,Baseline!$G:$EN,136,0))=0,"",VLOOKUP($G27,Baseline!$G:$EN,136,0))</f>
        <v/>
      </c>
      <c r="EM27" s="139" t="str">
        <f>IF(LEN(VLOOKUP($G27,Baseline!$G:$EN,137,0))=0,"",VLOOKUP($G27,Baseline!$G:$EN,137,0))</f>
        <v/>
      </c>
      <c r="EN27" s="139" t="str">
        <f>IF(LEN(VLOOKUP($G27,Baseline!$G:$EN,138,0))=0,"",VLOOKUP($G27,Baseline!$G:$EN,138,0))</f>
        <v/>
      </c>
      <c r="EO27" s="139"/>
      <c r="EP27" s="139"/>
      <c r="EQ27" s="139"/>
      <c r="ER27" s="139"/>
      <c r="ES27" s="139" t="str">
        <f>IF(LEN(VLOOKUP($G27,Baseline!$G:$FP,143,0))=0,"",VLOOKUP($G27,Baseline!$G:$FP,143,0))</f>
        <v>Quali delle seguenti piattaforme o strumenti utilizza al momento per praticare sport da casa?
Più di una risposta possibile</v>
      </c>
      <c r="ET27" s="139" t="str">
        <f>IF(LEN(VLOOKUP($G27,Baseline!$G:$FP,144,0))=0,"",VLOOKUP($G27,Baseline!$G:$FP,144,0))</f>
        <v>1 = YouTube</v>
      </c>
      <c r="EU27" s="139" t="str">
        <f>IF(LEN(VLOOKUP($G27,Baseline!$G:$FP,145,0))=0,"",VLOOKUP($G27,Baseline!$G:$FP,145,0))</f>
        <v>2 = pagine web dedicate con video per gli esercizi</v>
      </c>
      <c r="EV27" s="139" t="str">
        <f>IF(LEN(VLOOKUP($G27,Baseline!$G:$FP,146,0))=0,"",VLOOKUP($G27,Baseline!$G:$FP,146,0))</f>
        <v>3 = live training/live-streaming</v>
      </c>
      <c r="EW27" s="139" t="str">
        <f>IF(LEN(VLOOKUP($G27,Baseline!$G:$FP,147,0))=0,"",VLOOKUP($G27,Baseline!$G:$FP,147,0))</f>
        <v>4 = cyclette</v>
      </c>
      <c r="EX27" s="139" t="str">
        <f>IF(LEN(VLOOKUP($G27,Baseline!$G:$FP,148,0))=0,"",VLOOKUP($G27,Baseline!$G:$FP,148,0))</f>
        <v>5 = altro</v>
      </c>
      <c r="EY27" s="139" t="str">
        <f>IF(LEN(VLOOKUP($G27,Baseline!$G:$FP,149,0))=0,"",VLOOKUP($G27,Baseline!$G:$FP,149,0))</f>
        <v>6 = non utilizzo piattaforme o strumenti</v>
      </c>
      <c r="EZ27" s="139" t="str">
        <f>IF(LEN(VLOOKUP($G27,Baseline!$G:$FP,150,0))=0,"",VLOOKUP($G27,Baseline!$G:$FP,150,0))</f>
        <v/>
      </c>
      <c r="FA27" s="139" t="str">
        <f>IF(LEN(VLOOKUP($G27,Baseline!$G:$FP,151,0))=0,"",VLOOKUP($G27,Baseline!$G:$FP,151,0))</f>
        <v/>
      </c>
      <c r="FB27" s="139" t="str">
        <f>IF(LEN(VLOOKUP($G27,Baseline!$G:$FP,152,0))=0,"",VLOOKUP($G27,Baseline!$G:$FP,152,0))</f>
        <v/>
      </c>
      <c r="FC27" s="139" t="str">
        <f>IF(LEN(VLOOKUP($G27,Baseline!$G:$FP,153,0))=0,"",VLOOKUP($G27,Baseline!$G:$FP,153,0))</f>
        <v/>
      </c>
      <c r="FD27" s="139" t="str">
        <f>IF(LEN(VLOOKUP($G27,Baseline!$G:$FP,154,0))=0,"",VLOOKUP($G27,Baseline!$G:$FP,154,0))</f>
        <v/>
      </c>
      <c r="FE27" s="139" t="str">
        <f>IF(LEN(VLOOKUP($G27,Baseline!$G:$FP,155,0))=0,"",VLOOKUP($G27,Baseline!$G:$FP,155,0))</f>
        <v/>
      </c>
      <c r="FF27" s="139" t="str">
        <f>IF(LEN(VLOOKUP($G27,Baseline!$G:$FP,156,0))=0,"",VLOOKUP($G27,Baseline!$G:$FP,156,0))</f>
        <v/>
      </c>
      <c r="FG27" s="139" t="str">
        <f>IF(LEN(VLOOKUP($G27,Baseline!$G:$FP,157,0))=0,"",VLOOKUP($G27,Baseline!$G:$FP,157,0))</f>
        <v/>
      </c>
      <c r="FH27" s="139" t="str">
        <f>IF(LEN(VLOOKUP($G27,Baseline!$G:$FP,158,0))=0,"",VLOOKUP($G27,Baseline!$G:$FP,158,0))</f>
        <v/>
      </c>
      <c r="FI27" s="139" t="str">
        <f>IF(LEN(VLOOKUP($G27,Baseline!$G:$FP,159,0))=0,"",VLOOKUP($G27,Baseline!$G:$FP,159,0))</f>
        <v/>
      </c>
      <c r="FJ27" s="139" t="str">
        <f>IF(LEN(VLOOKUP($G27,Baseline!$G:$FP,160,0))=0,"",VLOOKUP($G27,Baseline!$G:$FP,160,0))</f>
        <v/>
      </c>
      <c r="FK27" s="139" t="str">
        <f>IF(LEN(VLOOKUP($G27,Baseline!$G:$FP,161,0))=0,"",VLOOKUP($G27,Baseline!$G:$FP,161,0))</f>
        <v/>
      </c>
      <c r="FL27" s="139" t="str">
        <f>IF(LEN(VLOOKUP($G27,Baseline!$G:$FP,162,0))=0,"",VLOOKUP($G27,Baseline!$G:$FP,162,0))</f>
        <v/>
      </c>
      <c r="FM27" s="139" t="str">
        <f>IF(LEN(VLOOKUP($G27,Baseline!$G:$FP,163,0))=0,"",VLOOKUP($G27,Baseline!$G:$FP,163,0))</f>
        <v/>
      </c>
      <c r="FN27" s="139" t="str">
        <f>IF(LEN(VLOOKUP($G27,Baseline!$G:$FP,164,0))=0,"",VLOOKUP($G27,Baseline!$G:$FP,164,0))</f>
        <v/>
      </c>
      <c r="FO27" s="139" t="str">
        <f>IF(LEN(VLOOKUP($G27,Baseline!$G:$FP,165,0))=0,"",VLOOKUP($G27,Baseline!$G:$FP,165,0))</f>
        <v/>
      </c>
      <c r="FP27" s="139" t="str">
        <f>IF(LEN(VLOOKUP($G27,Baseline!$G:$FP,166,0))=0,"",VLOOKUP($G27,Baseline!$G:$FP,166,0))</f>
        <v/>
      </c>
      <c r="FQ27" s="139"/>
      <c r="FR27" s="139"/>
      <c r="FS27" s="139"/>
      <c r="FT27" s="139"/>
      <c r="FU27" s="139" t="str">
        <f>IF(LEN(VLOOKUP($G27,Baseline!$G:$GR,171,0))=0,"",VLOOKUP($G27,Baseline!$G:$GR,171,0))</f>
        <v>Какие из перечисленных ниже платформ или инструментов Вы сейчас используете для занятий спортом дома?
Можно выбрать несколько вариантов ответа</v>
      </c>
      <c r="FV27" s="139" t="str">
        <f>IF(LEN(VLOOKUP($G27,Baseline!$G:$GR,172,0))=0,"",VLOOKUP($G27,Baseline!$G:$GR,172,0))</f>
        <v>1 = YouTube</v>
      </c>
      <c r="FW27" s="139" t="str">
        <f>IF(LEN(VLOOKUP($G27,Baseline!$G:$GR,173,0))=0,"",VLOOKUP($G27,Baseline!$G:$GR,173,0))</f>
        <v>2 = специальные веб-сайты с видео тренировок</v>
      </c>
      <c r="FX27" s="139" t="str">
        <f>IF(LEN(VLOOKUP($G27,Baseline!$G:$GR,174,0))=0,"",VLOOKUP($G27,Baseline!$G:$GR,174,0))</f>
        <v>3 = тренировки в прямом эфире / стримы</v>
      </c>
      <c r="FY27" s="139" t="str">
        <f>IF(LEN(VLOOKUP($G27,Baseline!$G:$GR,175,0))=0,"",VLOOKUP($G27,Baseline!$G:$GR,175,0))</f>
        <v>4 = домашний тренер</v>
      </c>
      <c r="FZ27" s="139" t="str">
        <f>IF(LEN(VLOOKUP($G27,Baseline!$G:$GR,176,0))=0,"",VLOOKUP($G27,Baseline!$G:$GR,176,0))</f>
        <v>5 = иное</v>
      </c>
      <c r="GA27" s="139" t="str">
        <f>IF(LEN(VLOOKUP($G27,Baseline!$G:$GR,177,0))=0,"",VLOOKUP($G27,Baseline!$G:$GR,177,0))</f>
        <v>6 = я не пользуюсь никакими платформами или инструментами</v>
      </c>
      <c r="GB27" s="139" t="str">
        <f>IF(LEN(VLOOKUP($G27,Baseline!$G:$GR,178,0))=0,"",VLOOKUP($G27,Baseline!$G:$GR,178,0))</f>
        <v/>
      </c>
      <c r="GC27" s="139" t="str">
        <f>IF(LEN(VLOOKUP($G27,Baseline!$G:$GR,179,0))=0,"",VLOOKUP($G27,Baseline!$G:$GR,179,0))</f>
        <v/>
      </c>
      <c r="GD27" s="139" t="str">
        <f>IF(LEN(VLOOKUP($G27,Baseline!$G:$GR,180,0))=0,"",VLOOKUP($G27,Baseline!$G:$GR,180,0))</f>
        <v/>
      </c>
      <c r="GE27" s="139" t="str">
        <f>IF(LEN(VLOOKUP($G27,Baseline!$G:$GR,181,0))=0,"",VLOOKUP($G27,Baseline!$G:$GR,181,0))</f>
        <v/>
      </c>
      <c r="GF27" s="139" t="str">
        <f>IF(LEN(VLOOKUP($G27,Baseline!$G:$GR,182,0))=0,"",VLOOKUP($G27,Baseline!$G:$GR,182,0))</f>
        <v/>
      </c>
      <c r="GG27" s="139" t="str">
        <f>IF(LEN(VLOOKUP($G27,Baseline!$G:$GR,183,0))=0,"",VLOOKUP($G27,Baseline!$G:$GR,183,0))</f>
        <v/>
      </c>
      <c r="GH27" s="139" t="str">
        <f>IF(LEN(VLOOKUP($G27,Baseline!$G:$GR,184,0))=0,"",VLOOKUP($G27,Baseline!$G:$GR,184,0))</f>
        <v/>
      </c>
      <c r="GI27" s="139" t="str">
        <f>IF(LEN(VLOOKUP($G27,Baseline!$G:$GR,185,0))=0,"",VLOOKUP($G27,Baseline!$G:$GR,185,0))</f>
        <v/>
      </c>
      <c r="GJ27" s="139" t="str">
        <f>IF(LEN(VLOOKUP($G27,Baseline!$G:$GR,186,0))=0,"",VLOOKUP($G27,Baseline!$G:$GR,186,0))</f>
        <v/>
      </c>
      <c r="GK27" s="139" t="str">
        <f>IF(LEN(VLOOKUP($G27,Baseline!$G:$GR,187,0))=0,"",VLOOKUP($G27,Baseline!$G:$GR,187,0))</f>
        <v/>
      </c>
      <c r="GL27" s="139" t="str">
        <f>IF(LEN(VLOOKUP($G27,Baseline!$G:$GR,188,0))=0,"",VLOOKUP($G27,Baseline!$G:$GR,188,0))</f>
        <v/>
      </c>
      <c r="GM27" s="139" t="str">
        <f>IF(LEN(VLOOKUP($G27,Baseline!$G:$GR,189,0))=0,"",VLOOKUP($G27,Baseline!$G:$GR,189,0))</f>
        <v/>
      </c>
      <c r="GN27" s="139" t="str">
        <f>IF(LEN(VLOOKUP($G27,Baseline!$G:$GR,190,0))=0,"",VLOOKUP($G27,Baseline!$G:$GR,190,0))</f>
        <v/>
      </c>
      <c r="GO27" s="139" t="str">
        <f>IF(LEN(VLOOKUP($G27,Baseline!$G:$GR,191,0))=0,"",VLOOKUP($G27,Baseline!$G:$GR,191,0))</f>
        <v/>
      </c>
      <c r="GP27" s="139" t="str">
        <f>IF(LEN(VLOOKUP($G27,Baseline!$G:$GR,192,0))=0,"",VLOOKUP($G27,Baseline!$G:$GR,192,0))</f>
        <v/>
      </c>
      <c r="GQ27" s="139" t="str">
        <f>IF(LEN(VLOOKUP($G27,Baseline!$G:$GR,193,0))=0,"",VLOOKUP($G27,Baseline!$G:$GR,193,0))</f>
        <v/>
      </c>
      <c r="GR27" s="139" t="str">
        <f>IF(LEN(VLOOKUP($G27,Baseline!$G:$GR,194,0))=0,"",VLOOKUP($G27,Baseline!$G:$GR,194,0))</f>
        <v/>
      </c>
      <c r="GS27" s="139"/>
      <c r="GT27" s="139"/>
      <c r="GU27" s="139"/>
      <c r="GV27" s="139"/>
      <c r="GW27" s="139" t="str">
        <f>IF(LEN(VLOOKUP($G27,Baseline!$G:$HT,199,0))=0,"",VLOOKUP($G27,Baseline!$G:$HT,199,0))</f>
        <v>Koje od sledećih platformi ili alatki trenutno koristite za bavljenje sportom kod kuće?
Moguće izabrati više odgovora</v>
      </c>
      <c r="GX27" s="139" t="str">
        <f>IF(LEN(VLOOKUP($G27,Baseline!$G:$HT,200,0))=0,"",VLOOKUP($G27,Baseline!$G:$HT,200,0))</f>
        <v>1 = YouTube</v>
      </c>
      <c r="GY27" s="139" t="str">
        <f>IF(LEN(VLOOKUP($G27,Baseline!$G:$HT,201,0))=0,"",VLOOKUP($G27,Baseline!$G:$HT,201,0))</f>
        <v>2 = Specijalne veb lokacije sa video zapisima za vežbanje</v>
      </c>
      <c r="GZ27" s="139" t="str">
        <f>IF(LEN(VLOOKUP($G27,Baseline!$G:$HT,202,0))=0,"",VLOOKUP($G27,Baseline!$G:$HT,202,0))</f>
        <v>3 = trening uživo/strimovi uživo</v>
      </c>
      <c r="HA27" s="139" t="str">
        <f>IF(LEN(VLOOKUP($G27,Baseline!$G:$HT,203,0))=0,"",VLOOKUP($G27,Baseline!$G:$HT,203,0))</f>
        <v>4 = kućni trener</v>
      </c>
      <c r="HB27" s="139" t="str">
        <f>IF(LEN(VLOOKUP($G27,Baseline!$G:$HT,204,0))=0,"",VLOOKUP($G27,Baseline!$G:$HT,204,0))</f>
        <v>5 = druge</v>
      </c>
      <c r="HC27" s="139" t="str">
        <f>IF(LEN(VLOOKUP($G27,Baseline!$G:$HT,205,0))=0,"",VLOOKUP($G27,Baseline!$G:$HT,205,0))</f>
        <v>6 = ne koristim platforme, a ni alate</v>
      </c>
      <c r="HD27" s="139" t="str">
        <f>IF(LEN(VLOOKUP($G27,Baseline!$G:$HT,206,0))=0,"",VLOOKUP($G27,Baseline!$G:$HT,206,0))</f>
        <v/>
      </c>
      <c r="HE27" s="139" t="str">
        <f>IF(LEN(VLOOKUP($G27,Baseline!$G:$HT,207,0))=0,"",VLOOKUP($G27,Baseline!$G:$HT,207,0))</f>
        <v/>
      </c>
      <c r="HF27" s="139" t="str">
        <f>IF(LEN(VLOOKUP($G27,Baseline!$G:$HT,208,0))=0,"",VLOOKUP($G27,Baseline!$G:$HT,208,0))</f>
        <v/>
      </c>
      <c r="HG27" s="139" t="str">
        <f>IF(LEN(VLOOKUP($G27,Baseline!$G:$HT,209,0))=0,"",VLOOKUP($G27,Baseline!$G:$HT,209,0))</f>
        <v/>
      </c>
      <c r="HH27" s="139" t="str">
        <f>IF(LEN(VLOOKUP($G27,Baseline!$G:$HT,210,0))=0,"",VLOOKUP($G27,Baseline!$G:$HT,210,0))</f>
        <v/>
      </c>
      <c r="HI27" s="139" t="str">
        <f>IF(LEN(VLOOKUP($G27,Baseline!$G:$HT,211,0))=0,"",VLOOKUP($G27,Baseline!$G:$HT,211,0))</f>
        <v/>
      </c>
      <c r="HJ27" s="139" t="str">
        <f>IF(LEN(VLOOKUP($G27,Baseline!$G:$HT,212,0))=0,"",VLOOKUP($G27,Baseline!$G:$HT,212,0))</f>
        <v/>
      </c>
      <c r="HK27" s="139" t="str">
        <f>IF(LEN(VLOOKUP($G27,Baseline!$G:$HT,213,0))=0,"",VLOOKUP($G27,Baseline!$G:$HT,213,0))</f>
        <v/>
      </c>
      <c r="HL27" s="139" t="str">
        <f>IF(LEN(VLOOKUP($G27,Baseline!$G:$HT,214,0))=0,"",VLOOKUP($G27,Baseline!$G:$HT,214,0))</f>
        <v/>
      </c>
      <c r="HM27" s="139" t="str">
        <f>IF(LEN(VLOOKUP($G27,Baseline!$G:$HT,215,0))=0,"",VLOOKUP($G27,Baseline!$G:$HT,215,0))</f>
        <v/>
      </c>
      <c r="HN27" s="139" t="str">
        <f>IF(LEN(VLOOKUP($G27,Baseline!$G:$HT,216,0))=0,"",VLOOKUP($G27,Baseline!$G:$HT,216,0))</f>
        <v/>
      </c>
      <c r="HO27" s="139" t="str">
        <f>IF(LEN(VLOOKUP($G27,Baseline!$G:$HT,217,0))=0,"",VLOOKUP($G27,Baseline!$G:$HT,217,0))</f>
        <v/>
      </c>
      <c r="HP27" s="139" t="str">
        <f>IF(LEN(VLOOKUP($G27,Baseline!$G:$HT,218,0))=0,"",VLOOKUP($G27,Baseline!$G:$HT,218,0))</f>
        <v/>
      </c>
      <c r="HQ27" s="139" t="str">
        <f>IF(LEN(VLOOKUP($G27,Baseline!$G:$HT,219,0))=0,"",VLOOKUP($G27,Baseline!$G:$HT,219,0))</f>
        <v/>
      </c>
      <c r="HR27" s="139" t="str">
        <f>IF(LEN(VLOOKUP($G27,Baseline!$G:$HT,220,0))=0,"",VLOOKUP($G27,Baseline!$G:$HT,220,0))</f>
        <v/>
      </c>
      <c r="HS27" s="139" t="str">
        <f>IF(LEN(VLOOKUP($G27,Baseline!$G:$HT,221,0))=0,"",VLOOKUP($G27,Baseline!$G:$HT,221,0))</f>
        <v/>
      </c>
      <c r="HT27" s="139" t="str">
        <f>IF(LEN(VLOOKUP($G27,Baseline!$G:$HT,222,0))=0,"",VLOOKUP($G27,Baseline!$G:$HT,222,0))</f>
        <v/>
      </c>
      <c r="HU27" s="139"/>
      <c r="HV27" s="139"/>
      <c r="HW27" s="139"/>
      <c r="HX27" s="139"/>
    </row>
    <row r="28" spans="1:1024" s="147" customFormat="1" x14ac:dyDescent="0.25">
      <c r="A28" s="141" t="s">
        <v>251</v>
      </c>
      <c r="B28" s="142"/>
      <c r="C28" s="142"/>
      <c r="D28" s="142"/>
      <c r="E28" s="142"/>
      <c r="F28" s="142"/>
      <c r="G28" s="162"/>
      <c r="H28" s="142"/>
      <c r="I28" s="163"/>
      <c r="J28" s="164"/>
      <c r="K28" s="164"/>
      <c r="L28" s="164"/>
      <c r="M28" s="164"/>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65"/>
      <c r="AK28" s="163"/>
      <c r="AL28" s="164" t="str">
        <f>IFERROR(VLOOKUP($G28,Baseline!$G:$BH,32,0),"")</f>
        <v/>
      </c>
      <c r="AM28" s="164" t="str">
        <f>IFERROR(VLOOKUP($G28,Baseline!$G:$BH,33,0),"")</f>
        <v/>
      </c>
      <c r="AN28" s="164" t="str">
        <f>IFERROR(VLOOKUP($G28,Baseline!$G:$BH,34,0),"")</f>
        <v/>
      </c>
      <c r="AO28" s="164" t="str">
        <f>IFERROR(VLOOKUP($G28,Baseline!$G:$BH,35,0),"")</f>
        <v/>
      </c>
      <c r="AP28" s="142" t="str">
        <f>IFERROR(VLOOKUP($G28,Baseline!$G:$BH,36,0),"")</f>
        <v/>
      </c>
      <c r="AQ28" s="142" t="str">
        <f>IFERROR(VLOOKUP($G28,Baseline!$G:$BH,37,0),"")</f>
        <v/>
      </c>
      <c r="AR28" s="142" t="str">
        <f>IFERROR(VLOOKUP($G28,Baseline!$G:$BH,38,0),"")</f>
        <v/>
      </c>
      <c r="AS28" s="142"/>
      <c r="AT28" s="142"/>
      <c r="AU28" s="142"/>
      <c r="AV28" s="142"/>
      <c r="AW28" s="142"/>
      <c r="AX28" s="142"/>
      <c r="AY28" s="142"/>
      <c r="AZ28" s="142"/>
      <c r="BA28" s="142"/>
      <c r="BB28" s="142"/>
      <c r="BC28" s="142"/>
      <c r="BD28" s="142"/>
      <c r="BE28" s="142"/>
      <c r="BF28" s="142"/>
      <c r="BG28" s="142"/>
      <c r="BH28" s="142"/>
      <c r="BI28" s="142"/>
      <c r="BJ28" s="142"/>
      <c r="BK28" s="142"/>
      <c r="BL28" s="165"/>
      <c r="BM28" s="163"/>
      <c r="BN28" s="166"/>
      <c r="BO28" s="166"/>
      <c r="BP28" s="166"/>
      <c r="BQ28" s="166"/>
      <c r="BR28" s="146"/>
      <c r="BS28" s="146"/>
      <c r="BT28" s="146"/>
      <c r="BU28" s="166"/>
      <c r="BV28" s="166"/>
      <c r="BW28" s="166"/>
      <c r="BX28" s="166"/>
      <c r="BY28" s="166"/>
      <c r="BZ28" s="166"/>
      <c r="CA28" s="166"/>
      <c r="CB28" s="166"/>
      <c r="CC28" s="166"/>
      <c r="CD28" s="166"/>
      <c r="CE28" s="166"/>
      <c r="CF28" s="166"/>
      <c r="CG28" s="166"/>
      <c r="CH28" s="166"/>
      <c r="CI28" s="166"/>
      <c r="CJ28" s="166"/>
      <c r="CK28" s="142"/>
      <c r="CL28" s="142"/>
      <c r="CM28" s="142"/>
      <c r="CN28" s="165"/>
      <c r="CO28" s="163"/>
      <c r="CP28" s="164"/>
      <c r="CQ28" s="164"/>
      <c r="CR28" s="164"/>
      <c r="CS28" s="164"/>
      <c r="CT28" s="142"/>
      <c r="CU28" s="142"/>
      <c r="CV28" s="142"/>
      <c r="CW28" s="142"/>
      <c r="CX28" s="142"/>
      <c r="CY28" s="142"/>
      <c r="CZ28" s="142"/>
      <c r="DA28" s="142"/>
      <c r="DB28" s="142"/>
      <c r="DC28" s="142"/>
      <c r="DD28" s="142"/>
      <c r="DE28" s="142"/>
      <c r="DF28" s="142"/>
      <c r="DG28" s="142"/>
      <c r="DH28" s="142"/>
      <c r="DI28" s="142"/>
      <c r="DJ28" s="142"/>
      <c r="DK28" s="142"/>
      <c r="DL28" s="142"/>
      <c r="DM28" s="142"/>
      <c r="DN28" s="142"/>
      <c r="DO28" s="142"/>
      <c r="DP28" s="165"/>
      <c r="DQ28" s="163"/>
      <c r="DR28" s="164"/>
      <c r="DS28" s="164"/>
      <c r="DT28" s="164"/>
      <c r="DU28" s="164"/>
      <c r="DV28" s="142"/>
      <c r="DW28" s="142"/>
      <c r="DX28" s="142"/>
      <c r="DY28" s="142"/>
      <c r="DZ28" s="142"/>
      <c r="EA28" s="142"/>
      <c r="EB28" s="142"/>
      <c r="EC28" s="142"/>
      <c r="ED28" s="142"/>
      <c r="EE28" s="142"/>
      <c r="EF28" s="142"/>
      <c r="EG28" s="142"/>
      <c r="EH28" s="142"/>
      <c r="EI28" s="142"/>
      <c r="EJ28" s="142"/>
      <c r="EK28" s="142"/>
      <c r="EL28" s="142"/>
      <c r="EM28" s="142"/>
      <c r="EN28" s="142"/>
      <c r="EO28" s="142"/>
      <c r="EP28" s="142"/>
      <c r="EQ28" s="142"/>
      <c r="ER28" s="165"/>
      <c r="ES28" s="163"/>
      <c r="ET28" s="164"/>
      <c r="EU28" s="164"/>
      <c r="EV28" s="164"/>
      <c r="EW28" s="164"/>
      <c r="EX28" s="142"/>
      <c r="EY28" s="142"/>
      <c r="EZ28" s="142"/>
      <c r="FA28" s="142"/>
      <c r="FB28" s="142"/>
      <c r="FC28" s="142"/>
      <c r="FD28" s="142"/>
      <c r="FE28" s="142"/>
      <c r="FF28" s="142"/>
      <c r="FG28" s="142"/>
      <c r="FH28" s="142"/>
      <c r="FI28" s="142"/>
      <c r="FJ28" s="142"/>
      <c r="FK28" s="142"/>
      <c r="FL28" s="142"/>
      <c r="FM28" s="142"/>
      <c r="FN28" s="142"/>
      <c r="FO28" s="142"/>
      <c r="FP28" s="142"/>
      <c r="FQ28" s="142"/>
      <c r="FR28" s="142"/>
      <c r="FS28" s="142"/>
      <c r="FT28" s="165"/>
      <c r="FU28" s="163"/>
      <c r="FV28" s="164"/>
      <c r="FW28" s="164"/>
      <c r="FX28" s="164"/>
      <c r="FY28" s="164"/>
      <c r="FZ28" s="142"/>
      <c r="GA28" s="142"/>
      <c r="GB28" s="142"/>
      <c r="GC28" s="142"/>
      <c r="GD28" s="142"/>
      <c r="GE28" s="142"/>
      <c r="GF28" s="142"/>
      <c r="GG28" s="142"/>
      <c r="GH28" s="142"/>
      <c r="GI28" s="142"/>
      <c r="GJ28" s="142"/>
      <c r="GK28" s="142"/>
      <c r="GL28" s="142"/>
      <c r="GM28" s="142"/>
      <c r="GN28" s="142"/>
      <c r="GO28" s="142"/>
      <c r="GP28" s="142"/>
      <c r="GQ28" s="142"/>
      <c r="GR28" s="142"/>
      <c r="GS28" s="142"/>
      <c r="GT28" s="142"/>
      <c r="GU28" s="142"/>
      <c r="GV28" s="165"/>
      <c r="GW28" s="163"/>
      <c r="GX28" s="164"/>
      <c r="GY28" s="164"/>
      <c r="GZ28" s="164"/>
      <c r="HA28" s="164"/>
      <c r="HB28" s="142"/>
      <c r="HC28" s="142"/>
      <c r="HD28" s="142"/>
      <c r="HE28" s="142"/>
      <c r="HF28" s="142"/>
      <c r="HG28" s="142"/>
      <c r="HH28" s="142"/>
      <c r="HI28" s="142"/>
      <c r="HJ28" s="142"/>
      <c r="HK28" s="142"/>
      <c r="HL28" s="142"/>
      <c r="HM28" s="142"/>
      <c r="HN28" s="142"/>
      <c r="HO28" s="142"/>
      <c r="HP28" s="142"/>
      <c r="HQ28" s="142"/>
      <c r="HR28" s="142"/>
      <c r="HS28" s="142"/>
      <c r="HT28" s="142"/>
      <c r="HU28" s="142"/>
      <c r="HV28" s="142"/>
      <c r="HW28" s="142"/>
      <c r="HX28" s="165"/>
    </row>
    <row r="29" spans="1:1024" s="177" customFormat="1" x14ac:dyDescent="0.25">
      <c r="A29" s="184" t="s">
        <v>240</v>
      </c>
      <c r="B29" s="172"/>
      <c r="C29" s="172"/>
      <c r="D29" s="172"/>
      <c r="E29" s="172"/>
      <c r="F29" s="172"/>
      <c r="G29" s="185"/>
      <c r="H29" s="172"/>
      <c r="I29" s="186" t="str">
        <f>Baseline!I60</f>
        <v>Größe und Gewicht</v>
      </c>
      <c r="J29" s="187"/>
      <c r="K29" s="187"/>
      <c r="L29" s="187"/>
      <c r="M29" s="187"/>
      <c r="N29" s="172"/>
      <c r="O29" s="172"/>
      <c r="P29" s="172"/>
      <c r="Q29" s="172"/>
      <c r="R29" s="172"/>
      <c r="S29" s="172"/>
      <c r="T29" s="172"/>
      <c r="U29" s="172"/>
      <c r="V29" s="172"/>
      <c r="W29" s="172"/>
      <c r="X29" s="172"/>
      <c r="Y29" s="172"/>
      <c r="Z29" s="172"/>
      <c r="AA29" s="172"/>
      <c r="AB29" s="172"/>
      <c r="AC29" s="172"/>
      <c r="AD29" s="172"/>
      <c r="AE29" s="172"/>
      <c r="AF29" s="172"/>
      <c r="AG29" s="172"/>
      <c r="AH29" s="172"/>
      <c r="AI29" s="172"/>
      <c r="AJ29" s="188"/>
      <c r="AK29" s="186" t="str">
        <f>Baseline!AK60</f>
        <v>Height and Weight</v>
      </c>
      <c r="AL29" s="187"/>
      <c r="AM29" s="187"/>
      <c r="AN29" s="187"/>
      <c r="AO29" s="187"/>
      <c r="AP29" s="172"/>
      <c r="AQ29" s="172"/>
      <c r="AR29" s="172"/>
      <c r="AS29" s="172"/>
      <c r="AT29" s="172"/>
      <c r="AU29" s="172"/>
      <c r="AV29" s="172"/>
      <c r="AW29" s="172"/>
      <c r="AX29" s="172"/>
      <c r="AY29" s="172"/>
      <c r="AZ29" s="172"/>
      <c r="BA29" s="172"/>
      <c r="BB29" s="172"/>
      <c r="BC29" s="172"/>
      <c r="BD29" s="172"/>
      <c r="BE29" s="172"/>
      <c r="BF29" s="172"/>
      <c r="BG29" s="172"/>
      <c r="BH29" s="172"/>
      <c r="BI29" s="172"/>
      <c r="BJ29" s="172"/>
      <c r="BK29" s="172"/>
      <c r="BL29" s="188"/>
      <c r="BM29" s="186" t="str">
        <f>Baseline!BM60</f>
        <v>Estatura y peso</v>
      </c>
      <c r="BN29" s="175"/>
      <c r="BO29" s="175"/>
      <c r="BP29" s="175"/>
      <c r="BQ29" s="175"/>
      <c r="BR29" s="175"/>
      <c r="BS29" s="175"/>
      <c r="BT29" s="175"/>
      <c r="BU29" s="84"/>
      <c r="BV29" s="84"/>
      <c r="BW29" s="84"/>
      <c r="BX29" s="84"/>
      <c r="BY29" s="84"/>
      <c r="BZ29" s="84"/>
      <c r="CA29" s="84"/>
      <c r="CB29" s="84"/>
      <c r="CC29" s="84"/>
      <c r="CD29" s="84"/>
      <c r="CE29" s="84"/>
      <c r="CF29" s="84"/>
      <c r="CG29" s="84"/>
      <c r="CH29" s="84"/>
      <c r="CI29" s="84"/>
      <c r="CJ29" s="84"/>
      <c r="CK29" s="172"/>
      <c r="CL29" s="172"/>
      <c r="CM29" s="172"/>
      <c r="CN29" s="188"/>
      <c r="CO29" s="186" t="str">
        <f>Baseline!CO60</f>
        <v>Taille et poids</v>
      </c>
      <c r="CP29" s="187"/>
      <c r="CQ29" s="187"/>
      <c r="CR29" s="187"/>
      <c r="CS29" s="187"/>
      <c r="CT29" s="172"/>
      <c r="CU29" s="172"/>
      <c r="CV29" s="172"/>
      <c r="CW29" s="172"/>
      <c r="CX29" s="172"/>
      <c r="CY29" s="172"/>
      <c r="CZ29" s="172"/>
      <c r="DA29" s="172"/>
      <c r="DB29" s="172"/>
      <c r="DC29" s="172"/>
      <c r="DD29" s="172"/>
      <c r="DE29" s="172"/>
      <c r="DF29" s="172"/>
      <c r="DG29" s="172"/>
      <c r="DH29" s="172"/>
      <c r="DI29" s="172"/>
      <c r="DJ29" s="172"/>
      <c r="DK29" s="172"/>
      <c r="DL29" s="172"/>
      <c r="DM29" s="172"/>
      <c r="DN29" s="172"/>
      <c r="DO29" s="172"/>
      <c r="DP29" s="188"/>
      <c r="DQ29" s="186" t="s">
        <v>1154</v>
      </c>
      <c r="DR29" s="187"/>
      <c r="DS29" s="187"/>
      <c r="DT29" s="187"/>
      <c r="DU29" s="187"/>
      <c r="DV29" s="172"/>
      <c r="DW29" s="172"/>
      <c r="DX29" s="172"/>
      <c r="DY29" s="172"/>
      <c r="DZ29" s="172"/>
      <c r="EA29" s="172"/>
      <c r="EB29" s="172"/>
      <c r="EC29" s="172"/>
      <c r="ED29" s="172"/>
      <c r="EE29" s="172"/>
      <c r="EF29" s="172"/>
      <c r="EG29" s="172"/>
      <c r="EH29" s="172"/>
      <c r="EI29" s="172"/>
      <c r="EJ29" s="172"/>
      <c r="EK29" s="172"/>
      <c r="EL29" s="172"/>
      <c r="EM29" s="172"/>
      <c r="EN29" s="172"/>
      <c r="EO29" s="172"/>
      <c r="EP29" s="172"/>
      <c r="EQ29" s="172"/>
      <c r="ER29" s="188"/>
      <c r="ES29" s="186" t="str">
        <f>Baseline!ES60</f>
        <v>Altezza e peso</v>
      </c>
      <c r="ET29" s="187"/>
      <c r="EU29" s="187"/>
      <c r="EV29" s="187"/>
      <c r="EW29" s="187"/>
      <c r="EX29" s="172"/>
      <c r="EY29" s="172"/>
      <c r="EZ29" s="172"/>
      <c r="FA29" s="172"/>
      <c r="FB29" s="172"/>
      <c r="FC29" s="172"/>
      <c r="FD29" s="172"/>
      <c r="FE29" s="172"/>
      <c r="FF29" s="172"/>
      <c r="FG29" s="172"/>
      <c r="FH29" s="172"/>
      <c r="FI29" s="172"/>
      <c r="FJ29" s="172"/>
      <c r="FK29" s="172"/>
      <c r="FL29" s="172"/>
      <c r="FM29" s="172"/>
      <c r="FN29" s="172"/>
      <c r="FO29" s="172"/>
      <c r="FP29" s="172"/>
      <c r="FQ29" s="172"/>
      <c r="FR29" s="172"/>
      <c r="FS29" s="172"/>
      <c r="FT29" s="188"/>
      <c r="FU29" s="152" t="str">
        <f>Baseline!FU60</f>
        <v>Рос и вес</v>
      </c>
      <c r="FV29" s="187"/>
      <c r="FW29" s="187"/>
      <c r="FX29" s="187"/>
      <c r="FY29" s="187"/>
      <c r="FZ29" s="172"/>
      <c r="GA29" s="172"/>
      <c r="GB29" s="172"/>
      <c r="GC29" s="172"/>
      <c r="GD29" s="172"/>
      <c r="GE29" s="172"/>
      <c r="GF29" s="172"/>
      <c r="GG29" s="172"/>
      <c r="GH29" s="172"/>
      <c r="GI29" s="172"/>
      <c r="GJ29" s="172"/>
      <c r="GK29" s="172"/>
      <c r="GL29" s="172"/>
      <c r="GM29" s="172"/>
      <c r="GN29" s="172"/>
      <c r="GO29" s="172"/>
      <c r="GP29" s="172"/>
      <c r="GQ29" s="172"/>
      <c r="GR29" s="172"/>
      <c r="GS29" s="172"/>
      <c r="GT29" s="172"/>
      <c r="GU29" s="172"/>
      <c r="GV29" s="188"/>
      <c r="GW29" s="186" t="s">
        <v>1157</v>
      </c>
      <c r="GX29" s="187"/>
      <c r="GY29" s="187"/>
      <c r="GZ29" s="187"/>
      <c r="HA29" s="187"/>
      <c r="HB29" s="172"/>
      <c r="HC29" s="172"/>
      <c r="HD29" s="172"/>
      <c r="HE29" s="172"/>
      <c r="HF29" s="172"/>
      <c r="HG29" s="172"/>
      <c r="HH29" s="172"/>
      <c r="HI29" s="172"/>
      <c r="HJ29" s="172"/>
      <c r="HK29" s="172"/>
      <c r="HL29" s="172"/>
      <c r="HM29" s="172"/>
      <c r="HN29" s="172"/>
      <c r="HO29" s="172"/>
      <c r="HP29" s="172"/>
      <c r="HQ29" s="172"/>
      <c r="HR29" s="172"/>
      <c r="HS29" s="172"/>
      <c r="HT29" s="172"/>
      <c r="HU29" s="172"/>
      <c r="HV29" s="172"/>
      <c r="HW29" s="172"/>
      <c r="HX29" s="188"/>
    </row>
    <row r="30" spans="1:1024" s="180" customFormat="1" ht="47.25" x14ac:dyDescent="0.25">
      <c r="A30" s="131" t="s">
        <v>261</v>
      </c>
      <c r="B30" s="131" t="s">
        <v>262</v>
      </c>
      <c r="C30" s="131"/>
      <c r="D30" s="131"/>
      <c r="E30" s="131"/>
      <c r="F30" s="130" t="s">
        <v>263</v>
      </c>
      <c r="G30" s="131" t="s">
        <v>1176</v>
      </c>
      <c r="H30" s="130"/>
      <c r="I30" s="178" t="s">
        <v>1659</v>
      </c>
      <c r="J30" s="130" t="str">
        <f>IF(LEN(VLOOKUP($G30,Baseline!$G:$BH,4,0))=0,"",VLOOKUP($G30,Baseline!$G:$BH,4,0))</f>
        <v>1 = Zunahme</v>
      </c>
      <c r="K30" s="130" t="str">
        <f>IF(LEN(VLOOKUP($G30,Baseline!$G:$BH,5,0))=0,"",VLOOKUP($G30,Baseline!$G:$BH,5,0))</f>
        <v>2 = Abnahme</v>
      </c>
      <c r="L30" s="130" t="str">
        <f>IF(LEN(VLOOKUP($G30,Baseline!$G:$BH,6,0))=0,"",VLOOKUP($G30,Baseline!$G:$BH,6,0))</f>
        <v>3 = Gleich geblieben</v>
      </c>
      <c r="M30" s="130" t="str">
        <f>IF(LEN(VLOOKUP($G30,Baseline!$G:$BH,7,0))=0,"",VLOOKUP($G30,Baseline!$G:$BH,7,0))</f>
        <v>77 = Weiß nicht</v>
      </c>
      <c r="N30" s="130" t="str">
        <f>IF(LEN(VLOOKUP($G30,Baseline!$G:$BH,8,0))=0,"",VLOOKUP($G30,Baseline!$G:$BH,8,0))</f>
        <v/>
      </c>
      <c r="O30" s="130" t="str">
        <f>IF(LEN(VLOOKUP($G30,Baseline!$G:$BH,9,0))=0,"",VLOOKUP($G30,Baseline!$G:$BH,9,0))</f>
        <v/>
      </c>
      <c r="P30" s="130" t="str">
        <f>IF(LEN(VLOOKUP($G30,Baseline!$G:$BH,10,0))=0,"",VLOOKUP($G30,Baseline!$G:$BH,10,0))</f>
        <v/>
      </c>
      <c r="Q30" s="130" t="str">
        <f>IF(LEN(VLOOKUP($G30,Baseline!$G:$BH,11,0))=0,"",VLOOKUP($G30,Baseline!$G:$BH,11,0))</f>
        <v/>
      </c>
      <c r="R30" s="130" t="str">
        <f>IF(LEN(VLOOKUP($G30,Baseline!$G:$BH,12,0))=0,"",VLOOKUP($G30,Baseline!$G:$BH,12,0))</f>
        <v/>
      </c>
      <c r="S30" s="130" t="str">
        <f>IF(LEN(VLOOKUP($G30,Baseline!$G:$BH,13,0))=0,"",VLOOKUP($G30,Baseline!$G:$BH,13,0))</f>
        <v/>
      </c>
      <c r="T30" s="130" t="str">
        <f>IF(LEN(VLOOKUP($G30,Baseline!$G:$BH,14,0))=0,"",VLOOKUP($G30,Baseline!$G:$BH,14,0))</f>
        <v/>
      </c>
      <c r="U30" s="130" t="str">
        <f>IF(LEN(VLOOKUP($G30,Baseline!$G:$BH,15,0))=0,"",VLOOKUP($G30,Baseline!$G:$BH,15,0))</f>
        <v/>
      </c>
      <c r="V30" s="130" t="str">
        <f>IF(LEN(VLOOKUP($G30,Baseline!$G:$BH,16,0))=0,"",VLOOKUP($G30,Baseline!$G:$BH,16,0))</f>
        <v/>
      </c>
      <c r="W30" s="130" t="str">
        <f>IF(LEN(VLOOKUP($G30,Baseline!$G:$BH,17,0))=0,"",VLOOKUP($G30,Baseline!$G:$BH,17,0))</f>
        <v/>
      </c>
      <c r="X30" s="130" t="str">
        <f>IF(LEN(VLOOKUP($G30,Baseline!$G:$BH,18,0))=0,"",VLOOKUP($G30,Baseline!$G:$BH,18,0))</f>
        <v/>
      </c>
      <c r="Y30" s="130" t="str">
        <f>IF(LEN(VLOOKUP($G30,Baseline!$G:$BH,19,0))=0,"",VLOOKUP($G30,Baseline!$G:$BH,19,0))</f>
        <v/>
      </c>
      <c r="Z30" s="130" t="str">
        <f>IF(LEN(VLOOKUP($G30,Baseline!$G:$BH,20,0))=0,"",VLOOKUP($G30,Baseline!$G:$BH,20,0))</f>
        <v/>
      </c>
      <c r="AA30" s="130" t="str">
        <f>IF(LEN(VLOOKUP($G30,Baseline!$G:$BH,21,0))=0,"",VLOOKUP($G30,Baseline!$G:$BH,21,0))</f>
        <v/>
      </c>
      <c r="AB30" s="130" t="str">
        <f>IF(LEN(VLOOKUP($G30,Baseline!$G:$BH,22,0))=0,"",VLOOKUP($G30,Baseline!$G:$BH,22,0))</f>
        <v/>
      </c>
      <c r="AC30" s="130" t="str">
        <f>IF(LEN(VLOOKUP($G30,Baseline!$G:$BH,23,0))=0,"",VLOOKUP($G30,Baseline!$G:$BH,23,0))</f>
        <v/>
      </c>
      <c r="AD30" s="130" t="str">
        <f>IF(LEN(VLOOKUP($G30,Baseline!$G:$BH,24,0))=0,"",VLOOKUP($G30,Baseline!$G:$BH,24,0))</f>
        <v/>
      </c>
      <c r="AE30" s="130" t="str">
        <f>IF(LEN(VLOOKUP($G30,Baseline!$G:$BH,25,0))=0,"",VLOOKUP($G30,Baseline!$G:$BH,25,0))</f>
        <v/>
      </c>
      <c r="AF30" s="130" t="str">
        <f>IF(LEN(VLOOKUP($G30,Baseline!$G:$BH,26,0))=0,"",VLOOKUP($G30,Baseline!$G:$BH,26,0))</f>
        <v/>
      </c>
      <c r="AG30" s="130"/>
      <c r="AH30" s="130"/>
      <c r="AI30" s="130"/>
      <c r="AJ30" s="130"/>
      <c r="AK30" s="131" t="s">
        <v>1660</v>
      </c>
      <c r="AL30" s="130" t="str">
        <f>IF(LEN(VLOOKUP($G30,Baseline!$G:$BH,32,0))=0,"",VLOOKUP($G30,Baseline!$G:$BH,32,0))</f>
        <v>1 = Increased</v>
      </c>
      <c r="AM30" s="130" t="str">
        <f>IF(LEN(VLOOKUP($G30,Baseline!$G:$BH,33,0))=0,"",VLOOKUP($G30,Baseline!$G:$BH,33,0))</f>
        <v>2 = Decreased</v>
      </c>
      <c r="AN30" s="130" t="str">
        <f>IF(LEN(VLOOKUP($G30,Baseline!$G:$BH,34,0))=0,"",VLOOKUP($G30,Baseline!$G:$BH,34,0))</f>
        <v>3 = Unchanged</v>
      </c>
      <c r="AO30" s="130" t="str">
        <f>IF(LEN(VLOOKUP($G30,Baseline!$G:$BH,35,0))=0,"",VLOOKUP($G30,Baseline!$G:$BH,35,0))</f>
        <v>77 = I don't know</v>
      </c>
      <c r="AP30" s="130" t="str">
        <f>IF(LEN(VLOOKUP($G30,Baseline!$G:$BH,36,0))=0,"",VLOOKUP($G30,Baseline!$G:$BH,36,0))</f>
        <v/>
      </c>
      <c r="AQ30" s="130" t="str">
        <f>IF(LEN(VLOOKUP($G30,Baseline!$G:$BH,37,0))=0,"",VLOOKUP($G30,Baseline!$G:$BH,37,0))</f>
        <v/>
      </c>
      <c r="AR30" s="130" t="str">
        <f>IF(LEN(VLOOKUP($G30,Baseline!$G:$BH,38,0))=0,"",VLOOKUP($G30,Baseline!$G:$BH,38,0))</f>
        <v/>
      </c>
      <c r="AS30" s="130" t="str">
        <f>IF(LEN(VLOOKUP($G30,Baseline!$G:$BH,39,0))=0,"",VLOOKUP($G30,Baseline!$G:$BH,39,0))</f>
        <v/>
      </c>
      <c r="AT30" s="130" t="str">
        <f>IF(LEN(VLOOKUP($G30,Baseline!$G:$BH,40,0))=0,"",VLOOKUP($G30,Baseline!$G:$BH,40,0))</f>
        <v/>
      </c>
      <c r="AU30" s="130" t="str">
        <f>IF(LEN(VLOOKUP($G30,Baseline!$G:$BH,41,0))=0,"",VLOOKUP($G30,Baseline!$G:$BH,41,0))</f>
        <v/>
      </c>
      <c r="AV30" s="130" t="str">
        <f>IF(LEN(VLOOKUP($G30,Baseline!$G:$BH,42,0))=0,"",VLOOKUP($G30,Baseline!$G:$BH,42,0))</f>
        <v/>
      </c>
      <c r="AW30" s="130" t="str">
        <f>IF(LEN(VLOOKUP($G30,Baseline!$G:$BH,43,0))=0,"",VLOOKUP($G30,Baseline!$G:$BH,43,0))</f>
        <v/>
      </c>
      <c r="AX30" s="130" t="str">
        <f>IF(LEN(VLOOKUP($G30,Baseline!$G:$BH,44,0))=0,"",VLOOKUP($G30,Baseline!$G:$BH,44,0))</f>
        <v/>
      </c>
      <c r="AY30" s="130" t="str">
        <f>IF(LEN(VLOOKUP($G30,Baseline!$G:$BH,45,0))=0,"",VLOOKUP($G30,Baseline!$G:$BH,45,0))</f>
        <v/>
      </c>
      <c r="AZ30" s="130" t="str">
        <f>IF(LEN(VLOOKUP($G30,Baseline!$G:$BH,46,0))=0,"",VLOOKUP($G30,Baseline!$G:$BH,46,0))</f>
        <v/>
      </c>
      <c r="BA30" s="130" t="str">
        <f>IF(LEN(VLOOKUP($G30,Baseline!$G:$BH,47,0))=0,"",VLOOKUP($G30,Baseline!$G:$BH,47,0))</f>
        <v/>
      </c>
      <c r="BB30" s="130" t="str">
        <f>IF(LEN(VLOOKUP($G30,Baseline!$G:$BH,48,0))=0,"",VLOOKUP($G30,Baseline!$G:$BH,48,0))</f>
        <v/>
      </c>
      <c r="BC30" s="130" t="str">
        <f>IF(LEN(VLOOKUP($G30,Baseline!$G:$BH,49,0))=0,"",VLOOKUP($G30,Baseline!$G:$BH,49,0))</f>
        <v/>
      </c>
      <c r="BD30" s="130" t="str">
        <f>IF(LEN(VLOOKUP($G30,Baseline!$G:$BH,50,0))=0,"",VLOOKUP($G30,Baseline!$G:$BH,50,0))</f>
        <v/>
      </c>
      <c r="BE30" s="130" t="str">
        <f>IF(LEN(VLOOKUP($G30,Baseline!$G:$BH,51,0))=0,"",VLOOKUP($G30,Baseline!$G:$BH,51,0))</f>
        <v/>
      </c>
      <c r="BF30" s="130" t="str">
        <f>IF(LEN(VLOOKUP($G30,Baseline!$G:$BH,52,0))=0,"",VLOOKUP($G30,Baseline!$G:$BH,52,0))</f>
        <v/>
      </c>
      <c r="BG30" s="130" t="str">
        <f>IF(LEN(VLOOKUP($G30,Baseline!$G:$BH,53,0))=0,"",VLOOKUP($G30,Baseline!$G:$BH,53,0))</f>
        <v/>
      </c>
      <c r="BH30" s="130" t="str">
        <f>IF(LEN(VLOOKUP($G30,Baseline!$G:$BH,54,0))=0,"",VLOOKUP($G30,Baseline!$G:$BH,54,0))</f>
        <v/>
      </c>
      <c r="BI30" s="130"/>
      <c r="BJ30" s="130"/>
      <c r="BK30" s="130"/>
      <c r="BL30" s="130"/>
      <c r="BM30" s="131" t="s">
        <v>1661</v>
      </c>
      <c r="BN30" s="135" t="str">
        <f>IF(LEN(VLOOKUP($G30,Baseline!$G:$CJ,60,0))=0,"",VLOOKUP($G30,Baseline!$G:$CJ,60,0))</f>
        <v>1 = aumento</v>
      </c>
      <c r="BO30" s="135" t="str">
        <f>IF(LEN(VLOOKUP($G30,Baseline!$G:$CJ,61,0))=0,"",VLOOKUP($G30,Baseline!$G:$CJ,61,0))</f>
        <v>2 = pérdida</v>
      </c>
      <c r="BP30" s="135" t="str">
        <f>IF(LEN(VLOOKUP($G30,Baseline!$G:$CJ,62,0))=0,"",VLOOKUP($G30,Baseline!$G:$CJ,62,0))</f>
        <v>3 = igual</v>
      </c>
      <c r="BQ30" s="135" t="str">
        <f>IF(LEN(VLOOKUP($G30,Baseline!$G:$CJ,63,0))=0,"",VLOOKUP($G30,Baseline!$G:$CJ,63,0))</f>
        <v>77 = no lo sé</v>
      </c>
      <c r="BR30" s="135" t="str">
        <f>IF(LEN(VLOOKUP($G30,Baseline!$G:$CJ,64,0))=0,"",VLOOKUP($G30,Baseline!$G:$CJ,64,0))</f>
        <v/>
      </c>
      <c r="BS30" s="135" t="str">
        <f>IF(LEN(VLOOKUP($G30,Baseline!$G:$CJ,65,0))=0,"",VLOOKUP($G30,Baseline!$G:$CJ,65,0))</f>
        <v/>
      </c>
      <c r="BT30" s="135" t="str">
        <f>IF(LEN(VLOOKUP($G30,Baseline!$G:$CJ,66,0))=0,"",VLOOKUP($G30,Baseline!$G:$CJ,66,0))</f>
        <v/>
      </c>
      <c r="BU30" s="135" t="str">
        <f>IF(LEN(VLOOKUP($G30,Baseline!$G:$CJ,67,0))=0,"",VLOOKUP($G30,Baseline!$G:$CJ,67,0))</f>
        <v/>
      </c>
      <c r="BV30" s="135" t="str">
        <f>IF(LEN(VLOOKUP($G30,Baseline!$G:$CJ,68,0))=0,"",VLOOKUP($G30,Baseline!$G:$CJ,68,0))</f>
        <v/>
      </c>
      <c r="BW30" s="135" t="str">
        <f>IF(LEN(VLOOKUP($G30,Baseline!$G:$CJ,69,0))=0,"",VLOOKUP($G30,Baseline!$G:$CJ,69,0))</f>
        <v/>
      </c>
      <c r="BX30" s="135" t="str">
        <f>IF(LEN(VLOOKUP($G30,Baseline!$G:$CJ,70,0))=0,"",VLOOKUP($G30,Baseline!$G:$CJ,70,0))</f>
        <v/>
      </c>
      <c r="BY30" s="135" t="str">
        <f>IF(LEN(VLOOKUP($G30,Baseline!$G:$CJ,71,0))=0,"",VLOOKUP($G30,Baseline!$G:$CJ,71,0))</f>
        <v/>
      </c>
      <c r="BZ30" s="135" t="str">
        <f>IF(LEN(VLOOKUP($G30,Baseline!$G:$CJ,72,0))=0,"",VLOOKUP($G30,Baseline!$G:$CJ,72,0))</f>
        <v/>
      </c>
      <c r="CA30" s="135" t="str">
        <f>IF(LEN(VLOOKUP($G30,Baseline!$G:$CJ,73,0))=0,"",VLOOKUP($G30,Baseline!$G:$CJ,73,0))</f>
        <v/>
      </c>
      <c r="CB30" s="135" t="str">
        <f>IF(LEN(VLOOKUP($G30,Baseline!$G:$CJ,74,0))=0,"",VLOOKUP($G30,Baseline!$G:$CJ,74,0))</f>
        <v/>
      </c>
      <c r="CC30" s="135" t="str">
        <f>IF(LEN(VLOOKUP($G30,Baseline!$G:$CJ,75,0))=0,"",VLOOKUP($G30,Baseline!$G:$CJ,75,0))</f>
        <v/>
      </c>
      <c r="CD30" s="135" t="str">
        <f>IF(LEN(VLOOKUP($G30,Baseline!$G:$CJ,76,0))=0,"",VLOOKUP($G30,Baseline!$G:$CJ,76,0))</f>
        <v/>
      </c>
      <c r="CE30" s="135" t="str">
        <f>IF(LEN(VLOOKUP($G30,Baseline!$G:$CJ,77,0))=0,"",VLOOKUP($G30,Baseline!$G:$CJ,77,0))</f>
        <v/>
      </c>
      <c r="CF30" s="135" t="str">
        <f>IF(LEN(VLOOKUP($G30,Baseline!$G:$CJ,78,0))=0,"",VLOOKUP($G30,Baseline!$G:$CJ,78,0))</f>
        <v/>
      </c>
      <c r="CG30" s="135" t="str">
        <f>IF(LEN(VLOOKUP($G30,Baseline!$G:$CJ,79,0))=0,"",VLOOKUP($G30,Baseline!$G:$CJ,79,0))</f>
        <v/>
      </c>
      <c r="CH30" s="135" t="str">
        <f>IF(LEN(VLOOKUP($G30,Baseline!$G:$CJ,80,0))=0,"",VLOOKUP($G30,Baseline!$G:$CJ,80,0))</f>
        <v/>
      </c>
      <c r="CI30" s="135" t="str">
        <f>IF(LEN(VLOOKUP($G30,Baseline!$G:$CJ,81,0))=0,"",VLOOKUP($G30,Baseline!$G:$CJ,81,0))</f>
        <v/>
      </c>
      <c r="CJ30" s="135" t="str">
        <f>IF(LEN(VLOOKUP($G30,Baseline!$G:$CJ,82,0))=0,"",VLOOKUP($G30,Baseline!$G:$CJ,82,0))</f>
        <v/>
      </c>
      <c r="CK30" s="130"/>
      <c r="CL30" s="130"/>
      <c r="CM30" s="130"/>
      <c r="CN30" s="130"/>
      <c r="CO30" s="189" t="s">
        <v>1662</v>
      </c>
      <c r="CP30" s="136" t="str">
        <f>IF(LEN(VLOOKUP($G30,Baseline!$G:$DL,88,0))=0,"",VLOOKUP($G30,Baseline!$G:$DL,88,0))</f>
        <v>1 = prise de poids</v>
      </c>
      <c r="CQ30" s="136" t="str">
        <f>IF(LEN(VLOOKUP($G30,Baseline!$G:$DL,89,0))=0,"",VLOOKUP($G30,Baseline!$G:$DL,89,0))</f>
        <v>2 = perte de poids</v>
      </c>
      <c r="CR30" s="136" t="str">
        <f>IF(LEN(VLOOKUP($G30,Baseline!$G:$DL,90,0))=0,"",VLOOKUP($G30,Baseline!$G:$DL,90,0))</f>
        <v>3 = poids resté identique</v>
      </c>
      <c r="CS30" s="136" t="str">
        <f>IF(LEN(VLOOKUP($G30,Baseline!$G:$DL,91,0))=0,"",VLOOKUP($G30,Baseline!$G:$DL,91,0))</f>
        <v>77 = je ne sais pas</v>
      </c>
      <c r="CT30" s="136" t="str">
        <f>IF(LEN(VLOOKUP($G30,Baseline!$G:$DL,92,0))=0,"",VLOOKUP($G30,Baseline!$G:$DL,92,0))</f>
        <v/>
      </c>
      <c r="CU30" s="136" t="str">
        <f>IF(LEN(VLOOKUP($G30,Baseline!$G:$DL,93,0))=0,"",VLOOKUP($G30,Baseline!$G:$DL,93,0))</f>
        <v/>
      </c>
      <c r="CV30" s="136" t="str">
        <f>IF(LEN(VLOOKUP($G30,Baseline!$G:$DL,94,0))=0,"",VLOOKUP($G30,Baseline!$G:$DL,94,0))</f>
        <v/>
      </c>
      <c r="CW30" s="136" t="str">
        <f>IF(LEN(VLOOKUP($G30,Baseline!$G:$DL,95,0))=0,"",VLOOKUP($G30,Baseline!$G:$DL,95,0))</f>
        <v/>
      </c>
      <c r="CX30" s="136" t="str">
        <f>IF(LEN(VLOOKUP($G30,Baseline!$G:$DL,96,0))=0,"",VLOOKUP($G30,Baseline!$G:$DL,96,0))</f>
        <v/>
      </c>
      <c r="CY30" s="136" t="str">
        <f>IF(LEN(VLOOKUP($G30,Baseline!$G:$DL,97,0))=0,"",VLOOKUP($G30,Baseline!$G:$DL,97,0))</f>
        <v/>
      </c>
      <c r="CZ30" s="136" t="str">
        <f>IF(LEN(VLOOKUP($G30,Baseline!$G:$DL,98,0))=0,"",VLOOKUP($G30,Baseline!$G:$DL,98,0))</f>
        <v/>
      </c>
      <c r="DA30" s="136" t="str">
        <f>IF(LEN(VLOOKUP($G30,Baseline!$G:$DL,99,0))=0,"",VLOOKUP($G30,Baseline!$G:$DL,99,0))</f>
        <v/>
      </c>
      <c r="DB30" s="136" t="str">
        <f>IF(LEN(VLOOKUP($G30,Baseline!$G:$DL,100,0))=0,"",VLOOKUP($G30,Baseline!$G:$DL,100,0))</f>
        <v/>
      </c>
      <c r="DC30" s="136" t="str">
        <f>IF(LEN(VLOOKUP($G30,Baseline!$G:$DL,101,0))=0,"",VLOOKUP($G30,Baseline!$G:$DL,101,0))</f>
        <v/>
      </c>
      <c r="DD30" s="136" t="str">
        <f>IF(LEN(VLOOKUP($G30,Baseline!$G:$DL,102,0))=0,"",VLOOKUP($G30,Baseline!$G:$DL,102,0))</f>
        <v/>
      </c>
      <c r="DE30" s="136" t="str">
        <f>IF(LEN(VLOOKUP($G30,Baseline!$G:$DL,103,0))=0,"",VLOOKUP($G30,Baseline!$G:$DL,103,0))</f>
        <v/>
      </c>
      <c r="DF30" s="136" t="str">
        <f>IF(LEN(VLOOKUP($G30,Baseline!$G:$DL,104,0))=0,"",VLOOKUP($G30,Baseline!$G:$DL,104,0))</f>
        <v/>
      </c>
      <c r="DG30" s="136" t="str">
        <f>IF(LEN(VLOOKUP($G30,Baseline!$G:$DL,105,0))=0,"",VLOOKUP($G30,Baseline!$G:$DL,105,0))</f>
        <v/>
      </c>
      <c r="DH30" s="136" t="str">
        <f>IF(LEN(VLOOKUP($G30,Baseline!$G:$DL,106,0))=0,"",VLOOKUP($G30,Baseline!$G:$DL,106,0))</f>
        <v/>
      </c>
      <c r="DI30" s="136" t="str">
        <f>IF(LEN(VLOOKUP($G30,Baseline!$G:$DL,107,0))=0,"",VLOOKUP($G30,Baseline!$G:$DL,107,0))</f>
        <v/>
      </c>
      <c r="DJ30" s="136" t="str">
        <f>IF(LEN(VLOOKUP($G30,Baseline!$G:$DL,108,0))=0,"",VLOOKUP($G30,Baseline!$G:$DL,108,0))</f>
        <v/>
      </c>
      <c r="DK30" s="136" t="str">
        <f>IF(LEN(VLOOKUP($G30,Baseline!$G:$DL,109,0))=0,"",VLOOKUP($G30,Baseline!$G:$DL,109,0))</f>
        <v/>
      </c>
      <c r="DL30" s="136" t="str">
        <f>IF(LEN(VLOOKUP($G30,Baseline!$G:$DL,110,0))=0,"",VLOOKUP($G30,Baseline!$G:$DL,110,0))</f>
        <v/>
      </c>
      <c r="DM30" s="137"/>
      <c r="DN30" s="137"/>
      <c r="DO30" s="137"/>
      <c r="DP30" s="137"/>
      <c r="DQ30" s="131" t="s">
        <v>1663</v>
      </c>
      <c r="DR30" s="139" t="str">
        <f>IF(LEN(VLOOKUP($G30,Baseline!$G:$EN,116,0))=0,"",VLOOKUP($G30,Baseline!$G:$EN,116,0))</f>
        <v>1 = növekedett</v>
      </c>
      <c r="DS30" s="139" t="str">
        <f>IF(LEN(VLOOKUP($G30,Baseline!$G:$EN,117,0))=0,"",VLOOKUP($G30,Baseline!$G:$EN,117,0))</f>
        <v>2 = csökkent</v>
      </c>
      <c r="DT30" s="139" t="str">
        <f>IF(LEN(VLOOKUP($G30,Baseline!$G:$EN,118,0))=0,"",VLOOKUP($G30,Baseline!$G:$EN,118,0))</f>
        <v>3 = változatlan maradt</v>
      </c>
      <c r="DU30" s="139" t="str">
        <f>IF(LEN(VLOOKUP($G30,Baseline!$G:$EN,119,0))=0,"",VLOOKUP($G30,Baseline!$G:$EN,119,0))</f>
        <v>77 = nem tudom</v>
      </c>
      <c r="DV30" s="139" t="str">
        <f>IF(LEN(VLOOKUP($G30,Baseline!$G:$EN,120,0))=0,"",VLOOKUP($G30,Baseline!$G:$EN,120,0))</f>
        <v/>
      </c>
      <c r="DW30" s="139" t="str">
        <f>IF(LEN(VLOOKUP($G30,Baseline!$G:$EN,121,0))=0,"",VLOOKUP($G30,Baseline!$G:$EN,121,0))</f>
        <v/>
      </c>
      <c r="DX30" s="139" t="str">
        <f>IF(LEN(VLOOKUP($G30,Baseline!$G:$EN,122,0))=0,"",VLOOKUP($G30,Baseline!$G:$EN,122,0))</f>
        <v/>
      </c>
      <c r="DY30" s="139" t="str">
        <f>IF(LEN(VLOOKUP($G30,Baseline!$G:$EN,123,0))=0,"",VLOOKUP($G30,Baseline!$G:$EN,123,0))</f>
        <v/>
      </c>
      <c r="DZ30" s="139" t="str">
        <f>IF(LEN(VLOOKUP($G30,Baseline!$G:$EN,124,0))=0,"",VLOOKUP($G30,Baseline!$G:$EN,124,0))</f>
        <v/>
      </c>
      <c r="EA30" s="139" t="str">
        <f>IF(LEN(VLOOKUP($G30,Baseline!$G:$EN,125,0))=0,"",VLOOKUP($G30,Baseline!$G:$EN,125,0))</f>
        <v/>
      </c>
      <c r="EB30" s="139" t="str">
        <f>IF(LEN(VLOOKUP($G30,Baseline!$G:$EN,126,0))=0,"",VLOOKUP($G30,Baseline!$G:$EN,126,0))</f>
        <v/>
      </c>
      <c r="EC30" s="139" t="str">
        <f>IF(LEN(VLOOKUP($G30,Baseline!$G:$EN,127,0))=0,"",VLOOKUP($G30,Baseline!$G:$EN,127,0))</f>
        <v/>
      </c>
      <c r="ED30" s="139" t="str">
        <f>IF(LEN(VLOOKUP($G30,Baseline!$G:$EN,128,0))=0,"",VLOOKUP($G30,Baseline!$G:$EN,128,0))</f>
        <v/>
      </c>
      <c r="EE30" s="139" t="str">
        <f>IF(LEN(VLOOKUP($G30,Baseline!$G:$EN,129,0))=0,"",VLOOKUP($G30,Baseline!$G:$EN,129,0))</f>
        <v/>
      </c>
      <c r="EF30" s="139" t="str">
        <f>IF(LEN(VLOOKUP($G30,Baseline!$G:$EN,130,0))=0,"",VLOOKUP($G30,Baseline!$G:$EN,130,0))</f>
        <v/>
      </c>
      <c r="EG30" s="139" t="str">
        <f>IF(LEN(VLOOKUP($G30,Baseline!$G:$EN,131,0))=0,"",VLOOKUP($G30,Baseline!$G:$EN,131,0))</f>
        <v/>
      </c>
      <c r="EH30" s="139" t="str">
        <f>IF(LEN(VLOOKUP($G30,Baseline!$G:$EN,132,0))=0,"",VLOOKUP($G30,Baseline!$G:$EN,132,0))</f>
        <v/>
      </c>
      <c r="EI30" s="139" t="str">
        <f>IF(LEN(VLOOKUP($G30,Baseline!$G:$EN,133,0))=0,"",VLOOKUP($G30,Baseline!$G:$EN,133,0))</f>
        <v/>
      </c>
      <c r="EJ30" s="139" t="str">
        <f>IF(LEN(VLOOKUP($G30,Baseline!$G:$EN,134,0))=0,"",VLOOKUP($G30,Baseline!$G:$EN,134,0))</f>
        <v/>
      </c>
      <c r="EK30" s="139" t="str">
        <f>IF(LEN(VLOOKUP($G30,Baseline!$G:$EN,135,0))=0,"",VLOOKUP($G30,Baseline!$G:$EN,135,0))</f>
        <v/>
      </c>
      <c r="EL30" s="139" t="str">
        <f>IF(LEN(VLOOKUP($G30,Baseline!$G:$EN,136,0))=0,"",VLOOKUP($G30,Baseline!$G:$EN,136,0))</f>
        <v/>
      </c>
      <c r="EM30" s="139" t="str">
        <f>IF(LEN(VLOOKUP($G30,Baseline!$G:$EN,137,0))=0,"",VLOOKUP($G30,Baseline!$G:$EN,137,0))</f>
        <v/>
      </c>
      <c r="EN30" s="139" t="str">
        <f>IF(LEN(VLOOKUP($G30,Baseline!$G:$EN,138,0))=0,"",VLOOKUP($G30,Baseline!$G:$EN,138,0))</f>
        <v/>
      </c>
      <c r="EO30" s="130"/>
      <c r="EP30" s="130"/>
      <c r="EQ30" s="130"/>
      <c r="ER30" s="130"/>
      <c r="ES30" s="131" t="s">
        <v>1664</v>
      </c>
      <c r="ET30" s="139" t="str">
        <f>IF(LEN(VLOOKUP($G30,Baseline!$G:$FP,144,0))=0,"",VLOOKUP($G30,Baseline!$G:$FP,144,0))</f>
        <v>1 = è aumentato</v>
      </c>
      <c r="EU30" s="139" t="str">
        <f>IF(LEN(VLOOKUP($G30,Baseline!$G:$FP,145,0))=0,"",VLOOKUP($G30,Baseline!$G:$FP,145,0))</f>
        <v>2 = è diminuito</v>
      </c>
      <c r="EV30" s="139" t="str">
        <f>IF(LEN(VLOOKUP($G30,Baseline!$G:$FP,146,0))=0,"",VLOOKUP($G30,Baseline!$G:$FP,146,0))</f>
        <v>3 = è rimasto uguale</v>
      </c>
      <c r="EW30" s="139" t="str">
        <f>IF(LEN(VLOOKUP($G30,Baseline!$G:$FP,147,0))=0,"",VLOOKUP($G30,Baseline!$G:$FP,147,0))</f>
        <v>77 = non lo so</v>
      </c>
      <c r="EX30" s="139" t="str">
        <f>IF(LEN(VLOOKUP($G30,Baseline!$G:$FP,148,0))=0,"",VLOOKUP($G30,Baseline!$G:$FP,148,0))</f>
        <v/>
      </c>
      <c r="EY30" s="139" t="str">
        <f>IF(LEN(VLOOKUP($G30,Baseline!$G:$FP,149,0))=0,"",VLOOKUP($G30,Baseline!$G:$FP,149,0))</f>
        <v/>
      </c>
      <c r="EZ30" s="139" t="str">
        <f>IF(LEN(VLOOKUP($G30,Baseline!$G:$FP,150,0))=0,"",VLOOKUP($G30,Baseline!$G:$FP,150,0))</f>
        <v/>
      </c>
      <c r="FA30" s="139" t="str">
        <f>IF(LEN(VLOOKUP($G30,Baseline!$G:$FP,151,0))=0,"",VLOOKUP($G30,Baseline!$G:$FP,151,0))</f>
        <v/>
      </c>
      <c r="FB30" s="139" t="str">
        <f>IF(LEN(VLOOKUP($G30,Baseline!$G:$FP,152,0))=0,"",VLOOKUP($G30,Baseline!$G:$FP,152,0))</f>
        <v/>
      </c>
      <c r="FC30" s="139" t="str">
        <f>IF(LEN(VLOOKUP($G30,Baseline!$G:$FP,153,0))=0,"",VLOOKUP($G30,Baseline!$G:$FP,153,0))</f>
        <v/>
      </c>
      <c r="FD30" s="139" t="str">
        <f>IF(LEN(VLOOKUP($G30,Baseline!$G:$FP,154,0))=0,"",VLOOKUP($G30,Baseline!$G:$FP,154,0))</f>
        <v/>
      </c>
      <c r="FE30" s="139" t="str">
        <f>IF(LEN(VLOOKUP($G30,Baseline!$G:$FP,155,0))=0,"",VLOOKUP($G30,Baseline!$G:$FP,155,0))</f>
        <v/>
      </c>
      <c r="FF30" s="139" t="str">
        <f>IF(LEN(VLOOKUP($G30,Baseline!$G:$FP,156,0))=0,"",VLOOKUP($G30,Baseline!$G:$FP,156,0))</f>
        <v/>
      </c>
      <c r="FG30" s="139" t="str">
        <f>IF(LEN(VLOOKUP($G30,Baseline!$G:$FP,157,0))=0,"",VLOOKUP($G30,Baseline!$G:$FP,157,0))</f>
        <v/>
      </c>
      <c r="FH30" s="139" t="str">
        <f>IF(LEN(VLOOKUP($G30,Baseline!$G:$FP,158,0))=0,"",VLOOKUP($G30,Baseline!$G:$FP,158,0))</f>
        <v/>
      </c>
      <c r="FI30" s="139" t="str">
        <f>IF(LEN(VLOOKUP($G30,Baseline!$G:$FP,159,0))=0,"",VLOOKUP($G30,Baseline!$G:$FP,159,0))</f>
        <v/>
      </c>
      <c r="FJ30" s="139" t="str">
        <f>IF(LEN(VLOOKUP($G30,Baseline!$G:$FP,160,0))=0,"",VLOOKUP($G30,Baseline!$G:$FP,160,0))</f>
        <v/>
      </c>
      <c r="FK30" s="139" t="str">
        <f>IF(LEN(VLOOKUP($G30,Baseline!$G:$FP,161,0))=0,"",VLOOKUP($G30,Baseline!$G:$FP,161,0))</f>
        <v/>
      </c>
      <c r="FL30" s="139" t="str">
        <f>IF(LEN(VLOOKUP($G30,Baseline!$G:$FP,162,0))=0,"",VLOOKUP($G30,Baseline!$G:$FP,162,0))</f>
        <v/>
      </c>
      <c r="FM30" s="139" t="str">
        <f>IF(LEN(VLOOKUP($G30,Baseline!$G:$FP,163,0))=0,"",VLOOKUP($G30,Baseline!$G:$FP,163,0))</f>
        <v/>
      </c>
      <c r="FN30" s="139" t="str">
        <f>IF(LEN(VLOOKUP($G30,Baseline!$G:$FP,164,0))=0,"",VLOOKUP($G30,Baseline!$G:$FP,164,0))</f>
        <v/>
      </c>
      <c r="FO30" s="139" t="str">
        <f>IF(LEN(VLOOKUP($G30,Baseline!$G:$FP,165,0))=0,"",VLOOKUP($G30,Baseline!$G:$FP,165,0))</f>
        <v/>
      </c>
      <c r="FP30" s="139" t="str">
        <f>IF(LEN(VLOOKUP($G30,Baseline!$G:$FP,166,0))=0,"",VLOOKUP($G30,Baseline!$G:$FP,166,0))</f>
        <v/>
      </c>
      <c r="FQ30" s="130"/>
      <c r="FR30" s="130"/>
      <c r="FS30" s="130"/>
      <c r="FT30" s="130"/>
      <c r="FU30" s="131" t="s">
        <v>1665</v>
      </c>
      <c r="FV30" s="139" t="str">
        <f>IF(LEN(VLOOKUP($G30,Baseline!$G:$GR,172,0))=0,"",VLOOKUP($G30,Baseline!$G:$GR,172,0))</f>
        <v>1 = увеличение</v>
      </c>
      <c r="FW30" s="139" t="str">
        <f>IF(LEN(VLOOKUP($G30,Baseline!$G:$GR,173,0))=0,"",VLOOKUP($G30,Baseline!$G:$GR,173,0))</f>
        <v>2 = уменьшение</v>
      </c>
      <c r="FX30" s="139" t="str">
        <f>IF(LEN(VLOOKUP($G30,Baseline!$G:$GR,174,0))=0,"",VLOOKUP($G30,Baseline!$G:$GR,174,0))</f>
        <v>3 = без изменений</v>
      </c>
      <c r="FY30" s="139" t="str">
        <f>IF(LEN(VLOOKUP($G30,Baseline!$G:$GR,175,0))=0,"",VLOOKUP($G30,Baseline!$G:$GR,175,0))</f>
        <v>77 = я не знаю</v>
      </c>
      <c r="FZ30" s="139" t="str">
        <f>IF(LEN(VLOOKUP($G30,Baseline!$G:$GR,176,0))=0,"",VLOOKUP($G30,Baseline!$G:$GR,176,0))</f>
        <v/>
      </c>
      <c r="GA30" s="139" t="str">
        <f>IF(LEN(VLOOKUP($G30,Baseline!$G:$GR,177,0))=0,"",VLOOKUP($G30,Baseline!$G:$GR,177,0))</f>
        <v/>
      </c>
      <c r="GB30" s="139" t="str">
        <f>IF(LEN(VLOOKUP($G30,Baseline!$G:$GR,178,0))=0,"",VLOOKUP($G30,Baseline!$G:$GR,178,0))</f>
        <v/>
      </c>
      <c r="GC30" s="139" t="str">
        <f>IF(LEN(VLOOKUP($G30,Baseline!$G:$GR,179,0))=0,"",VLOOKUP($G30,Baseline!$G:$GR,179,0))</f>
        <v/>
      </c>
      <c r="GD30" s="139" t="str">
        <f>IF(LEN(VLOOKUP($G30,Baseline!$G:$GR,180,0))=0,"",VLOOKUP($G30,Baseline!$G:$GR,180,0))</f>
        <v/>
      </c>
      <c r="GE30" s="139" t="str">
        <f>IF(LEN(VLOOKUP($G30,Baseline!$G:$GR,181,0))=0,"",VLOOKUP($G30,Baseline!$G:$GR,181,0))</f>
        <v/>
      </c>
      <c r="GF30" s="139" t="str">
        <f>IF(LEN(VLOOKUP($G30,Baseline!$G:$GR,182,0))=0,"",VLOOKUP($G30,Baseline!$G:$GR,182,0))</f>
        <v/>
      </c>
      <c r="GG30" s="139" t="str">
        <f>IF(LEN(VLOOKUP($G30,Baseline!$G:$GR,183,0))=0,"",VLOOKUP($G30,Baseline!$G:$GR,183,0))</f>
        <v/>
      </c>
      <c r="GH30" s="139" t="str">
        <f>IF(LEN(VLOOKUP($G30,Baseline!$G:$GR,184,0))=0,"",VLOOKUP($G30,Baseline!$G:$GR,184,0))</f>
        <v/>
      </c>
      <c r="GI30" s="139" t="str">
        <f>IF(LEN(VLOOKUP($G30,Baseline!$G:$GR,185,0))=0,"",VLOOKUP($G30,Baseline!$G:$GR,185,0))</f>
        <v/>
      </c>
      <c r="GJ30" s="139" t="str">
        <f>IF(LEN(VLOOKUP($G30,Baseline!$G:$GR,186,0))=0,"",VLOOKUP($G30,Baseline!$G:$GR,186,0))</f>
        <v/>
      </c>
      <c r="GK30" s="139" t="str">
        <f>IF(LEN(VLOOKUP($G30,Baseline!$G:$GR,187,0))=0,"",VLOOKUP($G30,Baseline!$G:$GR,187,0))</f>
        <v/>
      </c>
      <c r="GL30" s="139" t="str">
        <f>IF(LEN(VLOOKUP($G30,Baseline!$G:$GR,188,0))=0,"",VLOOKUP($G30,Baseline!$G:$GR,188,0))</f>
        <v/>
      </c>
      <c r="GM30" s="139" t="str">
        <f>IF(LEN(VLOOKUP($G30,Baseline!$G:$GR,189,0))=0,"",VLOOKUP($G30,Baseline!$G:$GR,189,0))</f>
        <v/>
      </c>
      <c r="GN30" s="139" t="str">
        <f>IF(LEN(VLOOKUP($G30,Baseline!$G:$GR,190,0))=0,"",VLOOKUP($G30,Baseline!$G:$GR,190,0))</f>
        <v/>
      </c>
      <c r="GO30" s="139" t="str">
        <f>IF(LEN(VLOOKUP($G30,Baseline!$G:$GR,191,0))=0,"",VLOOKUP($G30,Baseline!$G:$GR,191,0))</f>
        <v/>
      </c>
      <c r="GP30" s="139" t="str">
        <f>IF(LEN(VLOOKUP($G30,Baseline!$G:$GR,192,0))=0,"",VLOOKUP($G30,Baseline!$G:$GR,192,0))</f>
        <v/>
      </c>
      <c r="GQ30" s="139" t="str">
        <f>IF(LEN(VLOOKUP($G30,Baseline!$G:$GR,193,0))=0,"",VLOOKUP($G30,Baseline!$G:$GR,193,0))</f>
        <v/>
      </c>
      <c r="GR30" s="139" t="str">
        <f>IF(LEN(VLOOKUP($G30,Baseline!$G:$GR,194,0))=0,"",VLOOKUP($G30,Baseline!$G:$GR,194,0))</f>
        <v/>
      </c>
      <c r="GS30" s="130"/>
      <c r="GT30" s="130"/>
      <c r="GU30" s="130"/>
      <c r="GV30" s="130"/>
      <c r="GW30" s="131" t="s">
        <v>1666</v>
      </c>
      <c r="GX30" s="139" t="str">
        <f>IF(LEN(VLOOKUP($G30,Baseline!$G:$HT,200,0))=0,"",VLOOKUP($G30,Baseline!$G:$HT,200,0))</f>
        <v>1 = povećala</v>
      </c>
      <c r="GY30" s="139" t="str">
        <f>IF(LEN(VLOOKUP($G30,Baseline!$G:$HT,201,0))=0,"",VLOOKUP($G30,Baseline!$G:$HT,201,0))</f>
        <v>2 = smanjila</v>
      </c>
      <c r="GZ30" s="139" t="str">
        <f>IF(LEN(VLOOKUP($G30,Baseline!$G:$HT,202,0))=0,"",VLOOKUP($G30,Baseline!$G:$HT,202,0))</f>
        <v>3 = ostala ista</v>
      </c>
      <c r="HA30" s="139" t="str">
        <f>IF(LEN(VLOOKUP($G30,Baseline!$G:$HT,203,0))=0,"",VLOOKUP($G30,Baseline!$G:$HT,203,0))</f>
        <v>77 = ne znam</v>
      </c>
      <c r="HB30" s="139" t="str">
        <f>IF(LEN(VLOOKUP($G30,Baseline!$G:$HT,204,0))=0,"",VLOOKUP($G30,Baseline!$G:$HT,204,0))</f>
        <v/>
      </c>
      <c r="HC30" s="139" t="str">
        <f>IF(LEN(VLOOKUP($G30,Baseline!$G:$HT,205,0))=0,"",VLOOKUP($G30,Baseline!$G:$HT,205,0))</f>
        <v/>
      </c>
      <c r="HD30" s="139" t="str">
        <f>IF(LEN(VLOOKUP($G30,Baseline!$G:$HT,206,0))=0,"",VLOOKUP($G30,Baseline!$G:$HT,206,0))</f>
        <v/>
      </c>
      <c r="HE30" s="139" t="str">
        <f>IF(LEN(VLOOKUP($G30,Baseline!$G:$HT,207,0))=0,"",VLOOKUP($G30,Baseline!$G:$HT,207,0))</f>
        <v/>
      </c>
      <c r="HF30" s="139" t="str">
        <f>IF(LEN(VLOOKUP($G30,Baseline!$G:$HT,208,0))=0,"",VLOOKUP($G30,Baseline!$G:$HT,208,0))</f>
        <v/>
      </c>
      <c r="HG30" s="139" t="str">
        <f>IF(LEN(VLOOKUP($G30,Baseline!$G:$HT,209,0))=0,"",VLOOKUP($G30,Baseline!$G:$HT,209,0))</f>
        <v/>
      </c>
      <c r="HH30" s="139" t="str">
        <f>IF(LEN(VLOOKUP($G30,Baseline!$G:$HT,210,0))=0,"",VLOOKUP($G30,Baseline!$G:$HT,210,0))</f>
        <v/>
      </c>
      <c r="HI30" s="139" t="str">
        <f>IF(LEN(VLOOKUP($G30,Baseline!$G:$HT,211,0))=0,"",VLOOKUP($G30,Baseline!$G:$HT,211,0))</f>
        <v/>
      </c>
      <c r="HJ30" s="139" t="str">
        <f>IF(LEN(VLOOKUP($G30,Baseline!$G:$HT,212,0))=0,"",VLOOKUP($G30,Baseline!$G:$HT,212,0))</f>
        <v/>
      </c>
      <c r="HK30" s="139" t="str">
        <f>IF(LEN(VLOOKUP($G30,Baseline!$G:$HT,213,0))=0,"",VLOOKUP($G30,Baseline!$G:$HT,213,0))</f>
        <v/>
      </c>
      <c r="HL30" s="139" t="str">
        <f>IF(LEN(VLOOKUP($G30,Baseline!$G:$HT,214,0))=0,"",VLOOKUP($G30,Baseline!$G:$HT,214,0))</f>
        <v/>
      </c>
      <c r="HM30" s="139" t="str">
        <f>IF(LEN(VLOOKUP($G30,Baseline!$G:$HT,215,0))=0,"",VLOOKUP($G30,Baseline!$G:$HT,215,0))</f>
        <v/>
      </c>
      <c r="HN30" s="139" t="str">
        <f>IF(LEN(VLOOKUP($G30,Baseline!$G:$HT,216,0))=0,"",VLOOKUP($G30,Baseline!$G:$HT,216,0))</f>
        <v/>
      </c>
      <c r="HO30" s="139" t="str">
        <f>IF(LEN(VLOOKUP($G30,Baseline!$G:$HT,217,0))=0,"",VLOOKUP($G30,Baseline!$G:$HT,217,0))</f>
        <v/>
      </c>
      <c r="HP30" s="139" t="str">
        <f>IF(LEN(VLOOKUP($G30,Baseline!$G:$HT,218,0))=0,"",VLOOKUP($G30,Baseline!$G:$HT,218,0))</f>
        <v/>
      </c>
      <c r="HQ30" s="139" t="str">
        <f>IF(LEN(VLOOKUP($G30,Baseline!$G:$HT,219,0))=0,"",VLOOKUP($G30,Baseline!$G:$HT,219,0))</f>
        <v/>
      </c>
      <c r="HR30" s="139" t="str">
        <f>IF(LEN(VLOOKUP($G30,Baseline!$G:$HT,220,0))=0,"",VLOOKUP($G30,Baseline!$G:$HT,220,0))</f>
        <v/>
      </c>
      <c r="HS30" s="139" t="str">
        <f>IF(LEN(VLOOKUP($G30,Baseline!$G:$HT,221,0))=0,"",VLOOKUP($G30,Baseline!$G:$HT,221,0))</f>
        <v/>
      </c>
      <c r="HT30" s="139" t="str">
        <f>IF(LEN(VLOOKUP($G30,Baseline!$G:$HT,222,0))=0,"",VLOOKUP($G30,Baseline!$G:$HT,222,0))</f>
        <v/>
      </c>
      <c r="HU30" s="130"/>
      <c r="HV30" s="130"/>
      <c r="HW30" s="130"/>
      <c r="HX30" s="130"/>
    </row>
    <row r="31" spans="1:1024" s="147" customFormat="1" ht="16.5" thickBot="1" x14ac:dyDescent="0.3">
      <c r="A31" s="141" t="s">
        <v>251</v>
      </c>
      <c r="B31" s="142"/>
      <c r="C31" s="142"/>
      <c r="D31" s="142"/>
      <c r="E31" s="142"/>
      <c r="F31" s="142"/>
      <c r="G31" s="162"/>
      <c r="H31" s="142"/>
      <c r="I31" s="163"/>
      <c r="J31" s="164"/>
      <c r="K31" s="164"/>
      <c r="L31" s="164"/>
      <c r="M31" s="164"/>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65"/>
      <c r="AK31" s="163"/>
      <c r="AL31" s="164" t="str">
        <f>IFERROR(VLOOKUP($G31,Baseline!$G:$BH,32,0),"")</f>
        <v/>
      </c>
      <c r="AM31" s="164" t="str">
        <f>IFERROR(VLOOKUP($G31,Baseline!$G:$BH,33,0),"")</f>
        <v/>
      </c>
      <c r="AN31" s="164" t="str">
        <f>IFERROR(VLOOKUP($G31,Baseline!$G:$BH,34,0),"")</f>
        <v/>
      </c>
      <c r="AO31" s="164" t="str">
        <f>IFERROR(VLOOKUP($G31,Baseline!$G:$BH,35,0),"")</f>
        <v/>
      </c>
      <c r="AP31" s="142" t="str">
        <f>IFERROR(VLOOKUP($G31,Baseline!$G:$BH,36,0),"")</f>
        <v/>
      </c>
      <c r="AQ31" s="142" t="str">
        <f>IFERROR(VLOOKUP($G31,Baseline!$G:$BH,37,0),"")</f>
        <v/>
      </c>
      <c r="AR31" s="142" t="str">
        <f>IFERROR(VLOOKUP($G31,Baseline!$G:$BH,38,0),"")</f>
        <v/>
      </c>
      <c r="AS31" s="142"/>
      <c r="AT31" s="142"/>
      <c r="AU31" s="142"/>
      <c r="AV31" s="142"/>
      <c r="AW31" s="142"/>
      <c r="AX31" s="142"/>
      <c r="AY31" s="142"/>
      <c r="AZ31" s="142"/>
      <c r="BA31" s="142"/>
      <c r="BB31" s="142"/>
      <c r="BC31" s="142"/>
      <c r="BD31" s="142"/>
      <c r="BE31" s="142"/>
      <c r="BF31" s="142"/>
      <c r="BG31" s="142"/>
      <c r="BH31" s="142"/>
      <c r="BI31" s="142"/>
      <c r="BJ31" s="142"/>
      <c r="BK31" s="142"/>
      <c r="BL31" s="165"/>
      <c r="BM31" s="163"/>
      <c r="BN31" s="166"/>
      <c r="BO31" s="166"/>
      <c r="BP31" s="166"/>
      <c r="BQ31" s="166"/>
      <c r="BR31" s="146"/>
      <c r="BS31" s="146"/>
      <c r="BT31" s="146"/>
      <c r="BU31" s="166"/>
      <c r="BV31" s="166"/>
      <c r="BW31" s="166"/>
      <c r="BX31" s="166"/>
      <c r="BY31" s="166"/>
      <c r="BZ31" s="166"/>
      <c r="CA31" s="166"/>
      <c r="CB31" s="166"/>
      <c r="CC31" s="166"/>
      <c r="CD31" s="166"/>
      <c r="CE31" s="166"/>
      <c r="CF31" s="166"/>
      <c r="CG31" s="166"/>
      <c r="CH31" s="166"/>
      <c r="CI31" s="166"/>
      <c r="CJ31" s="166"/>
      <c r="CK31" s="142"/>
      <c r="CL31" s="142"/>
      <c r="CM31" s="142"/>
      <c r="CN31" s="165"/>
      <c r="CO31" s="163"/>
      <c r="CP31" s="164"/>
      <c r="CQ31" s="164"/>
      <c r="CR31" s="164"/>
      <c r="CS31" s="164"/>
      <c r="CT31" s="142"/>
      <c r="CU31" s="142"/>
      <c r="CV31" s="142"/>
      <c r="CW31" s="142"/>
      <c r="CX31" s="142"/>
      <c r="CY31" s="142"/>
      <c r="CZ31" s="142"/>
      <c r="DA31" s="142"/>
      <c r="DB31" s="142"/>
      <c r="DC31" s="142"/>
      <c r="DD31" s="142"/>
      <c r="DE31" s="142"/>
      <c r="DF31" s="142"/>
      <c r="DG31" s="142"/>
      <c r="DH31" s="142"/>
      <c r="DI31" s="142"/>
      <c r="DJ31" s="142"/>
      <c r="DK31" s="142"/>
      <c r="DL31" s="142"/>
      <c r="DM31" s="142"/>
      <c r="DN31" s="142"/>
      <c r="DO31" s="142"/>
      <c r="DP31" s="165"/>
      <c r="DQ31" s="163"/>
      <c r="DR31" s="164"/>
      <c r="DS31" s="164"/>
      <c r="DT31" s="164"/>
      <c r="DU31" s="164"/>
      <c r="DV31" s="142"/>
      <c r="DW31" s="142"/>
      <c r="DX31" s="142"/>
      <c r="DY31" s="142"/>
      <c r="DZ31" s="142"/>
      <c r="EA31" s="142"/>
      <c r="EB31" s="142"/>
      <c r="EC31" s="142"/>
      <c r="ED31" s="142"/>
      <c r="EE31" s="142"/>
      <c r="EF31" s="142"/>
      <c r="EG31" s="142"/>
      <c r="EH31" s="142"/>
      <c r="EI31" s="142"/>
      <c r="EJ31" s="142"/>
      <c r="EK31" s="142"/>
      <c r="EL31" s="142"/>
      <c r="EM31" s="142"/>
      <c r="EN31" s="142"/>
      <c r="EO31" s="142"/>
      <c r="EP31" s="142"/>
      <c r="EQ31" s="142"/>
      <c r="ER31" s="165"/>
      <c r="ES31" s="163"/>
      <c r="ET31" s="164"/>
      <c r="EU31" s="164"/>
      <c r="EV31" s="164"/>
      <c r="EW31" s="164"/>
      <c r="EX31" s="142"/>
      <c r="EY31" s="142"/>
      <c r="EZ31" s="142"/>
      <c r="FA31" s="142"/>
      <c r="FB31" s="142"/>
      <c r="FC31" s="142"/>
      <c r="FD31" s="142"/>
      <c r="FE31" s="142"/>
      <c r="FF31" s="142"/>
      <c r="FG31" s="142"/>
      <c r="FH31" s="142"/>
      <c r="FI31" s="142"/>
      <c r="FJ31" s="142"/>
      <c r="FK31" s="142"/>
      <c r="FL31" s="142"/>
      <c r="FM31" s="142"/>
      <c r="FN31" s="142"/>
      <c r="FO31" s="142"/>
      <c r="FP31" s="142"/>
      <c r="FQ31" s="142"/>
      <c r="FR31" s="142"/>
      <c r="FS31" s="142"/>
      <c r="FT31" s="165"/>
      <c r="FU31" s="163"/>
      <c r="FV31" s="164"/>
      <c r="FW31" s="164"/>
      <c r="FX31" s="164"/>
      <c r="FY31" s="164"/>
      <c r="FZ31" s="142"/>
      <c r="GA31" s="142"/>
      <c r="GB31" s="142"/>
      <c r="GC31" s="142"/>
      <c r="GD31" s="142"/>
      <c r="GE31" s="142"/>
      <c r="GF31" s="142"/>
      <c r="GG31" s="142"/>
      <c r="GH31" s="142"/>
      <c r="GI31" s="142"/>
      <c r="GJ31" s="142"/>
      <c r="GK31" s="142"/>
      <c r="GL31" s="142"/>
      <c r="GM31" s="142"/>
      <c r="GN31" s="142"/>
      <c r="GO31" s="142"/>
      <c r="GP31" s="142"/>
      <c r="GQ31" s="142"/>
      <c r="GR31" s="142"/>
      <c r="GS31" s="142"/>
      <c r="GT31" s="142"/>
      <c r="GU31" s="142"/>
      <c r="GV31" s="165"/>
      <c r="GW31" s="163"/>
      <c r="GX31" s="164"/>
      <c r="GY31" s="164"/>
      <c r="GZ31" s="164"/>
      <c r="HA31" s="164"/>
      <c r="HB31" s="142"/>
      <c r="HC31" s="142"/>
      <c r="HD31" s="142"/>
      <c r="HE31" s="142"/>
      <c r="HF31" s="142"/>
      <c r="HG31" s="142"/>
      <c r="HH31" s="142"/>
      <c r="HI31" s="142"/>
      <c r="HJ31" s="142"/>
      <c r="HK31" s="142"/>
      <c r="HL31" s="142"/>
      <c r="HM31" s="142"/>
      <c r="HN31" s="142"/>
      <c r="HO31" s="142"/>
      <c r="HP31" s="142"/>
      <c r="HQ31" s="142"/>
      <c r="HR31" s="142"/>
      <c r="HS31" s="142"/>
      <c r="HT31" s="142"/>
      <c r="HU31" s="142"/>
      <c r="HV31" s="142"/>
      <c r="HW31" s="142"/>
      <c r="HX31" s="165"/>
    </row>
    <row r="32" spans="1:1024" s="180" customFormat="1" ht="16.5" thickTop="1" x14ac:dyDescent="0.25">
      <c r="A32" s="190" t="s">
        <v>240</v>
      </c>
      <c r="B32" s="191"/>
      <c r="C32" s="191"/>
      <c r="D32" s="191"/>
      <c r="E32" s="191"/>
      <c r="F32" s="191"/>
      <c r="G32" s="192"/>
      <c r="H32" s="191"/>
      <c r="I32" s="193" t="s">
        <v>1667</v>
      </c>
      <c r="J32" s="194"/>
      <c r="K32" s="194"/>
      <c r="L32" s="194"/>
      <c r="M32" s="194"/>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5"/>
      <c r="AK32" s="193" t="s">
        <v>1668</v>
      </c>
      <c r="AL32" s="194"/>
      <c r="AM32" s="194"/>
      <c r="AN32" s="194"/>
      <c r="AO32" s="194"/>
      <c r="AP32" s="191"/>
      <c r="AQ32" s="191"/>
      <c r="AR32" s="191"/>
      <c r="AS32" s="191"/>
      <c r="AT32" s="191"/>
      <c r="AU32" s="191"/>
      <c r="AV32" s="191"/>
      <c r="AW32" s="191"/>
      <c r="AX32" s="191"/>
      <c r="AY32" s="191"/>
      <c r="AZ32" s="191"/>
      <c r="BA32" s="191"/>
      <c r="BB32" s="191"/>
      <c r="BC32" s="191"/>
      <c r="BD32" s="191"/>
      <c r="BE32" s="191"/>
      <c r="BF32" s="191"/>
      <c r="BG32" s="191"/>
      <c r="BH32" s="191"/>
      <c r="BI32" s="191"/>
      <c r="BJ32" s="191"/>
      <c r="BK32" s="191"/>
      <c r="BL32" s="195"/>
      <c r="BM32" s="193" t="s">
        <v>1669</v>
      </c>
      <c r="BN32" s="196"/>
      <c r="BO32" s="196"/>
      <c r="BP32" s="196"/>
      <c r="BQ32" s="196"/>
      <c r="BR32" s="196"/>
      <c r="BS32" s="196"/>
      <c r="BT32" s="196"/>
      <c r="BU32" s="197"/>
      <c r="BV32" s="197"/>
      <c r="BW32" s="197"/>
      <c r="BX32" s="197"/>
      <c r="BY32" s="197"/>
      <c r="BZ32" s="197"/>
      <c r="CA32" s="197"/>
      <c r="CB32" s="197"/>
      <c r="CC32" s="197"/>
      <c r="CD32" s="197"/>
      <c r="CE32" s="197"/>
      <c r="CF32" s="197"/>
      <c r="CG32" s="197"/>
      <c r="CH32" s="197"/>
      <c r="CI32" s="197"/>
      <c r="CJ32" s="197"/>
      <c r="CK32" s="191"/>
      <c r="CL32" s="191"/>
      <c r="CM32" s="191"/>
      <c r="CN32" s="195"/>
      <c r="CO32" s="193" t="s">
        <v>1670</v>
      </c>
      <c r="CP32" s="194"/>
      <c r="CQ32" s="194"/>
      <c r="CR32" s="194"/>
      <c r="CS32" s="194"/>
      <c r="CT32" s="191"/>
      <c r="CU32" s="191"/>
      <c r="CV32" s="191"/>
      <c r="CW32" s="191"/>
      <c r="CX32" s="191"/>
      <c r="CY32" s="191"/>
      <c r="CZ32" s="191"/>
      <c r="DA32" s="191"/>
      <c r="DB32" s="191"/>
      <c r="DC32" s="191"/>
      <c r="DD32" s="191"/>
      <c r="DE32" s="191"/>
      <c r="DF32" s="191"/>
      <c r="DG32" s="191"/>
      <c r="DH32" s="191"/>
      <c r="DI32" s="191"/>
      <c r="DJ32" s="191"/>
      <c r="DK32" s="191"/>
      <c r="DL32" s="191"/>
      <c r="DM32" s="191"/>
      <c r="DN32" s="191"/>
      <c r="DO32" s="191"/>
      <c r="DP32" s="195"/>
      <c r="DQ32" s="193" t="s">
        <v>1671</v>
      </c>
      <c r="DR32" s="194"/>
      <c r="DS32" s="194"/>
      <c r="DT32" s="194"/>
      <c r="DU32" s="194"/>
      <c r="DV32" s="191"/>
      <c r="DW32" s="191"/>
      <c r="DX32" s="191"/>
      <c r="DY32" s="191"/>
      <c r="DZ32" s="191"/>
      <c r="EA32" s="191"/>
      <c r="EB32" s="191"/>
      <c r="EC32" s="191"/>
      <c r="ED32" s="191"/>
      <c r="EE32" s="191"/>
      <c r="EF32" s="191"/>
      <c r="EG32" s="191"/>
      <c r="EH32" s="191"/>
      <c r="EI32" s="191"/>
      <c r="EJ32" s="191"/>
      <c r="EK32" s="191"/>
      <c r="EL32" s="191"/>
      <c r="EM32" s="191"/>
      <c r="EN32" s="191"/>
      <c r="EO32" s="191"/>
      <c r="EP32" s="191"/>
      <c r="EQ32" s="191"/>
      <c r="ER32" s="195"/>
      <c r="ES32" s="193" t="s">
        <v>1672</v>
      </c>
      <c r="ET32" s="194"/>
      <c r="EU32" s="194"/>
      <c r="EV32" s="194"/>
      <c r="EW32" s="194"/>
      <c r="EX32" s="191"/>
      <c r="EY32" s="191"/>
      <c r="EZ32" s="191"/>
      <c r="FA32" s="191"/>
      <c r="FB32" s="191"/>
      <c r="FC32" s="191"/>
      <c r="FD32" s="191"/>
      <c r="FE32" s="191"/>
      <c r="FF32" s="191"/>
      <c r="FG32" s="191"/>
      <c r="FH32" s="191"/>
      <c r="FI32" s="191"/>
      <c r="FJ32" s="191"/>
      <c r="FK32" s="191"/>
      <c r="FL32" s="191"/>
      <c r="FM32" s="191"/>
      <c r="FN32" s="191"/>
      <c r="FO32" s="191"/>
      <c r="FP32" s="191"/>
      <c r="FQ32" s="191"/>
      <c r="FR32" s="191"/>
      <c r="FS32" s="191"/>
      <c r="FT32" s="195"/>
      <c r="FU32" s="193" t="s">
        <v>1673</v>
      </c>
      <c r="FV32" s="194"/>
      <c r="FW32" s="194"/>
      <c r="FX32" s="194"/>
      <c r="FY32" s="194"/>
      <c r="FZ32" s="191"/>
      <c r="GA32" s="191"/>
      <c r="GB32" s="191"/>
      <c r="GC32" s="191"/>
      <c r="GD32" s="191"/>
      <c r="GE32" s="191"/>
      <c r="GF32" s="191"/>
      <c r="GG32" s="191"/>
      <c r="GH32" s="191"/>
      <c r="GI32" s="191"/>
      <c r="GJ32" s="191"/>
      <c r="GK32" s="191"/>
      <c r="GL32" s="191"/>
      <c r="GM32" s="191"/>
      <c r="GN32" s="191"/>
      <c r="GO32" s="191"/>
      <c r="GP32" s="191"/>
      <c r="GQ32" s="191"/>
      <c r="GR32" s="191"/>
      <c r="GS32" s="191"/>
      <c r="GT32" s="191"/>
      <c r="GU32" s="191"/>
      <c r="GV32" s="195"/>
      <c r="GW32" s="193" t="s">
        <v>1779</v>
      </c>
      <c r="GX32" s="194"/>
      <c r="GY32" s="194"/>
      <c r="GZ32" s="194"/>
      <c r="HA32" s="194"/>
      <c r="HB32" s="191"/>
      <c r="HC32" s="191"/>
      <c r="HD32" s="191"/>
      <c r="HE32" s="191"/>
      <c r="HF32" s="191"/>
      <c r="HG32" s="191"/>
      <c r="HH32" s="191"/>
      <c r="HI32" s="191"/>
      <c r="HJ32" s="191"/>
      <c r="HK32" s="191"/>
      <c r="HL32" s="191"/>
      <c r="HM32" s="191"/>
      <c r="HN32" s="191"/>
      <c r="HO32" s="191"/>
      <c r="HP32" s="191"/>
      <c r="HQ32" s="191"/>
      <c r="HR32" s="191"/>
      <c r="HS32" s="191"/>
      <c r="HT32" s="191"/>
      <c r="HU32" s="191"/>
      <c r="HV32" s="191"/>
      <c r="HW32" s="191"/>
      <c r="HX32" s="195"/>
    </row>
    <row r="33" spans="1:1024" s="177" customFormat="1" ht="63" x14ac:dyDescent="0.25">
      <c r="A33" s="198" t="s">
        <v>261</v>
      </c>
      <c r="B33" s="198" t="s">
        <v>262</v>
      </c>
      <c r="C33" s="198"/>
      <c r="D33" s="198"/>
      <c r="E33" s="198"/>
      <c r="F33" s="168" t="s">
        <v>263</v>
      </c>
      <c r="G33" s="198" t="s">
        <v>1216</v>
      </c>
      <c r="H33" s="198"/>
      <c r="I33" s="157" t="str">
        <f>IF(LEN(VLOOKUP($G33,Baseline!$G:$BH,3,0))=0,"",VLOOKUP($G33,Baseline!$G:$BH,3,0))</f>
        <v>Wurde bei Ihnen jemals ein Bluthochdruck, eine sogenannte Hypertonie, von einem Arzt diagnostiziert?
Sollten Sie keinen Bluthochdruck haben, klicken Sie bei den folgenden Fragen bitte "Keine Angabe" an.</v>
      </c>
      <c r="J33" s="139" t="str">
        <f>IF(LEN(VLOOKUP($G33,Baseline!$G:$BH,4,0))=0,"",VLOOKUP($G33,Baseline!$G:$BH,4,0))</f>
        <v>0 = Nein</v>
      </c>
      <c r="K33" s="139" t="str">
        <f>IF(LEN(VLOOKUP($G33,Baseline!$G:$BH,5,0))=0,"",VLOOKUP($G33,Baseline!$G:$BH,5,0))</f>
        <v>1 = Ja</v>
      </c>
      <c r="L33" s="139" t="str">
        <f>IF(LEN(VLOOKUP($G33,Baseline!$G:$BH,6,0))=0,"",VLOOKUP($G33,Baseline!$G:$BH,6,0))</f>
        <v>99 = Keine Angabe</v>
      </c>
      <c r="M33" s="139" t="str">
        <f>IF(LEN(VLOOKUP($G33,Baseline!$G:$BH,7,0))=0,"",VLOOKUP($G33,Baseline!$G:$BH,7,0))</f>
        <v/>
      </c>
      <c r="N33" s="139" t="str">
        <f>IF(LEN(VLOOKUP($G33,Baseline!$G:$BH,8,0))=0,"",VLOOKUP($G33,Baseline!$G:$BH,8,0))</f>
        <v/>
      </c>
      <c r="O33" s="139" t="str">
        <f>IF(LEN(VLOOKUP($G33,Baseline!$G:$BH,9,0))=0,"",VLOOKUP($G33,Baseline!$G:$BH,9,0))</f>
        <v/>
      </c>
      <c r="P33" s="139" t="str">
        <f>IF(LEN(VLOOKUP($G33,Baseline!$G:$BH,10,0))=0,"",VLOOKUP($G33,Baseline!$G:$BH,10,0))</f>
        <v/>
      </c>
      <c r="Q33" s="139" t="str">
        <f>IF(LEN(VLOOKUP($G33,Baseline!$G:$BH,11,0))=0,"",VLOOKUP($G33,Baseline!$G:$BH,11,0))</f>
        <v/>
      </c>
      <c r="R33" s="139" t="str">
        <f>IF(LEN(VLOOKUP($G33,Baseline!$G:$BH,12,0))=0,"",VLOOKUP($G33,Baseline!$G:$BH,12,0))</f>
        <v/>
      </c>
      <c r="S33" s="139" t="str">
        <f>IF(LEN(VLOOKUP($G33,Baseline!$G:$BH,13,0))=0,"",VLOOKUP($G33,Baseline!$G:$BH,13,0))</f>
        <v/>
      </c>
      <c r="T33" s="139" t="str">
        <f>IF(LEN(VLOOKUP($G33,Baseline!$G:$BH,14,0))=0,"",VLOOKUP($G33,Baseline!$G:$BH,14,0))</f>
        <v/>
      </c>
      <c r="U33" s="139" t="str">
        <f>IF(LEN(VLOOKUP($G33,Baseline!$G:$BH,15,0))=0,"",VLOOKUP($G33,Baseline!$G:$BH,15,0))</f>
        <v/>
      </c>
      <c r="V33" s="139" t="str">
        <f>IF(LEN(VLOOKUP($G33,Baseline!$G:$BH,16,0))=0,"",VLOOKUP($G33,Baseline!$G:$BH,16,0))</f>
        <v/>
      </c>
      <c r="W33" s="139" t="str">
        <f>IF(LEN(VLOOKUP($G33,Baseline!$G:$BH,17,0))=0,"",VLOOKUP($G33,Baseline!$G:$BH,17,0))</f>
        <v/>
      </c>
      <c r="X33" s="139" t="str">
        <f>IF(LEN(VLOOKUP($G33,Baseline!$G:$BH,18,0))=0,"",VLOOKUP($G33,Baseline!$G:$BH,18,0))</f>
        <v/>
      </c>
      <c r="Y33" s="139" t="str">
        <f>IF(LEN(VLOOKUP($G33,Baseline!$G:$BH,19,0))=0,"",VLOOKUP($G33,Baseline!$G:$BH,19,0))</f>
        <v/>
      </c>
      <c r="Z33" s="139" t="str">
        <f>IF(LEN(VLOOKUP($G33,Baseline!$G:$BH,20,0))=0,"",VLOOKUP($G33,Baseline!$G:$BH,20,0))</f>
        <v/>
      </c>
      <c r="AA33" s="139" t="str">
        <f>IF(LEN(VLOOKUP($G33,Baseline!$G:$BH,21,0))=0,"",VLOOKUP($G33,Baseline!$G:$BH,21,0))</f>
        <v/>
      </c>
      <c r="AB33" s="139" t="str">
        <f>IF(LEN(VLOOKUP($G33,Baseline!$G:$BH,22,0))=0,"",VLOOKUP($G33,Baseline!$G:$BH,22,0))</f>
        <v/>
      </c>
      <c r="AC33" s="139" t="str">
        <f>IF(LEN(VLOOKUP($G33,Baseline!$G:$BH,23,0))=0,"",VLOOKUP($G33,Baseline!$G:$BH,23,0))</f>
        <v/>
      </c>
      <c r="AD33" s="139" t="str">
        <f>IF(LEN(VLOOKUP($G33,Baseline!$G:$BH,24,0))=0,"",VLOOKUP($G33,Baseline!$G:$BH,24,0))</f>
        <v/>
      </c>
      <c r="AE33" s="139" t="str">
        <f>IF(LEN(VLOOKUP($G33,Baseline!$G:$BH,25,0))=0,"",VLOOKUP($G33,Baseline!$G:$BH,25,0))</f>
        <v/>
      </c>
      <c r="AF33" s="139" t="str">
        <f>IF(LEN(VLOOKUP($G33,Baseline!$G:$BH,26,0))=0,"",VLOOKUP($G33,Baseline!$G:$BH,26,0))</f>
        <v/>
      </c>
      <c r="AG33" s="198"/>
      <c r="AH33" s="198"/>
      <c r="AI33" s="198"/>
      <c r="AJ33" s="198"/>
      <c r="AK33" s="139" t="str">
        <f>IF(LEN(VLOOKUP($G33,Baseline!$G:$BH,31,0))=0,"",VLOOKUP($G33,Baseline!$G:$BH,31,0))</f>
        <v>Have you ever been diagnosed with high blood pressure, a so called hypertension, by a physician?
If you do not have high blood pressure, please click "No response" in the following questions.</v>
      </c>
      <c r="AL33" s="139" t="str">
        <f>IF(LEN(VLOOKUP($G33,Baseline!$G:$BH,32,0))=0,"",VLOOKUP($G33,Baseline!$G:$BH,32,0))</f>
        <v>0 = No</v>
      </c>
      <c r="AM33" s="139" t="str">
        <f>IF(LEN(VLOOKUP($G33,Baseline!$G:$BH,33,0))=0,"",VLOOKUP($G33,Baseline!$G:$BH,33,0))</f>
        <v>1 = Yes</v>
      </c>
      <c r="AN33" s="139" t="str">
        <f>IF(LEN(VLOOKUP($G33,Baseline!$G:$BH,34,0))=0,"",VLOOKUP($G33,Baseline!$G:$BH,34,0))</f>
        <v>99 = No response</v>
      </c>
      <c r="AO33" s="139" t="str">
        <f>IF(LEN(VLOOKUP($G33,Baseline!$G:$BH,35,0))=0,"",VLOOKUP($G33,Baseline!$G:$BH,35,0))</f>
        <v/>
      </c>
      <c r="AP33" s="139" t="str">
        <f>IF(LEN(VLOOKUP($G33,Baseline!$G:$BH,36,0))=0,"",VLOOKUP($G33,Baseline!$G:$BH,36,0))</f>
        <v/>
      </c>
      <c r="AQ33" s="139" t="str">
        <f>IF(LEN(VLOOKUP($G33,Baseline!$G:$BH,37,0))=0,"",VLOOKUP($G33,Baseline!$G:$BH,37,0))</f>
        <v/>
      </c>
      <c r="AR33" s="139" t="str">
        <f>IF(LEN(VLOOKUP($G33,Baseline!$G:$BH,38,0))=0,"",VLOOKUP($G33,Baseline!$G:$BH,38,0))</f>
        <v/>
      </c>
      <c r="AS33" s="139" t="str">
        <f>IF(LEN(VLOOKUP($G33,Baseline!$G:$BH,39,0))=0,"",VLOOKUP($G33,Baseline!$G:$BH,39,0))</f>
        <v/>
      </c>
      <c r="AT33" s="139" t="str">
        <f>IF(LEN(VLOOKUP($G33,Baseline!$G:$BH,40,0))=0,"",VLOOKUP($G33,Baseline!$G:$BH,40,0))</f>
        <v/>
      </c>
      <c r="AU33" s="139" t="str">
        <f>IF(LEN(VLOOKUP($G33,Baseline!$G:$BH,41,0))=0,"",VLOOKUP($G33,Baseline!$G:$BH,41,0))</f>
        <v/>
      </c>
      <c r="AV33" s="139" t="str">
        <f>IF(LEN(VLOOKUP($G33,Baseline!$G:$BH,42,0))=0,"",VLOOKUP($G33,Baseline!$G:$BH,42,0))</f>
        <v/>
      </c>
      <c r="AW33" s="139" t="str">
        <f>IF(LEN(VLOOKUP($G33,Baseline!$G:$BH,43,0))=0,"",VLOOKUP($G33,Baseline!$G:$BH,43,0))</f>
        <v/>
      </c>
      <c r="AX33" s="139" t="str">
        <f>IF(LEN(VLOOKUP($G33,Baseline!$G:$BH,44,0))=0,"",VLOOKUP($G33,Baseline!$G:$BH,44,0))</f>
        <v/>
      </c>
      <c r="AY33" s="139" t="str">
        <f>IF(LEN(VLOOKUP($G33,Baseline!$G:$BH,45,0))=0,"",VLOOKUP($G33,Baseline!$G:$BH,45,0))</f>
        <v/>
      </c>
      <c r="AZ33" s="139" t="str">
        <f>IF(LEN(VLOOKUP($G33,Baseline!$G:$BH,46,0))=0,"",VLOOKUP($G33,Baseline!$G:$BH,46,0))</f>
        <v/>
      </c>
      <c r="BA33" s="139" t="str">
        <f>IF(LEN(VLOOKUP($G33,Baseline!$G:$BH,47,0))=0,"",VLOOKUP($G33,Baseline!$G:$BH,47,0))</f>
        <v/>
      </c>
      <c r="BB33" s="139" t="str">
        <f>IF(LEN(VLOOKUP($G33,Baseline!$G:$BH,48,0))=0,"",VLOOKUP($G33,Baseline!$G:$BH,48,0))</f>
        <v/>
      </c>
      <c r="BC33" s="139" t="str">
        <f>IF(LEN(VLOOKUP($G33,Baseline!$G:$BH,49,0))=0,"",VLOOKUP($G33,Baseline!$G:$BH,49,0))</f>
        <v/>
      </c>
      <c r="BD33" s="139" t="str">
        <f>IF(LEN(VLOOKUP($G33,Baseline!$G:$BH,50,0))=0,"",VLOOKUP($G33,Baseline!$G:$BH,50,0))</f>
        <v/>
      </c>
      <c r="BE33" s="139" t="str">
        <f>IF(LEN(VLOOKUP($G33,Baseline!$G:$BH,51,0))=0,"",VLOOKUP($G33,Baseline!$G:$BH,51,0))</f>
        <v/>
      </c>
      <c r="BF33" s="139" t="str">
        <f>IF(LEN(VLOOKUP($G33,Baseline!$G:$BH,52,0))=0,"",VLOOKUP($G33,Baseline!$G:$BH,52,0))</f>
        <v/>
      </c>
      <c r="BG33" s="139" t="str">
        <f>IF(LEN(VLOOKUP($G33,Baseline!$G:$BH,53,0))=0,"",VLOOKUP($G33,Baseline!$G:$BH,53,0))</f>
        <v/>
      </c>
      <c r="BH33" s="139" t="str">
        <f>IF(LEN(VLOOKUP($G33,Baseline!$G:$BH,54,0))=0,"",VLOOKUP($G33,Baseline!$G:$BH,54,0))</f>
        <v/>
      </c>
      <c r="BI33" s="168"/>
      <c r="BJ33" s="168"/>
      <c r="BK33" s="168"/>
      <c r="BL33" s="168"/>
      <c r="BM33" s="139" t="str">
        <f>IF(LEN(VLOOKUP($G33,Baseline!$G:$CJ,59,0))=0,"",VLOOKUP($G33,Baseline!$G:$CJ,59,0))</f>
        <v>¿Alguna vez el médico le ha diagnosticado hipertensión? Si tiene la tensión alta, haga click en "No hay datos" en las siguientes preguntas.</v>
      </c>
      <c r="BN33" s="135" t="str">
        <f>IF(LEN(VLOOKUP($G33,Baseline!$G:$CJ,60,0))=0,"",VLOOKUP($G33,Baseline!$G:$CJ,60,0))</f>
        <v>0 = No</v>
      </c>
      <c r="BO33" s="135" t="str">
        <f>IF(LEN(VLOOKUP($G33,Baseline!$G:$CJ,61,0))=0,"",VLOOKUP($G33,Baseline!$G:$CJ,61,0))</f>
        <v>1 = Sí</v>
      </c>
      <c r="BP33" s="135" t="str">
        <f>IF(LEN(VLOOKUP($G33,Baseline!$G:$CJ,62,0))=0,"",VLOOKUP($G33,Baseline!$G:$CJ,62,0))</f>
        <v>99 = No hay datos</v>
      </c>
      <c r="BQ33" s="135" t="str">
        <f>IF(LEN(VLOOKUP($G33,Baseline!$G:$CJ,63,0))=0,"",VLOOKUP($G33,Baseline!$G:$CJ,63,0))</f>
        <v/>
      </c>
      <c r="BR33" s="135" t="str">
        <f>IF(LEN(VLOOKUP($G33,Baseline!$G:$CJ,64,0))=0,"",VLOOKUP($G33,Baseline!$G:$CJ,64,0))</f>
        <v/>
      </c>
      <c r="BS33" s="135" t="str">
        <f>IF(LEN(VLOOKUP($G33,Baseline!$G:$CJ,65,0))=0,"",VLOOKUP($G33,Baseline!$G:$CJ,65,0))</f>
        <v/>
      </c>
      <c r="BT33" s="135" t="str">
        <f>IF(LEN(VLOOKUP($G33,Baseline!$G:$CJ,66,0))=0,"",VLOOKUP($G33,Baseline!$G:$CJ,66,0))</f>
        <v/>
      </c>
      <c r="BU33" s="135" t="str">
        <f>IF(LEN(VLOOKUP($G33,Baseline!$G:$CJ,67,0))=0,"",VLOOKUP($G33,Baseline!$G:$CJ,67,0))</f>
        <v/>
      </c>
      <c r="BV33" s="135" t="str">
        <f>IF(LEN(VLOOKUP($G33,Baseline!$G:$CJ,68,0))=0,"",VLOOKUP($G33,Baseline!$G:$CJ,68,0))</f>
        <v/>
      </c>
      <c r="BW33" s="135" t="str">
        <f>IF(LEN(VLOOKUP($G33,Baseline!$G:$CJ,69,0))=0,"",VLOOKUP($G33,Baseline!$G:$CJ,69,0))</f>
        <v/>
      </c>
      <c r="BX33" s="135" t="str">
        <f>IF(LEN(VLOOKUP($G33,Baseline!$G:$CJ,70,0))=0,"",VLOOKUP($G33,Baseline!$G:$CJ,70,0))</f>
        <v/>
      </c>
      <c r="BY33" s="135" t="str">
        <f>IF(LEN(VLOOKUP($G33,Baseline!$G:$CJ,71,0))=0,"",VLOOKUP($G33,Baseline!$G:$CJ,71,0))</f>
        <v/>
      </c>
      <c r="BZ33" s="135" t="str">
        <f>IF(LEN(VLOOKUP($G33,Baseline!$G:$CJ,72,0))=0,"",VLOOKUP($G33,Baseline!$G:$CJ,72,0))</f>
        <v/>
      </c>
      <c r="CA33" s="135" t="str">
        <f>IF(LEN(VLOOKUP($G33,Baseline!$G:$CJ,73,0))=0,"",VLOOKUP($G33,Baseline!$G:$CJ,73,0))</f>
        <v/>
      </c>
      <c r="CB33" s="135" t="str">
        <f>IF(LEN(VLOOKUP($G33,Baseline!$G:$CJ,74,0))=0,"",VLOOKUP($G33,Baseline!$G:$CJ,74,0))</f>
        <v/>
      </c>
      <c r="CC33" s="135" t="str">
        <f>IF(LEN(VLOOKUP($G33,Baseline!$G:$CJ,75,0))=0,"",VLOOKUP($G33,Baseline!$G:$CJ,75,0))</f>
        <v/>
      </c>
      <c r="CD33" s="135" t="str">
        <f>IF(LEN(VLOOKUP($G33,Baseline!$G:$CJ,76,0))=0,"",VLOOKUP($G33,Baseline!$G:$CJ,76,0))</f>
        <v/>
      </c>
      <c r="CE33" s="135" t="str">
        <f>IF(LEN(VLOOKUP($G33,Baseline!$G:$CJ,77,0))=0,"",VLOOKUP($G33,Baseline!$G:$CJ,77,0))</f>
        <v/>
      </c>
      <c r="CF33" s="135" t="str">
        <f>IF(LEN(VLOOKUP($G33,Baseline!$G:$CJ,78,0))=0,"",VLOOKUP($G33,Baseline!$G:$CJ,78,0))</f>
        <v/>
      </c>
      <c r="CG33" s="135" t="str">
        <f>IF(LEN(VLOOKUP($G33,Baseline!$G:$CJ,79,0))=0,"",VLOOKUP($G33,Baseline!$G:$CJ,79,0))</f>
        <v/>
      </c>
      <c r="CH33" s="135" t="str">
        <f>IF(LEN(VLOOKUP($G33,Baseline!$G:$CJ,80,0))=0,"",VLOOKUP($G33,Baseline!$G:$CJ,80,0))</f>
        <v/>
      </c>
      <c r="CI33" s="135" t="str">
        <f>IF(LEN(VLOOKUP($G33,Baseline!$G:$CJ,81,0))=0,"",VLOOKUP($G33,Baseline!$G:$CJ,81,0))</f>
        <v/>
      </c>
      <c r="CJ33" s="135" t="str">
        <f>IF(LEN(VLOOKUP($G33,Baseline!$G:$CJ,82,0))=0,"",VLOOKUP($G33,Baseline!$G:$CJ,82,0))</f>
        <v/>
      </c>
      <c r="CK33" s="168"/>
      <c r="CL33" s="168"/>
      <c r="CM33" s="168"/>
      <c r="CN33" s="168"/>
      <c r="CO33" s="136" t="str">
        <f>IF(LEN(VLOOKUP($G33,Baseline!$G:$DL,87,0))=0,"",VLOOKUP($G33,Baseline!$G:$DL,87,0))</f>
        <v>Une hypertension artérielle vous a-t-elle déjà été diagnostiquée par un médecin ?
Si vous n'avez pas d'hypertension artérielle, veuillez cliquer sur "pas de réponse" pour les questions suivantes.</v>
      </c>
      <c r="CP33" s="136" t="str">
        <f>IF(LEN(VLOOKUP($G33,Baseline!$G:$DL,88,0))=0,"",VLOOKUP($G33,Baseline!$G:$DL,88,0))</f>
        <v>0 = non</v>
      </c>
      <c r="CQ33" s="136" t="str">
        <f>IF(LEN(VLOOKUP($G33,Baseline!$G:$DL,89,0))=0,"",VLOOKUP($G33,Baseline!$G:$DL,89,0))</f>
        <v>1 = oui</v>
      </c>
      <c r="CR33" s="136" t="str">
        <f>IF(LEN(VLOOKUP($G33,Baseline!$G:$DL,90,0))=0,"",VLOOKUP($G33,Baseline!$G:$DL,90,0))</f>
        <v>99 = pas de réponse</v>
      </c>
      <c r="CS33" s="136" t="str">
        <f>IF(LEN(VLOOKUP($G33,Baseline!$G:$DL,91,0))=0,"",VLOOKUP($G33,Baseline!$G:$DL,91,0))</f>
        <v/>
      </c>
      <c r="CT33" s="136" t="str">
        <f>IF(LEN(VLOOKUP($G33,Baseline!$G:$DL,92,0))=0,"",VLOOKUP($G33,Baseline!$G:$DL,92,0))</f>
        <v/>
      </c>
      <c r="CU33" s="136" t="str">
        <f>IF(LEN(VLOOKUP($G33,Baseline!$G:$DL,93,0))=0,"",VLOOKUP($G33,Baseline!$G:$DL,93,0))</f>
        <v/>
      </c>
      <c r="CV33" s="136" t="str">
        <f>IF(LEN(VLOOKUP($G33,Baseline!$G:$DL,94,0))=0,"",VLOOKUP($G33,Baseline!$G:$DL,94,0))</f>
        <v/>
      </c>
      <c r="CW33" s="136" t="str">
        <f>IF(LEN(VLOOKUP($G33,Baseline!$G:$DL,95,0))=0,"",VLOOKUP($G33,Baseline!$G:$DL,95,0))</f>
        <v/>
      </c>
      <c r="CX33" s="136" t="str">
        <f>IF(LEN(VLOOKUP($G33,Baseline!$G:$DL,96,0))=0,"",VLOOKUP($G33,Baseline!$G:$DL,96,0))</f>
        <v/>
      </c>
      <c r="CY33" s="136" t="str">
        <f>IF(LEN(VLOOKUP($G33,Baseline!$G:$DL,97,0))=0,"",VLOOKUP($G33,Baseline!$G:$DL,97,0))</f>
        <v/>
      </c>
      <c r="CZ33" s="136" t="str">
        <f>IF(LEN(VLOOKUP($G33,Baseline!$G:$DL,98,0))=0,"",VLOOKUP($G33,Baseline!$G:$DL,98,0))</f>
        <v/>
      </c>
      <c r="DA33" s="136" t="str">
        <f>IF(LEN(VLOOKUP($G33,Baseline!$G:$DL,99,0))=0,"",VLOOKUP($G33,Baseline!$G:$DL,99,0))</f>
        <v/>
      </c>
      <c r="DB33" s="136" t="str">
        <f>IF(LEN(VLOOKUP($G33,Baseline!$G:$DL,100,0))=0,"",VLOOKUP($G33,Baseline!$G:$DL,100,0))</f>
        <v/>
      </c>
      <c r="DC33" s="136" t="str">
        <f>IF(LEN(VLOOKUP($G33,Baseline!$G:$DL,101,0))=0,"",VLOOKUP($G33,Baseline!$G:$DL,101,0))</f>
        <v/>
      </c>
      <c r="DD33" s="136" t="str">
        <f>IF(LEN(VLOOKUP($G33,Baseline!$G:$DL,102,0))=0,"",VLOOKUP($G33,Baseline!$G:$DL,102,0))</f>
        <v/>
      </c>
      <c r="DE33" s="136" t="str">
        <f>IF(LEN(VLOOKUP($G33,Baseline!$G:$DL,103,0))=0,"",VLOOKUP($G33,Baseline!$G:$DL,103,0))</f>
        <v/>
      </c>
      <c r="DF33" s="136" t="str">
        <f>IF(LEN(VLOOKUP($G33,Baseline!$G:$DL,104,0))=0,"",VLOOKUP($G33,Baseline!$G:$DL,104,0))</f>
        <v/>
      </c>
      <c r="DG33" s="136" t="str">
        <f>IF(LEN(VLOOKUP($G33,Baseline!$G:$DL,105,0))=0,"",VLOOKUP($G33,Baseline!$G:$DL,105,0))</f>
        <v/>
      </c>
      <c r="DH33" s="136" t="str">
        <f>IF(LEN(VLOOKUP($G33,Baseline!$G:$DL,106,0))=0,"",VLOOKUP($G33,Baseline!$G:$DL,106,0))</f>
        <v/>
      </c>
      <c r="DI33" s="136" t="str">
        <f>IF(LEN(VLOOKUP($G33,Baseline!$G:$DL,107,0))=0,"",VLOOKUP($G33,Baseline!$G:$DL,107,0))</f>
        <v/>
      </c>
      <c r="DJ33" s="136" t="str">
        <f>IF(LEN(VLOOKUP($G33,Baseline!$G:$DL,108,0))=0,"",VLOOKUP($G33,Baseline!$G:$DL,108,0))</f>
        <v/>
      </c>
      <c r="DK33" s="136" t="str">
        <f>IF(LEN(VLOOKUP($G33,Baseline!$G:$DL,109,0))=0,"",VLOOKUP($G33,Baseline!$G:$DL,109,0))</f>
        <v/>
      </c>
      <c r="DL33" s="136" t="str">
        <f>IF(LEN(VLOOKUP($G33,Baseline!$G:$DL,110,0))=0,"",VLOOKUP($G33,Baseline!$G:$DL,110,0))</f>
        <v/>
      </c>
      <c r="DM33" s="174"/>
      <c r="DN33" s="174"/>
      <c r="DO33" s="174"/>
      <c r="DP33" s="174"/>
      <c r="DQ33" s="139" t="str">
        <f>IF(LEN(VLOOKUP($G33,Baseline!$G:$EN,115,0))=0,"",VLOOKUP($G33,Baseline!$G:$EN,115,0))</f>
        <v>Diagnosztizáltak Önnél bármikor magas vérnyomást, úgynevezett hipertóniát?
Ha nincs magas vérnyomása, akkor a következő kérdéseknél kérjük, kattintson a "nincs válasz" gombra.</v>
      </c>
      <c r="DR33" s="139" t="str">
        <f>IF(LEN(VLOOKUP($G33,Baseline!$G:$EN,116,0))=0,"",VLOOKUP($G33,Baseline!$G:$EN,116,0))</f>
        <v>0 = nem</v>
      </c>
      <c r="DS33" s="139" t="str">
        <f>IF(LEN(VLOOKUP($G33,Baseline!$G:$EN,117,0))=0,"",VLOOKUP($G33,Baseline!$G:$EN,117,0))</f>
        <v>1 = igen</v>
      </c>
      <c r="DT33" s="139" t="str">
        <f>IF(LEN(VLOOKUP($G33,Baseline!$G:$EN,118,0))=0,"",VLOOKUP($G33,Baseline!$G:$EN,118,0))</f>
        <v>99 = nincs válasz</v>
      </c>
      <c r="DU33" s="139" t="str">
        <f>IF(LEN(VLOOKUP($G33,Baseline!$G:$EN,119,0))=0,"",VLOOKUP($G33,Baseline!$G:$EN,119,0))</f>
        <v/>
      </c>
      <c r="DV33" s="139" t="str">
        <f>IF(LEN(VLOOKUP($G33,Baseline!$G:$EN,120,0))=0,"",VLOOKUP($G33,Baseline!$G:$EN,120,0))</f>
        <v/>
      </c>
      <c r="DW33" s="139" t="str">
        <f>IF(LEN(VLOOKUP($G33,Baseline!$G:$EN,121,0))=0,"",VLOOKUP($G33,Baseline!$G:$EN,121,0))</f>
        <v/>
      </c>
      <c r="DX33" s="139" t="str">
        <f>IF(LEN(VLOOKUP($G33,Baseline!$G:$EN,122,0))=0,"",VLOOKUP($G33,Baseline!$G:$EN,122,0))</f>
        <v/>
      </c>
      <c r="DY33" s="139" t="str">
        <f>IF(LEN(VLOOKUP($G33,Baseline!$G:$EN,123,0))=0,"",VLOOKUP($G33,Baseline!$G:$EN,123,0))</f>
        <v/>
      </c>
      <c r="DZ33" s="139" t="str">
        <f>IF(LEN(VLOOKUP($G33,Baseline!$G:$EN,124,0))=0,"",VLOOKUP($G33,Baseline!$G:$EN,124,0))</f>
        <v/>
      </c>
      <c r="EA33" s="139" t="str">
        <f>IF(LEN(VLOOKUP($G33,Baseline!$G:$EN,125,0))=0,"",VLOOKUP($G33,Baseline!$G:$EN,125,0))</f>
        <v/>
      </c>
      <c r="EB33" s="139" t="str">
        <f>IF(LEN(VLOOKUP($G33,Baseline!$G:$EN,126,0))=0,"",VLOOKUP($G33,Baseline!$G:$EN,126,0))</f>
        <v/>
      </c>
      <c r="EC33" s="139" t="str">
        <f>IF(LEN(VLOOKUP($G33,Baseline!$G:$EN,127,0))=0,"",VLOOKUP($G33,Baseline!$G:$EN,127,0))</f>
        <v/>
      </c>
      <c r="ED33" s="139" t="str">
        <f>IF(LEN(VLOOKUP($G33,Baseline!$G:$EN,128,0))=0,"",VLOOKUP($G33,Baseline!$G:$EN,128,0))</f>
        <v/>
      </c>
      <c r="EE33" s="139" t="str">
        <f>IF(LEN(VLOOKUP($G33,Baseline!$G:$EN,129,0))=0,"",VLOOKUP($G33,Baseline!$G:$EN,129,0))</f>
        <v/>
      </c>
      <c r="EF33" s="139" t="str">
        <f>IF(LEN(VLOOKUP($G33,Baseline!$G:$EN,130,0))=0,"",VLOOKUP($G33,Baseline!$G:$EN,130,0))</f>
        <v/>
      </c>
      <c r="EG33" s="139" t="str">
        <f>IF(LEN(VLOOKUP($G33,Baseline!$G:$EN,131,0))=0,"",VLOOKUP($G33,Baseline!$G:$EN,131,0))</f>
        <v/>
      </c>
      <c r="EH33" s="139" t="str">
        <f>IF(LEN(VLOOKUP($G33,Baseline!$G:$EN,132,0))=0,"",VLOOKUP($G33,Baseline!$G:$EN,132,0))</f>
        <v/>
      </c>
      <c r="EI33" s="139" t="str">
        <f>IF(LEN(VLOOKUP($G33,Baseline!$G:$EN,133,0))=0,"",VLOOKUP($G33,Baseline!$G:$EN,133,0))</f>
        <v/>
      </c>
      <c r="EJ33" s="139" t="str">
        <f>IF(LEN(VLOOKUP($G33,Baseline!$G:$EN,134,0))=0,"",VLOOKUP($G33,Baseline!$G:$EN,134,0))</f>
        <v/>
      </c>
      <c r="EK33" s="139" t="str">
        <f>IF(LEN(VLOOKUP($G33,Baseline!$G:$EN,135,0))=0,"",VLOOKUP($G33,Baseline!$G:$EN,135,0))</f>
        <v/>
      </c>
      <c r="EL33" s="139" t="str">
        <f>IF(LEN(VLOOKUP($G33,Baseline!$G:$EN,136,0))=0,"",VLOOKUP($G33,Baseline!$G:$EN,136,0))</f>
        <v/>
      </c>
      <c r="EM33" s="139" t="str">
        <f>IF(LEN(VLOOKUP($G33,Baseline!$G:$EN,137,0))=0,"",VLOOKUP($G33,Baseline!$G:$EN,137,0))</f>
        <v/>
      </c>
      <c r="EN33" s="139" t="str">
        <f>IF(LEN(VLOOKUP($G33,Baseline!$G:$EN,138,0))=0,"",VLOOKUP($G33,Baseline!$G:$EN,138,0))</f>
        <v/>
      </c>
      <c r="EO33" s="168"/>
      <c r="EP33" s="168"/>
      <c r="EQ33" s="168"/>
      <c r="ER33" s="168"/>
      <c r="ES33" s="139" t="str">
        <f>IF(LEN(VLOOKUP($G33,Baseline!$G:$FP,143,0))=0,"",VLOOKUP($G33,Baseline!$G:$FP,143,0))</f>
        <v>Le è mai stata rilevata un’elevata pressione sanguigna, cosiddetta ipertensione, da un medico?
Se non soffre di pressione alta, selezioni la risposta “nessuna risposta” nelle domande successive.</v>
      </c>
      <c r="ET33" s="139" t="str">
        <f>IF(LEN(VLOOKUP($G33,Baseline!$G:$FP,144,0))=0,"",VLOOKUP($G33,Baseline!$G:$FP,144,0))</f>
        <v>0 = no</v>
      </c>
      <c r="EU33" s="139" t="str">
        <f>IF(LEN(VLOOKUP($G33,Baseline!$G:$FP,145,0))=0,"",VLOOKUP($G33,Baseline!$G:$FP,145,0))</f>
        <v>1 = sì</v>
      </c>
      <c r="EV33" s="139" t="str">
        <f>IF(LEN(VLOOKUP($G33,Baseline!$G:$FP,146,0))=0,"",VLOOKUP($G33,Baseline!$G:$FP,146,0))</f>
        <v>99 = nessuna risposta</v>
      </c>
      <c r="EW33" s="139" t="str">
        <f>IF(LEN(VLOOKUP($G33,Baseline!$G:$FP,147,0))=0,"",VLOOKUP($G33,Baseline!$G:$FP,147,0))</f>
        <v/>
      </c>
      <c r="EX33" s="139" t="str">
        <f>IF(LEN(VLOOKUP($G33,Baseline!$G:$FP,148,0))=0,"",VLOOKUP($G33,Baseline!$G:$FP,148,0))</f>
        <v/>
      </c>
      <c r="EY33" s="139" t="str">
        <f>IF(LEN(VLOOKUP($G33,Baseline!$G:$FP,149,0))=0,"",VLOOKUP($G33,Baseline!$G:$FP,149,0))</f>
        <v/>
      </c>
      <c r="EZ33" s="139" t="str">
        <f>IF(LEN(VLOOKUP($G33,Baseline!$G:$FP,150,0))=0,"",VLOOKUP($G33,Baseline!$G:$FP,150,0))</f>
        <v/>
      </c>
      <c r="FA33" s="139" t="str">
        <f>IF(LEN(VLOOKUP($G33,Baseline!$G:$FP,151,0))=0,"",VLOOKUP($G33,Baseline!$G:$FP,151,0))</f>
        <v/>
      </c>
      <c r="FB33" s="139" t="str">
        <f>IF(LEN(VLOOKUP($G33,Baseline!$G:$FP,152,0))=0,"",VLOOKUP($G33,Baseline!$G:$FP,152,0))</f>
        <v/>
      </c>
      <c r="FC33" s="139" t="str">
        <f>IF(LEN(VLOOKUP($G33,Baseline!$G:$FP,153,0))=0,"",VLOOKUP($G33,Baseline!$G:$FP,153,0))</f>
        <v/>
      </c>
      <c r="FD33" s="139" t="str">
        <f>IF(LEN(VLOOKUP($G33,Baseline!$G:$FP,154,0))=0,"",VLOOKUP($G33,Baseline!$G:$FP,154,0))</f>
        <v/>
      </c>
      <c r="FE33" s="139" t="str">
        <f>IF(LEN(VLOOKUP($G33,Baseline!$G:$FP,155,0))=0,"",VLOOKUP($G33,Baseline!$G:$FP,155,0))</f>
        <v/>
      </c>
      <c r="FF33" s="139" t="str">
        <f>IF(LEN(VLOOKUP($G33,Baseline!$G:$FP,156,0))=0,"",VLOOKUP($G33,Baseline!$G:$FP,156,0))</f>
        <v/>
      </c>
      <c r="FG33" s="139" t="str">
        <f>IF(LEN(VLOOKUP($G33,Baseline!$G:$FP,157,0))=0,"",VLOOKUP($G33,Baseline!$G:$FP,157,0))</f>
        <v/>
      </c>
      <c r="FH33" s="139" t="str">
        <f>IF(LEN(VLOOKUP($G33,Baseline!$G:$FP,158,0))=0,"",VLOOKUP($G33,Baseline!$G:$FP,158,0))</f>
        <v/>
      </c>
      <c r="FI33" s="139" t="str">
        <f>IF(LEN(VLOOKUP($G33,Baseline!$G:$FP,159,0))=0,"",VLOOKUP($G33,Baseline!$G:$FP,159,0))</f>
        <v/>
      </c>
      <c r="FJ33" s="139" t="str">
        <f>IF(LEN(VLOOKUP($G33,Baseline!$G:$FP,160,0))=0,"",VLOOKUP($G33,Baseline!$G:$FP,160,0))</f>
        <v/>
      </c>
      <c r="FK33" s="139" t="str">
        <f>IF(LEN(VLOOKUP($G33,Baseline!$G:$FP,161,0))=0,"",VLOOKUP($G33,Baseline!$G:$FP,161,0))</f>
        <v/>
      </c>
      <c r="FL33" s="139" t="str">
        <f>IF(LEN(VLOOKUP($G33,Baseline!$G:$FP,162,0))=0,"",VLOOKUP($G33,Baseline!$G:$FP,162,0))</f>
        <v/>
      </c>
      <c r="FM33" s="139" t="str">
        <f>IF(LEN(VLOOKUP($G33,Baseline!$G:$FP,163,0))=0,"",VLOOKUP($G33,Baseline!$G:$FP,163,0))</f>
        <v/>
      </c>
      <c r="FN33" s="139" t="str">
        <f>IF(LEN(VLOOKUP($G33,Baseline!$G:$FP,164,0))=0,"",VLOOKUP($G33,Baseline!$G:$FP,164,0))</f>
        <v/>
      </c>
      <c r="FO33" s="139" t="str">
        <f>IF(LEN(VLOOKUP($G33,Baseline!$G:$FP,165,0))=0,"",VLOOKUP($G33,Baseline!$G:$FP,165,0))</f>
        <v/>
      </c>
      <c r="FP33" s="139" t="str">
        <f>IF(LEN(VLOOKUP($G33,Baseline!$G:$FP,166,0))=0,"",VLOOKUP($G33,Baseline!$G:$FP,166,0))</f>
        <v/>
      </c>
      <c r="FQ33" s="139"/>
      <c r="FR33" s="168"/>
      <c r="FS33" s="168"/>
      <c r="FT33" s="168"/>
      <c r="FU33" s="139" t="str">
        <f>IF(LEN(VLOOKUP($G33,Baseline!$G:$GR,171,0))=0,"",VLOOKUP($G33,Baseline!$G:$GR,171,0))</f>
        <v>Было ли у Вас диагностировано врачом повышенное давление (гипертония)?
Если у Вас нет повышенного давления, отметьте в вопросах ниже вариант "нет ответа".</v>
      </c>
      <c r="FV33" s="139" t="str">
        <f>IF(LEN(VLOOKUP($G33,Baseline!$G:$GR,172,0))=0,"",VLOOKUP($G33,Baseline!$G:$GR,172,0))</f>
        <v>0 = нет</v>
      </c>
      <c r="FW33" s="139" t="str">
        <f>IF(LEN(VLOOKUP($G33,Baseline!$G:$GR,173,0))=0,"",VLOOKUP($G33,Baseline!$G:$GR,173,0))</f>
        <v>1 = да</v>
      </c>
      <c r="FX33" s="139" t="str">
        <f>IF(LEN(VLOOKUP($G33,Baseline!$G:$GR,174,0))=0,"",VLOOKUP($G33,Baseline!$G:$GR,174,0))</f>
        <v>99 = нет ответа</v>
      </c>
      <c r="FY33" s="139" t="str">
        <f>IF(LEN(VLOOKUP($G33,Baseline!$G:$GR,175,0))=0,"",VLOOKUP($G33,Baseline!$G:$GR,175,0))</f>
        <v/>
      </c>
      <c r="FZ33" s="139" t="str">
        <f>IF(LEN(VLOOKUP($G33,Baseline!$G:$GR,176,0))=0,"",VLOOKUP($G33,Baseline!$G:$GR,176,0))</f>
        <v/>
      </c>
      <c r="GA33" s="139" t="str">
        <f>IF(LEN(VLOOKUP($G33,Baseline!$G:$GR,177,0))=0,"",VLOOKUP($G33,Baseline!$G:$GR,177,0))</f>
        <v/>
      </c>
      <c r="GB33" s="139" t="str">
        <f>IF(LEN(VLOOKUP($G33,Baseline!$G:$GR,178,0))=0,"",VLOOKUP($G33,Baseline!$G:$GR,178,0))</f>
        <v/>
      </c>
      <c r="GC33" s="139" t="str">
        <f>IF(LEN(VLOOKUP($G33,Baseline!$G:$GR,179,0))=0,"",VLOOKUP($G33,Baseline!$G:$GR,179,0))</f>
        <v/>
      </c>
      <c r="GD33" s="139" t="str">
        <f>IF(LEN(VLOOKUP($G33,Baseline!$G:$GR,180,0))=0,"",VLOOKUP($G33,Baseline!$G:$GR,180,0))</f>
        <v/>
      </c>
      <c r="GE33" s="139" t="str">
        <f>IF(LEN(VLOOKUP($G33,Baseline!$G:$GR,181,0))=0,"",VLOOKUP($G33,Baseline!$G:$GR,181,0))</f>
        <v/>
      </c>
      <c r="GF33" s="139" t="str">
        <f>IF(LEN(VLOOKUP($G33,Baseline!$G:$GR,182,0))=0,"",VLOOKUP($G33,Baseline!$G:$GR,182,0))</f>
        <v/>
      </c>
      <c r="GG33" s="139" t="str">
        <f>IF(LEN(VLOOKUP($G33,Baseline!$G:$GR,183,0))=0,"",VLOOKUP($G33,Baseline!$G:$GR,183,0))</f>
        <v/>
      </c>
      <c r="GH33" s="139" t="str">
        <f>IF(LEN(VLOOKUP($G33,Baseline!$G:$GR,184,0))=0,"",VLOOKUP($G33,Baseline!$G:$GR,184,0))</f>
        <v/>
      </c>
      <c r="GI33" s="139" t="str">
        <f>IF(LEN(VLOOKUP($G33,Baseline!$G:$GR,185,0))=0,"",VLOOKUP($G33,Baseline!$G:$GR,185,0))</f>
        <v/>
      </c>
      <c r="GJ33" s="139" t="str">
        <f>IF(LEN(VLOOKUP($G33,Baseline!$G:$GR,186,0))=0,"",VLOOKUP($G33,Baseline!$G:$GR,186,0))</f>
        <v/>
      </c>
      <c r="GK33" s="139" t="str">
        <f>IF(LEN(VLOOKUP($G33,Baseline!$G:$GR,187,0))=0,"",VLOOKUP($G33,Baseline!$G:$GR,187,0))</f>
        <v/>
      </c>
      <c r="GL33" s="139" t="str">
        <f>IF(LEN(VLOOKUP($G33,Baseline!$G:$GR,188,0))=0,"",VLOOKUP($G33,Baseline!$G:$GR,188,0))</f>
        <v/>
      </c>
      <c r="GM33" s="139" t="str">
        <f>IF(LEN(VLOOKUP($G33,Baseline!$G:$GR,189,0))=0,"",VLOOKUP($G33,Baseline!$G:$GR,189,0))</f>
        <v/>
      </c>
      <c r="GN33" s="139" t="str">
        <f>IF(LEN(VLOOKUP($G33,Baseline!$G:$GR,190,0))=0,"",VLOOKUP($G33,Baseline!$G:$GR,190,0))</f>
        <v/>
      </c>
      <c r="GO33" s="139" t="str">
        <f>IF(LEN(VLOOKUP($G33,Baseline!$G:$GR,191,0))=0,"",VLOOKUP($G33,Baseline!$G:$GR,191,0))</f>
        <v/>
      </c>
      <c r="GP33" s="139" t="str">
        <f>IF(LEN(VLOOKUP($G33,Baseline!$G:$GR,192,0))=0,"",VLOOKUP($G33,Baseline!$G:$GR,192,0))</f>
        <v/>
      </c>
      <c r="GQ33" s="139" t="str">
        <f>IF(LEN(VLOOKUP($G33,Baseline!$G:$GR,193,0))=0,"",VLOOKUP($G33,Baseline!$G:$GR,193,0))</f>
        <v/>
      </c>
      <c r="GR33" s="139" t="str">
        <f>IF(LEN(VLOOKUP($G33,Baseline!$G:$GR,194,0))=0,"",VLOOKUP($G33,Baseline!$G:$GR,194,0))</f>
        <v/>
      </c>
      <c r="GS33" s="168"/>
      <c r="GT33" s="168"/>
      <c r="GU33" s="168"/>
      <c r="GV33" s="168"/>
      <c r="GW33" s="139" t="str">
        <f>IF(LEN(VLOOKUP($G33,Baseline!$G:$HT,199,0))=0,"",VLOOKUP($G33,Baseline!$G:$HT,199,0))</f>
        <v>Da li je nekada od strane lekara kod dijagnostikovan visoki krvni pritisak, tzv. hipertenzija.
Ako nemate visok krvni pritisak kliknite kod sledećih pitanja na "nema podataka".</v>
      </c>
      <c r="GX33" s="139" t="str">
        <f>IF(LEN(VLOOKUP($G33,Baseline!$G:$HT,200,0))=0,"",VLOOKUP($G33,Baseline!$G:$HT,200,0))</f>
        <v>0 = ne</v>
      </c>
      <c r="GY33" s="139" t="str">
        <f>IF(LEN(VLOOKUP($G33,Baseline!$G:$HT,201,0))=0,"",VLOOKUP($G33,Baseline!$G:$HT,201,0))</f>
        <v>1 = da</v>
      </c>
      <c r="GZ33" s="139" t="str">
        <f>IF(LEN(VLOOKUP($G33,Baseline!$G:$HT,202,0))=0,"",VLOOKUP($G33,Baseline!$G:$HT,202,0))</f>
        <v>99 = nema podataka</v>
      </c>
      <c r="HA33" s="139" t="str">
        <f>IF(LEN(VLOOKUP($G33,Baseline!$G:$HT,203,0))=0,"",VLOOKUP($G33,Baseline!$G:$HT,203,0))</f>
        <v/>
      </c>
      <c r="HB33" s="139" t="str">
        <f>IF(LEN(VLOOKUP($G33,Baseline!$G:$HT,204,0))=0,"",VLOOKUP($G33,Baseline!$G:$HT,204,0))</f>
        <v/>
      </c>
      <c r="HC33" s="139" t="str">
        <f>IF(LEN(VLOOKUP($G33,Baseline!$G:$HT,205,0))=0,"",VLOOKUP($G33,Baseline!$G:$HT,205,0))</f>
        <v/>
      </c>
      <c r="HD33" s="139" t="str">
        <f>IF(LEN(VLOOKUP($G33,Baseline!$G:$HT,206,0))=0,"",VLOOKUP($G33,Baseline!$G:$HT,206,0))</f>
        <v/>
      </c>
      <c r="HE33" s="139" t="str">
        <f>IF(LEN(VLOOKUP($G33,Baseline!$G:$HT,207,0))=0,"",VLOOKUP($G33,Baseline!$G:$HT,207,0))</f>
        <v/>
      </c>
      <c r="HF33" s="139" t="str">
        <f>IF(LEN(VLOOKUP($G33,Baseline!$G:$HT,208,0))=0,"",VLOOKUP($G33,Baseline!$G:$HT,208,0))</f>
        <v/>
      </c>
      <c r="HG33" s="139" t="str">
        <f>IF(LEN(VLOOKUP($G33,Baseline!$G:$HT,209,0))=0,"",VLOOKUP($G33,Baseline!$G:$HT,209,0))</f>
        <v/>
      </c>
      <c r="HH33" s="139" t="str">
        <f>IF(LEN(VLOOKUP($G33,Baseline!$G:$HT,210,0))=0,"",VLOOKUP($G33,Baseline!$G:$HT,210,0))</f>
        <v/>
      </c>
      <c r="HI33" s="139" t="str">
        <f>IF(LEN(VLOOKUP($G33,Baseline!$G:$HT,211,0))=0,"",VLOOKUP($G33,Baseline!$G:$HT,211,0))</f>
        <v/>
      </c>
      <c r="HJ33" s="139" t="str">
        <f>IF(LEN(VLOOKUP($G33,Baseline!$G:$HT,212,0))=0,"",VLOOKUP($G33,Baseline!$G:$HT,212,0))</f>
        <v/>
      </c>
      <c r="HK33" s="139" t="str">
        <f>IF(LEN(VLOOKUP($G33,Baseline!$G:$HT,213,0))=0,"",VLOOKUP($G33,Baseline!$G:$HT,213,0))</f>
        <v/>
      </c>
      <c r="HL33" s="139" t="str">
        <f>IF(LEN(VLOOKUP($G33,Baseline!$G:$HT,214,0))=0,"",VLOOKUP($G33,Baseline!$G:$HT,214,0))</f>
        <v/>
      </c>
      <c r="HM33" s="139" t="str">
        <f>IF(LEN(VLOOKUP($G33,Baseline!$G:$HT,215,0))=0,"",VLOOKUP($G33,Baseline!$G:$HT,215,0))</f>
        <v/>
      </c>
      <c r="HN33" s="139" t="str">
        <f>IF(LEN(VLOOKUP($G33,Baseline!$G:$HT,216,0))=0,"",VLOOKUP($G33,Baseline!$G:$HT,216,0))</f>
        <v/>
      </c>
      <c r="HO33" s="139" t="str">
        <f>IF(LEN(VLOOKUP($G33,Baseline!$G:$HT,217,0))=0,"",VLOOKUP($G33,Baseline!$G:$HT,217,0))</f>
        <v/>
      </c>
      <c r="HP33" s="139" t="str">
        <f>IF(LEN(VLOOKUP($G33,Baseline!$G:$HT,218,0))=0,"",VLOOKUP($G33,Baseline!$G:$HT,218,0))</f>
        <v/>
      </c>
      <c r="HQ33" s="139" t="str">
        <f>IF(LEN(VLOOKUP($G33,Baseline!$G:$HT,219,0))=0,"",VLOOKUP($G33,Baseline!$G:$HT,219,0))</f>
        <v/>
      </c>
      <c r="HR33" s="139" t="str">
        <f>IF(LEN(VLOOKUP($G33,Baseline!$G:$HT,220,0))=0,"",VLOOKUP($G33,Baseline!$G:$HT,220,0))</f>
        <v/>
      </c>
      <c r="HS33" s="139" t="str">
        <f>IF(LEN(VLOOKUP($G33,Baseline!$G:$HT,221,0))=0,"",VLOOKUP($G33,Baseline!$G:$HT,221,0))</f>
        <v/>
      </c>
      <c r="HT33" s="139" t="str">
        <f>IF(LEN(VLOOKUP($G33,Baseline!$G:$HT,222,0))=0,"",VLOOKUP($G33,Baseline!$G:$HT,222,0))</f>
        <v/>
      </c>
      <c r="HU33" s="168"/>
      <c r="HV33" s="168"/>
      <c r="HW33" s="168"/>
      <c r="HX33" s="168"/>
    </row>
    <row r="34" spans="1:1024" ht="47.25" x14ac:dyDescent="0.25">
      <c r="A34" s="149" t="s">
        <v>261</v>
      </c>
      <c r="B34" s="139" t="s">
        <v>262</v>
      </c>
      <c r="C34" s="139"/>
      <c r="D34" s="139"/>
      <c r="E34" s="139"/>
      <c r="F34" s="168" t="s">
        <v>263</v>
      </c>
      <c r="G34" s="149" t="s">
        <v>1225</v>
      </c>
      <c r="H34" s="139"/>
      <c r="I34" s="157" t="str">
        <f>IF(LEN(VLOOKUP($G34,Baseline!$G:$BH,3,0))=0,"",VLOOKUP($G34,Baseline!$G:$BH,3,0))</f>
        <v>Nehmen Sie derzeit blutdrucksenkende Medikamente ein?</v>
      </c>
      <c r="J34" s="139" t="str">
        <f>IF(LEN(VLOOKUP($G34,Baseline!$G:$BH,4,0))=0,"",VLOOKUP($G34,Baseline!$G:$BH,4,0))</f>
        <v>0 = Nein</v>
      </c>
      <c r="K34" s="139" t="str">
        <f>IF(LEN(VLOOKUP($G34,Baseline!$G:$BH,5,0))=0,"",VLOOKUP($G34,Baseline!$G:$BH,5,0))</f>
        <v>1 = Ja</v>
      </c>
      <c r="L34" s="139" t="str">
        <f>IF(LEN(VLOOKUP($G34,Baseline!$G:$BH,6,0))=0,"",VLOOKUP($G34,Baseline!$G:$BH,6,0))</f>
        <v>99 = Keine Angabe</v>
      </c>
      <c r="M34" s="139" t="str">
        <f>IF(LEN(VLOOKUP($G34,Baseline!$G:$BH,7,0))=0,"",VLOOKUP($G34,Baseline!$G:$BH,7,0))</f>
        <v/>
      </c>
      <c r="N34" s="139" t="str">
        <f>IF(LEN(VLOOKUP($G34,Baseline!$G:$BH,8,0))=0,"",VLOOKUP($G34,Baseline!$G:$BH,8,0))</f>
        <v/>
      </c>
      <c r="O34" s="139" t="str">
        <f>IF(LEN(VLOOKUP($G34,Baseline!$G:$BH,9,0))=0,"",VLOOKUP($G34,Baseline!$G:$BH,9,0))</f>
        <v/>
      </c>
      <c r="P34" s="139" t="str">
        <f>IF(LEN(VLOOKUP($G34,Baseline!$G:$BH,10,0))=0,"",VLOOKUP($G34,Baseline!$G:$BH,10,0))</f>
        <v/>
      </c>
      <c r="Q34" s="139" t="str">
        <f>IF(LEN(VLOOKUP($G34,Baseline!$G:$BH,11,0))=0,"",VLOOKUP($G34,Baseline!$G:$BH,11,0))</f>
        <v/>
      </c>
      <c r="R34" s="139" t="str">
        <f>IF(LEN(VLOOKUP($G34,Baseline!$G:$BH,12,0))=0,"",VLOOKUP($G34,Baseline!$G:$BH,12,0))</f>
        <v/>
      </c>
      <c r="S34" s="139" t="str">
        <f>IF(LEN(VLOOKUP($G34,Baseline!$G:$BH,13,0))=0,"",VLOOKUP($G34,Baseline!$G:$BH,13,0))</f>
        <v/>
      </c>
      <c r="T34" s="139" t="str">
        <f>IF(LEN(VLOOKUP($G34,Baseline!$G:$BH,14,0))=0,"",VLOOKUP($G34,Baseline!$G:$BH,14,0))</f>
        <v/>
      </c>
      <c r="U34" s="139" t="str">
        <f>IF(LEN(VLOOKUP($G34,Baseline!$G:$BH,15,0))=0,"",VLOOKUP($G34,Baseline!$G:$BH,15,0))</f>
        <v/>
      </c>
      <c r="V34" s="139" t="str">
        <f>IF(LEN(VLOOKUP($G34,Baseline!$G:$BH,16,0))=0,"",VLOOKUP($G34,Baseline!$G:$BH,16,0))</f>
        <v/>
      </c>
      <c r="W34" s="139" t="str">
        <f>IF(LEN(VLOOKUP($G34,Baseline!$G:$BH,17,0))=0,"",VLOOKUP($G34,Baseline!$G:$BH,17,0))</f>
        <v/>
      </c>
      <c r="X34" s="139" t="str">
        <f>IF(LEN(VLOOKUP($G34,Baseline!$G:$BH,18,0))=0,"",VLOOKUP($G34,Baseline!$G:$BH,18,0))</f>
        <v/>
      </c>
      <c r="Y34" s="139" t="str">
        <f>IF(LEN(VLOOKUP($G34,Baseline!$G:$BH,19,0))=0,"",VLOOKUP($G34,Baseline!$G:$BH,19,0))</f>
        <v/>
      </c>
      <c r="Z34" s="139" t="str">
        <f>IF(LEN(VLOOKUP($G34,Baseline!$G:$BH,20,0))=0,"",VLOOKUP($G34,Baseline!$G:$BH,20,0))</f>
        <v/>
      </c>
      <c r="AA34" s="139" t="str">
        <f>IF(LEN(VLOOKUP($G34,Baseline!$G:$BH,21,0))=0,"",VLOOKUP($G34,Baseline!$G:$BH,21,0))</f>
        <v/>
      </c>
      <c r="AB34" s="139" t="str">
        <f>IF(LEN(VLOOKUP($G34,Baseline!$G:$BH,22,0))=0,"",VLOOKUP($G34,Baseline!$G:$BH,22,0))</f>
        <v/>
      </c>
      <c r="AC34" s="139" t="str">
        <f>IF(LEN(VLOOKUP($G34,Baseline!$G:$BH,23,0))=0,"",VLOOKUP($G34,Baseline!$G:$BH,23,0))</f>
        <v/>
      </c>
      <c r="AD34" s="139" t="str">
        <f>IF(LEN(VLOOKUP($G34,Baseline!$G:$BH,24,0))=0,"",VLOOKUP($G34,Baseline!$G:$BH,24,0))</f>
        <v/>
      </c>
      <c r="AE34" s="139" t="str">
        <f>IF(LEN(VLOOKUP($G34,Baseline!$G:$BH,25,0))=0,"",VLOOKUP($G34,Baseline!$G:$BH,25,0))</f>
        <v/>
      </c>
      <c r="AF34" s="139" t="str">
        <f>IF(LEN(VLOOKUP($G34,Baseline!$G:$BH,26,0))=0,"",VLOOKUP($G34,Baseline!$G:$BH,26,0))</f>
        <v/>
      </c>
      <c r="AG34" s="139"/>
      <c r="AH34" s="139"/>
      <c r="AI34" s="139"/>
      <c r="AJ34" s="139"/>
      <c r="AK34" s="139" t="str">
        <f>IF(LEN(VLOOKUP($G34,Baseline!$G:$BH,31,0))=0,"",VLOOKUP($G34,Baseline!$G:$BH,31,0))</f>
        <v>Are you currently taking blood pressure lowering medication?</v>
      </c>
      <c r="AL34" s="139" t="str">
        <f>IF(LEN(VLOOKUP($G34,Baseline!$G:$BH,32,0))=0,"",VLOOKUP($G34,Baseline!$G:$BH,32,0))</f>
        <v>0 = No</v>
      </c>
      <c r="AM34" s="139" t="str">
        <f>IF(LEN(VLOOKUP($G34,Baseline!$G:$BH,33,0))=0,"",VLOOKUP($G34,Baseline!$G:$BH,33,0))</f>
        <v>1 = Yes</v>
      </c>
      <c r="AN34" s="139" t="str">
        <f>IF(LEN(VLOOKUP($G34,Baseline!$G:$BH,34,0))=0,"",VLOOKUP($G34,Baseline!$G:$BH,34,0))</f>
        <v>99 = No response</v>
      </c>
      <c r="AO34" s="139" t="str">
        <f>IF(LEN(VLOOKUP($G34,Baseline!$G:$BH,35,0))=0,"",VLOOKUP($G34,Baseline!$G:$BH,35,0))</f>
        <v/>
      </c>
      <c r="AP34" s="139" t="str">
        <f>IF(LEN(VLOOKUP($G34,Baseline!$G:$BH,36,0))=0,"",VLOOKUP($G34,Baseline!$G:$BH,36,0))</f>
        <v/>
      </c>
      <c r="AQ34" s="139" t="str">
        <f>IF(LEN(VLOOKUP($G34,Baseline!$G:$BH,37,0))=0,"",VLOOKUP($G34,Baseline!$G:$BH,37,0))</f>
        <v/>
      </c>
      <c r="AR34" s="139" t="str">
        <f>IF(LEN(VLOOKUP($G34,Baseline!$G:$BH,38,0))=0,"",VLOOKUP($G34,Baseline!$G:$BH,38,0))</f>
        <v/>
      </c>
      <c r="AS34" s="139" t="str">
        <f>IF(LEN(VLOOKUP($G34,Baseline!$G:$BH,39,0))=0,"",VLOOKUP($G34,Baseline!$G:$BH,39,0))</f>
        <v/>
      </c>
      <c r="AT34" s="139" t="str">
        <f>IF(LEN(VLOOKUP($G34,Baseline!$G:$BH,40,0))=0,"",VLOOKUP($G34,Baseline!$G:$BH,40,0))</f>
        <v/>
      </c>
      <c r="AU34" s="139" t="str">
        <f>IF(LEN(VLOOKUP($G34,Baseline!$G:$BH,41,0))=0,"",VLOOKUP($G34,Baseline!$G:$BH,41,0))</f>
        <v/>
      </c>
      <c r="AV34" s="139" t="str">
        <f>IF(LEN(VLOOKUP($G34,Baseline!$G:$BH,42,0))=0,"",VLOOKUP($G34,Baseline!$G:$BH,42,0))</f>
        <v/>
      </c>
      <c r="AW34" s="139" t="str">
        <f>IF(LEN(VLOOKUP($G34,Baseline!$G:$BH,43,0))=0,"",VLOOKUP($G34,Baseline!$G:$BH,43,0))</f>
        <v/>
      </c>
      <c r="AX34" s="139" t="str">
        <f>IF(LEN(VLOOKUP($G34,Baseline!$G:$BH,44,0))=0,"",VLOOKUP($G34,Baseline!$G:$BH,44,0))</f>
        <v/>
      </c>
      <c r="AY34" s="139" t="str">
        <f>IF(LEN(VLOOKUP($G34,Baseline!$G:$BH,45,0))=0,"",VLOOKUP($G34,Baseline!$G:$BH,45,0))</f>
        <v/>
      </c>
      <c r="AZ34" s="139" t="str">
        <f>IF(LEN(VLOOKUP($G34,Baseline!$G:$BH,46,0))=0,"",VLOOKUP($G34,Baseline!$G:$BH,46,0))</f>
        <v/>
      </c>
      <c r="BA34" s="139" t="str">
        <f>IF(LEN(VLOOKUP($G34,Baseline!$G:$BH,47,0))=0,"",VLOOKUP($G34,Baseline!$G:$BH,47,0))</f>
        <v/>
      </c>
      <c r="BB34" s="139" t="str">
        <f>IF(LEN(VLOOKUP($G34,Baseline!$G:$BH,48,0))=0,"",VLOOKUP($G34,Baseline!$G:$BH,48,0))</f>
        <v/>
      </c>
      <c r="BC34" s="139" t="str">
        <f>IF(LEN(VLOOKUP($G34,Baseline!$G:$BH,49,0))=0,"",VLOOKUP($G34,Baseline!$G:$BH,49,0))</f>
        <v/>
      </c>
      <c r="BD34" s="139" t="str">
        <f>IF(LEN(VLOOKUP($G34,Baseline!$G:$BH,50,0))=0,"",VLOOKUP($G34,Baseline!$G:$BH,50,0))</f>
        <v/>
      </c>
      <c r="BE34" s="139" t="str">
        <f>IF(LEN(VLOOKUP($G34,Baseline!$G:$BH,51,0))=0,"",VLOOKUP($G34,Baseline!$G:$BH,51,0))</f>
        <v/>
      </c>
      <c r="BF34" s="139" t="str">
        <f>IF(LEN(VLOOKUP($G34,Baseline!$G:$BH,52,0))=0,"",VLOOKUP($G34,Baseline!$G:$BH,52,0))</f>
        <v/>
      </c>
      <c r="BG34" s="139" t="str">
        <f>IF(LEN(VLOOKUP($G34,Baseline!$G:$BH,53,0))=0,"",VLOOKUP($G34,Baseline!$G:$BH,53,0))</f>
        <v/>
      </c>
      <c r="BH34" s="139" t="str">
        <f>IF(LEN(VLOOKUP($G34,Baseline!$G:$BH,54,0))=0,"",VLOOKUP($G34,Baseline!$G:$BH,54,0))</f>
        <v/>
      </c>
      <c r="BI34" s="139"/>
      <c r="BJ34" s="139"/>
      <c r="BK34" s="139"/>
      <c r="BL34" s="139"/>
      <c r="BM34" s="139" t="str">
        <f>IF(LEN(VLOOKUP($G34,Baseline!$G:$CJ,59,0))=0,"",VLOOKUP($G34,Baseline!$G:$CJ,59,0))</f>
        <v>¿Está tomando ahora algún medicamento contra la hipertensión?</v>
      </c>
      <c r="BN34" s="135" t="str">
        <f>IF(LEN(VLOOKUP($G34,Baseline!$G:$CJ,60,0))=0,"",VLOOKUP($G34,Baseline!$G:$CJ,60,0))</f>
        <v>0 = No</v>
      </c>
      <c r="BO34" s="135" t="str">
        <f>IF(LEN(VLOOKUP($G34,Baseline!$G:$CJ,61,0))=0,"",VLOOKUP($G34,Baseline!$G:$CJ,61,0))</f>
        <v>1 = Sí</v>
      </c>
      <c r="BP34" s="135" t="str">
        <f>IF(LEN(VLOOKUP($G34,Baseline!$G:$CJ,62,0))=0,"",VLOOKUP($G34,Baseline!$G:$CJ,62,0))</f>
        <v>99 = No hay datos</v>
      </c>
      <c r="BQ34" s="135" t="str">
        <f>IF(LEN(VLOOKUP($G34,Baseline!$G:$CJ,63,0))=0,"",VLOOKUP($G34,Baseline!$G:$CJ,63,0))</f>
        <v/>
      </c>
      <c r="BR34" s="135" t="str">
        <f>IF(LEN(VLOOKUP($G34,Baseline!$G:$CJ,64,0))=0,"",VLOOKUP($G34,Baseline!$G:$CJ,64,0))</f>
        <v/>
      </c>
      <c r="BS34" s="135" t="str">
        <f>IF(LEN(VLOOKUP($G34,Baseline!$G:$CJ,65,0))=0,"",VLOOKUP($G34,Baseline!$G:$CJ,65,0))</f>
        <v/>
      </c>
      <c r="BT34" s="135" t="str">
        <f>IF(LEN(VLOOKUP($G34,Baseline!$G:$CJ,66,0))=0,"",VLOOKUP($G34,Baseline!$G:$CJ,66,0))</f>
        <v/>
      </c>
      <c r="BU34" s="135" t="str">
        <f>IF(LEN(VLOOKUP($G34,Baseline!$G:$CJ,67,0))=0,"",VLOOKUP($G34,Baseline!$G:$CJ,67,0))</f>
        <v/>
      </c>
      <c r="BV34" s="135" t="str">
        <f>IF(LEN(VLOOKUP($G34,Baseline!$G:$CJ,68,0))=0,"",VLOOKUP($G34,Baseline!$G:$CJ,68,0))</f>
        <v/>
      </c>
      <c r="BW34" s="135" t="str">
        <f>IF(LEN(VLOOKUP($G34,Baseline!$G:$CJ,69,0))=0,"",VLOOKUP($G34,Baseline!$G:$CJ,69,0))</f>
        <v/>
      </c>
      <c r="BX34" s="135" t="str">
        <f>IF(LEN(VLOOKUP($G34,Baseline!$G:$CJ,70,0))=0,"",VLOOKUP($G34,Baseline!$G:$CJ,70,0))</f>
        <v/>
      </c>
      <c r="BY34" s="135" t="str">
        <f>IF(LEN(VLOOKUP($G34,Baseline!$G:$CJ,71,0))=0,"",VLOOKUP($G34,Baseline!$G:$CJ,71,0))</f>
        <v/>
      </c>
      <c r="BZ34" s="135" t="str">
        <f>IF(LEN(VLOOKUP($G34,Baseline!$G:$CJ,72,0))=0,"",VLOOKUP($G34,Baseline!$G:$CJ,72,0))</f>
        <v/>
      </c>
      <c r="CA34" s="135" t="str">
        <f>IF(LEN(VLOOKUP($G34,Baseline!$G:$CJ,73,0))=0,"",VLOOKUP($G34,Baseline!$G:$CJ,73,0))</f>
        <v/>
      </c>
      <c r="CB34" s="135" t="str">
        <f>IF(LEN(VLOOKUP($G34,Baseline!$G:$CJ,74,0))=0,"",VLOOKUP($G34,Baseline!$G:$CJ,74,0))</f>
        <v/>
      </c>
      <c r="CC34" s="135" t="str">
        <f>IF(LEN(VLOOKUP($G34,Baseline!$G:$CJ,75,0))=0,"",VLOOKUP($G34,Baseline!$G:$CJ,75,0))</f>
        <v/>
      </c>
      <c r="CD34" s="135" t="str">
        <f>IF(LEN(VLOOKUP($G34,Baseline!$G:$CJ,76,0))=0,"",VLOOKUP($G34,Baseline!$G:$CJ,76,0))</f>
        <v/>
      </c>
      <c r="CE34" s="135" t="str">
        <f>IF(LEN(VLOOKUP($G34,Baseline!$G:$CJ,77,0))=0,"",VLOOKUP($G34,Baseline!$G:$CJ,77,0))</f>
        <v/>
      </c>
      <c r="CF34" s="135" t="str">
        <f>IF(LEN(VLOOKUP($G34,Baseline!$G:$CJ,78,0))=0,"",VLOOKUP($G34,Baseline!$G:$CJ,78,0))</f>
        <v/>
      </c>
      <c r="CG34" s="135" t="str">
        <f>IF(LEN(VLOOKUP($G34,Baseline!$G:$CJ,79,0))=0,"",VLOOKUP($G34,Baseline!$G:$CJ,79,0))</f>
        <v/>
      </c>
      <c r="CH34" s="135" t="str">
        <f>IF(LEN(VLOOKUP($G34,Baseline!$G:$CJ,80,0))=0,"",VLOOKUP($G34,Baseline!$G:$CJ,80,0))</f>
        <v/>
      </c>
      <c r="CI34" s="135" t="str">
        <f>IF(LEN(VLOOKUP($G34,Baseline!$G:$CJ,81,0))=0,"",VLOOKUP($G34,Baseline!$G:$CJ,81,0))</f>
        <v/>
      </c>
      <c r="CJ34" s="135" t="str">
        <f>IF(LEN(VLOOKUP($G34,Baseline!$G:$CJ,82,0))=0,"",VLOOKUP($G34,Baseline!$G:$CJ,82,0))</f>
        <v/>
      </c>
      <c r="CK34" s="139"/>
      <c r="CL34" s="139"/>
      <c r="CM34" s="139"/>
      <c r="CN34" s="139"/>
      <c r="CO34" s="136" t="str">
        <f>IF(LEN(VLOOKUP($G34,Baseline!$G:$DL,87,0))=0,"",VLOOKUP($G34,Baseline!$G:$DL,87,0))</f>
        <v>Prenez-vous actuellement des médicaments antihypertenseurs ?</v>
      </c>
      <c r="CP34" s="136" t="str">
        <f>IF(LEN(VLOOKUP($G34,Baseline!$G:$DL,88,0))=0,"",VLOOKUP($G34,Baseline!$G:$DL,88,0))</f>
        <v>0 = non</v>
      </c>
      <c r="CQ34" s="136" t="str">
        <f>IF(LEN(VLOOKUP($G34,Baseline!$G:$DL,89,0))=0,"",VLOOKUP($G34,Baseline!$G:$DL,89,0))</f>
        <v>1 = oui</v>
      </c>
      <c r="CR34" s="136" t="str">
        <f>IF(LEN(VLOOKUP($G34,Baseline!$G:$DL,90,0))=0,"",VLOOKUP($G34,Baseline!$G:$DL,90,0))</f>
        <v>99 = pas de réponse</v>
      </c>
      <c r="CS34" s="136" t="str">
        <f>IF(LEN(VLOOKUP($G34,Baseline!$G:$DL,91,0))=0,"",VLOOKUP($G34,Baseline!$G:$DL,91,0))</f>
        <v/>
      </c>
      <c r="CT34" s="136" t="str">
        <f>IF(LEN(VLOOKUP($G34,Baseline!$G:$DL,92,0))=0,"",VLOOKUP($G34,Baseline!$G:$DL,92,0))</f>
        <v/>
      </c>
      <c r="CU34" s="136" t="str">
        <f>IF(LEN(VLOOKUP($G34,Baseline!$G:$DL,93,0))=0,"",VLOOKUP($G34,Baseline!$G:$DL,93,0))</f>
        <v/>
      </c>
      <c r="CV34" s="136" t="str">
        <f>IF(LEN(VLOOKUP($G34,Baseline!$G:$DL,94,0))=0,"",VLOOKUP($G34,Baseline!$G:$DL,94,0))</f>
        <v/>
      </c>
      <c r="CW34" s="136" t="str">
        <f>IF(LEN(VLOOKUP($G34,Baseline!$G:$DL,95,0))=0,"",VLOOKUP($G34,Baseline!$G:$DL,95,0))</f>
        <v/>
      </c>
      <c r="CX34" s="136" t="str">
        <f>IF(LEN(VLOOKUP($G34,Baseline!$G:$DL,96,0))=0,"",VLOOKUP($G34,Baseline!$G:$DL,96,0))</f>
        <v/>
      </c>
      <c r="CY34" s="136" t="str">
        <f>IF(LEN(VLOOKUP($G34,Baseline!$G:$DL,97,0))=0,"",VLOOKUP($G34,Baseline!$G:$DL,97,0))</f>
        <v/>
      </c>
      <c r="CZ34" s="136" t="str">
        <f>IF(LEN(VLOOKUP($G34,Baseline!$G:$DL,98,0))=0,"",VLOOKUP($G34,Baseline!$G:$DL,98,0))</f>
        <v/>
      </c>
      <c r="DA34" s="136" t="str">
        <f>IF(LEN(VLOOKUP($G34,Baseline!$G:$DL,99,0))=0,"",VLOOKUP($G34,Baseline!$G:$DL,99,0))</f>
        <v/>
      </c>
      <c r="DB34" s="136" t="str">
        <f>IF(LEN(VLOOKUP($G34,Baseline!$G:$DL,100,0))=0,"",VLOOKUP($G34,Baseline!$G:$DL,100,0))</f>
        <v/>
      </c>
      <c r="DC34" s="136" t="str">
        <f>IF(LEN(VLOOKUP($G34,Baseline!$G:$DL,101,0))=0,"",VLOOKUP($G34,Baseline!$G:$DL,101,0))</f>
        <v/>
      </c>
      <c r="DD34" s="136" t="str">
        <f>IF(LEN(VLOOKUP($G34,Baseline!$G:$DL,102,0))=0,"",VLOOKUP($G34,Baseline!$G:$DL,102,0))</f>
        <v/>
      </c>
      <c r="DE34" s="136" t="str">
        <f>IF(LEN(VLOOKUP($G34,Baseline!$G:$DL,103,0))=0,"",VLOOKUP($G34,Baseline!$G:$DL,103,0))</f>
        <v/>
      </c>
      <c r="DF34" s="136" t="str">
        <f>IF(LEN(VLOOKUP($G34,Baseline!$G:$DL,104,0))=0,"",VLOOKUP($G34,Baseline!$G:$DL,104,0))</f>
        <v/>
      </c>
      <c r="DG34" s="136" t="str">
        <f>IF(LEN(VLOOKUP($G34,Baseline!$G:$DL,105,0))=0,"",VLOOKUP($G34,Baseline!$G:$DL,105,0))</f>
        <v/>
      </c>
      <c r="DH34" s="136" t="str">
        <f>IF(LEN(VLOOKUP($G34,Baseline!$G:$DL,106,0))=0,"",VLOOKUP($G34,Baseline!$G:$DL,106,0))</f>
        <v/>
      </c>
      <c r="DI34" s="136" t="str">
        <f>IF(LEN(VLOOKUP($G34,Baseline!$G:$DL,107,0))=0,"",VLOOKUP($G34,Baseline!$G:$DL,107,0))</f>
        <v/>
      </c>
      <c r="DJ34" s="136" t="str">
        <f>IF(LEN(VLOOKUP($G34,Baseline!$G:$DL,108,0))=0,"",VLOOKUP($G34,Baseline!$G:$DL,108,0))</f>
        <v/>
      </c>
      <c r="DK34" s="136" t="str">
        <f>IF(LEN(VLOOKUP($G34,Baseline!$G:$DL,109,0))=0,"",VLOOKUP($G34,Baseline!$G:$DL,109,0))</f>
        <v/>
      </c>
      <c r="DL34" s="136" t="str">
        <f>IF(LEN(VLOOKUP($G34,Baseline!$G:$DL,110,0))=0,"",VLOOKUP($G34,Baseline!$G:$DL,110,0))</f>
        <v/>
      </c>
      <c r="DM34" s="136"/>
      <c r="DN34" s="136"/>
      <c r="DO34" s="136"/>
      <c r="DP34" s="136"/>
      <c r="DQ34" s="139" t="str">
        <f>IF(LEN(VLOOKUP($G34,Baseline!$G:$EN,115,0))=0,"",VLOOKUP($G34,Baseline!$G:$EN,115,0))</f>
        <v>Szed jelenleg vérnyomáscsökkentő gyógyszereket?</v>
      </c>
      <c r="DR34" s="139" t="str">
        <f>IF(LEN(VLOOKUP($G34,Baseline!$G:$EN,116,0))=0,"",VLOOKUP($G34,Baseline!$G:$EN,116,0))</f>
        <v>0 = nem</v>
      </c>
      <c r="DS34" s="139" t="str">
        <f>IF(LEN(VLOOKUP($G34,Baseline!$G:$EN,117,0))=0,"",VLOOKUP($G34,Baseline!$G:$EN,117,0))</f>
        <v>1 = igen</v>
      </c>
      <c r="DT34" s="139" t="str">
        <f>IF(LEN(VLOOKUP($G34,Baseline!$G:$EN,118,0))=0,"",VLOOKUP($G34,Baseline!$G:$EN,118,0))</f>
        <v>99 = nincs válasz</v>
      </c>
      <c r="DU34" s="139" t="str">
        <f>IF(LEN(VLOOKUP($G34,Baseline!$G:$EN,119,0))=0,"",VLOOKUP($G34,Baseline!$G:$EN,119,0))</f>
        <v/>
      </c>
      <c r="DV34" s="139" t="str">
        <f>IF(LEN(VLOOKUP($G34,Baseline!$G:$EN,120,0))=0,"",VLOOKUP($G34,Baseline!$G:$EN,120,0))</f>
        <v/>
      </c>
      <c r="DW34" s="139" t="str">
        <f>IF(LEN(VLOOKUP($G34,Baseline!$G:$EN,121,0))=0,"",VLOOKUP($G34,Baseline!$G:$EN,121,0))</f>
        <v/>
      </c>
      <c r="DX34" s="139" t="str">
        <f>IF(LEN(VLOOKUP($G34,Baseline!$G:$EN,122,0))=0,"",VLOOKUP($G34,Baseline!$G:$EN,122,0))</f>
        <v/>
      </c>
      <c r="DY34" s="139" t="str">
        <f>IF(LEN(VLOOKUP($G34,Baseline!$G:$EN,123,0))=0,"",VLOOKUP($G34,Baseline!$G:$EN,123,0))</f>
        <v/>
      </c>
      <c r="DZ34" s="139" t="str">
        <f>IF(LEN(VLOOKUP($G34,Baseline!$G:$EN,124,0))=0,"",VLOOKUP($G34,Baseline!$G:$EN,124,0))</f>
        <v/>
      </c>
      <c r="EA34" s="139" t="str">
        <f>IF(LEN(VLOOKUP($G34,Baseline!$G:$EN,125,0))=0,"",VLOOKUP($G34,Baseline!$G:$EN,125,0))</f>
        <v/>
      </c>
      <c r="EB34" s="139" t="str">
        <f>IF(LEN(VLOOKUP($G34,Baseline!$G:$EN,126,0))=0,"",VLOOKUP($G34,Baseline!$G:$EN,126,0))</f>
        <v/>
      </c>
      <c r="EC34" s="139" t="str">
        <f>IF(LEN(VLOOKUP($G34,Baseline!$G:$EN,127,0))=0,"",VLOOKUP($G34,Baseline!$G:$EN,127,0))</f>
        <v/>
      </c>
      <c r="ED34" s="139" t="str">
        <f>IF(LEN(VLOOKUP($G34,Baseline!$G:$EN,128,0))=0,"",VLOOKUP($G34,Baseline!$G:$EN,128,0))</f>
        <v/>
      </c>
      <c r="EE34" s="139" t="str">
        <f>IF(LEN(VLOOKUP($G34,Baseline!$G:$EN,129,0))=0,"",VLOOKUP($G34,Baseline!$G:$EN,129,0))</f>
        <v/>
      </c>
      <c r="EF34" s="139" t="str">
        <f>IF(LEN(VLOOKUP($G34,Baseline!$G:$EN,130,0))=0,"",VLOOKUP($G34,Baseline!$G:$EN,130,0))</f>
        <v/>
      </c>
      <c r="EG34" s="139" t="str">
        <f>IF(LEN(VLOOKUP($G34,Baseline!$G:$EN,131,0))=0,"",VLOOKUP($G34,Baseline!$G:$EN,131,0))</f>
        <v/>
      </c>
      <c r="EH34" s="139" t="str">
        <f>IF(LEN(VLOOKUP($G34,Baseline!$G:$EN,132,0))=0,"",VLOOKUP($G34,Baseline!$G:$EN,132,0))</f>
        <v/>
      </c>
      <c r="EI34" s="139" t="str">
        <f>IF(LEN(VLOOKUP($G34,Baseline!$G:$EN,133,0))=0,"",VLOOKUP($G34,Baseline!$G:$EN,133,0))</f>
        <v/>
      </c>
      <c r="EJ34" s="139" t="str">
        <f>IF(LEN(VLOOKUP($G34,Baseline!$G:$EN,134,0))=0,"",VLOOKUP($G34,Baseline!$G:$EN,134,0))</f>
        <v/>
      </c>
      <c r="EK34" s="139" t="str">
        <f>IF(LEN(VLOOKUP($G34,Baseline!$G:$EN,135,0))=0,"",VLOOKUP($G34,Baseline!$G:$EN,135,0))</f>
        <v/>
      </c>
      <c r="EL34" s="139" t="str">
        <f>IF(LEN(VLOOKUP($G34,Baseline!$G:$EN,136,0))=0,"",VLOOKUP($G34,Baseline!$G:$EN,136,0))</f>
        <v/>
      </c>
      <c r="EM34" s="139" t="str">
        <f>IF(LEN(VLOOKUP($G34,Baseline!$G:$EN,137,0))=0,"",VLOOKUP($G34,Baseline!$G:$EN,137,0))</f>
        <v/>
      </c>
      <c r="EN34" s="139" t="str">
        <f>IF(LEN(VLOOKUP($G34,Baseline!$G:$EN,138,0))=0,"",VLOOKUP($G34,Baseline!$G:$EN,138,0))</f>
        <v/>
      </c>
      <c r="EO34" s="139"/>
      <c r="EP34" s="139"/>
      <c r="EQ34" s="139"/>
      <c r="ER34" s="139"/>
      <c r="ES34" s="139" t="str">
        <f>IF(LEN(VLOOKUP($G34,Baseline!$G:$FP,143,0))=0,"",VLOOKUP($G34,Baseline!$G:$FP,143,0))</f>
        <v>Al momento assume farmaci antipertensivi?</v>
      </c>
      <c r="ET34" s="139" t="str">
        <f>IF(LEN(VLOOKUP($G34,Baseline!$G:$FP,144,0))=0,"",VLOOKUP($G34,Baseline!$G:$FP,144,0))</f>
        <v>0 = no</v>
      </c>
      <c r="EU34" s="139" t="str">
        <f>IF(LEN(VLOOKUP($G34,Baseline!$G:$FP,145,0))=0,"",VLOOKUP($G34,Baseline!$G:$FP,145,0))</f>
        <v>1 = sì</v>
      </c>
      <c r="EV34" s="139" t="str">
        <f>IF(LEN(VLOOKUP($G34,Baseline!$G:$FP,146,0))=0,"",VLOOKUP($G34,Baseline!$G:$FP,146,0))</f>
        <v>99 = nessuna risposta</v>
      </c>
      <c r="EW34" s="139" t="str">
        <f>IF(LEN(VLOOKUP($G34,Baseline!$G:$FP,147,0))=0,"",VLOOKUP($G34,Baseline!$G:$FP,147,0))</f>
        <v/>
      </c>
      <c r="EX34" s="139" t="str">
        <f>IF(LEN(VLOOKUP($G34,Baseline!$G:$FP,148,0))=0,"",VLOOKUP($G34,Baseline!$G:$FP,148,0))</f>
        <v/>
      </c>
      <c r="EY34" s="139" t="str">
        <f>IF(LEN(VLOOKUP($G34,Baseline!$G:$FP,149,0))=0,"",VLOOKUP($G34,Baseline!$G:$FP,149,0))</f>
        <v/>
      </c>
      <c r="EZ34" s="139" t="str">
        <f>IF(LEN(VLOOKUP($G34,Baseline!$G:$FP,150,0))=0,"",VLOOKUP($G34,Baseline!$G:$FP,150,0))</f>
        <v/>
      </c>
      <c r="FA34" s="139" t="str">
        <f>IF(LEN(VLOOKUP($G34,Baseline!$G:$FP,151,0))=0,"",VLOOKUP($G34,Baseline!$G:$FP,151,0))</f>
        <v/>
      </c>
      <c r="FB34" s="139" t="str">
        <f>IF(LEN(VLOOKUP($G34,Baseline!$G:$FP,152,0))=0,"",VLOOKUP($G34,Baseline!$G:$FP,152,0))</f>
        <v/>
      </c>
      <c r="FC34" s="139" t="str">
        <f>IF(LEN(VLOOKUP($G34,Baseline!$G:$FP,153,0))=0,"",VLOOKUP($G34,Baseline!$G:$FP,153,0))</f>
        <v/>
      </c>
      <c r="FD34" s="139" t="str">
        <f>IF(LEN(VLOOKUP($G34,Baseline!$G:$FP,154,0))=0,"",VLOOKUP($G34,Baseline!$G:$FP,154,0))</f>
        <v/>
      </c>
      <c r="FE34" s="139" t="str">
        <f>IF(LEN(VLOOKUP($G34,Baseline!$G:$FP,155,0))=0,"",VLOOKUP($G34,Baseline!$G:$FP,155,0))</f>
        <v/>
      </c>
      <c r="FF34" s="139" t="str">
        <f>IF(LEN(VLOOKUP($G34,Baseline!$G:$FP,156,0))=0,"",VLOOKUP($G34,Baseline!$G:$FP,156,0))</f>
        <v/>
      </c>
      <c r="FG34" s="139" t="str">
        <f>IF(LEN(VLOOKUP($G34,Baseline!$G:$FP,157,0))=0,"",VLOOKUP($G34,Baseline!$G:$FP,157,0))</f>
        <v/>
      </c>
      <c r="FH34" s="139" t="str">
        <f>IF(LEN(VLOOKUP($G34,Baseline!$G:$FP,158,0))=0,"",VLOOKUP($G34,Baseline!$G:$FP,158,0))</f>
        <v/>
      </c>
      <c r="FI34" s="139" t="str">
        <f>IF(LEN(VLOOKUP($G34,Baseline!$G:$FP,159,0))=0,"",VLOOKUP($G34,Baseline!$G:$FP,159,0))</f>
        <v/>
      </c>
      <c r="FJ34" s="139" t="str">
        <f>IF(LEN(VLOOKUP($G34,Baseline!$G:$FP,160,0))=0,"",VLOOKUP($G34,Baseline!$G:$FP,160,0))</f>
        <v/>
      </c>
      <c r="FK34" s="139" t="str">
        <f>IF(LEN(VLOOKUP($G34,Baseline!$G:$FP,161,0))=0,"",VLOOKUP($G34,Baseline!$G:$FP,161,0))</f>
        <v/>
      </c>
      <c r="FL34" s="139" t="str">
        <f>IF(LEN(VLOOKUP($G34,Baseline!$G:$FP,162,0))=0,"",VLOOKUP($G34,Baseline!$G:$FP,162,0))</f>
        <v/>
      </c>
      <c r="FM34" s="139" t="str">
        <f>IF(LEN(VLOOKUP($G34,Baseline!$G:$FP,163,0))=0,"",VLOOKUP($G34,Baseline!$G:$FP,163,0))</f>
        <v/>
      </c>
      <c r="FN34" s="139" t="str">
        <f>IF(LEN(VLOOKUP($G34,Baseline!$G:$FP,164,0))=0,"",VLOOKUP($G34,Baseline!$G:$FP,164,0))</f>
        <v/>
      </c>
      <c r="FO34" s="139" t="str">
        <f>IF(LEN(VLOOKUP($G34,Baseline!$G:$FP,165,0))=0,"",VLOOKUP($G34,Baseline!$G:$FP,165,0))</f>
        <v/>
      </c>
      <c r="FP34" s="139" t="str">
        <f>IF(LEN(VLOOKUP($G34,Baseline!$G:$FP,166,0))=0,"",VLOOKUP($G34,Baseline!$G:$FP,166,0))</f>
        <v/>
      </c>
      <c r="FQ34" s="139"/>
      <c r="FR34" s="139"/>
      <c r="FS34" s="139"/>
      <c r="FT34" s="139"/>
      <c r="FU34" s="139" t="str">
        <f>IF(LEN(VLOOKUP($G34,Baseline!$G:$GR,171,0))=0,"",VLOOKUP($G34,Baseline!$G:$GR,171,0))</f>
        <v>Принимаете ли Вы сейчас лекарства для снижения давления?</v>
      </c>
      <c r="FV34" s="139" t="str">
        <f>IF(LEN(VLOOKUP($G34,Baseline!$G:$GR,172,0))=0,"",VLOOKUP($G34,Baseline!$G:$GR,172,0))</f>
        <v>0 = нет</v>
      </c>
      <c r="FW34" s="139" t="str">
        <f>IF(LEN(VLOOKUP($G34,Baseline!$G:$GR,173,0))=0,"",VLOOKUP($G34,Baseline!$G:$GR,173,0))</f>
        <v>1 = да</v>
      </c>
      <c r="FX34" s="139" t="str">
        <f>IF(LEN(VLOOKUP($G34,Baseline!$G:$GR,174,0))=0,"",VLOOKUP($G34,Baseline!$G:$GR,174,0))</f>
        <v>99 = нет ответа</v>
      </c>
      <c r="FY34" s="139" t="str">
        <f>IF(LEN(VLOOKUP($G34,Baseline!$G:$GR,175,0))=0,"",VLOOKUP($G34,Baseline!$G:$GR,175,0))</f>
        <v/>
      </c>
      <c r="FZ34" s="139" t="str">
        <f>IF(LEN(VLOOKUP($G34,Baseline!$G:$GR,176,0))=0,"",VLOOKUP($G34,Baseline!$G:$GR,176,0))</f>
        <v/>
      </c>
      <c r="GA34" s="139" t="str">
        <f>IF(LEN(VLOOKUP($G34,Baseline!$G:$GR,177,0))=0,"",VLOOKUP($G34,Baseline!$G:$GR,177,0))</f>
        <v/>
      </c>
      <c r="GB34" s="139" t="str">
        <f>IF(LEN(VLOOKUP($G34,Baseline!$G:$GR,178,0))=0,"",VLOOKUP($G34,Baseline!$G:$GR,178,0))</f>
        <v/>
      </c>
      <c r="GC34" s="139" t="str">
        <f>IF(LEN(VLOOKUP($G34,Baseline!$G:$GR,179,0))=0,"",VLOOKUP($G34,Baseline!$G:$GR,179,0))</f>
        <v/>
      </c>
      <c r="GD34" s="139" t="str">
        <f>IF(LEN(VLOOKUP($G34,Baseline!$G:$GR,180,0))=0,"",VLOOKUP($G34,Baseline!$G:$GR,180,0))</f>
        <v/>
      </c>
      <c r="GE34" s="139" t="str">
        <f>IF(LEN(VLOOKUP($G34,Baseline!$G:$GR,181,0))=0,"",VLOOKUP($G34,Baseline!$G:$GR,181,0))</f>
        <v/>
      </c>
      <c r="GF34" s="139" t="str">
        <f>IF(LEN(VLOOKUP($G34,Baseline!$G:$GR,182,0))=0,"",VLOOKUP($G34,Baseline!$G:$GR,182,0))</f>
        <v/>
      </c>
      <c r="GG34" s="139" t="str">
        <f>IF(LEN(VLOOKUP($G34,Baseline!$G:$GR,183,0))=0,"",VLOOKUP($G34,Baseline!$G:$GR,183,0))</f>
        <v/>
      </c>
      <c r="GH34" s="139" t="str">
        <f>IF(LEN(VLOOKUP($G34,Baseline!$G:$GR,184,0))=0,"",VLOOKUP($G34,Baseline!$G:$GR,184,0))</f>
        <v/>
      </c>
      <c r="GI34" s="139" t="str">
        <f>IF(LEN(VLOOKUP($G34,Baseline!$G:$GR,185,0))=0,"",VLOOKUP($G34,Baseline!$G:$GR,185,0))</f>
        <v/>
      </c>
      <c r="GJ34" s="139" t="str">
        <f>IF(LEN(VLOOKUP($G34,Baseline!$G:$GR,186,0))=0,"",VLOOKUP($G34,Baseline!$G:$GR,186,0))</f>
        <v/>
      </c>
      <c r="GK34" s="139" t="str">
        <f>IF(LEN(VLOOKUP($G34,Baseline!$G:$GR,187,0))=0,"",VLOOKUP($G34,Baseline!$G:$GR,187,0))</f>
        <v/>
      </c>
      <c r="GL34" s="139" t="str">
        <f>IF(LEN(VLOOKUP($G34,Baseline!$G:$GR,188,0))=0,"",VLOOKUP($G34,Baseline!$G:$GR,188,0))</f>
        <v/>
      </c>
      <c r="GM34" s="139" t="str">
        <f>IF(LEN(VLOOKUP($G34,Baseline!$G:$GR,189,0))=0,"",VLOOKUP($G34,Baseline!$G:$GR,189,0))</f>
        <v/>
      </c>
      <c r="GN34" s="139" t="str">
        <f>IF(LEN(VLOOKUP($G34,Baseline!$G:$GR,190,0))=0,"",VLOOKUP($G34,Baseline!$G:$GR,190,0))</f>
        <v/>
      </c>
      <c r="GO34" s="139" t="str">
        <f>IF(LEN(VLOOKUP($G34,Baseline!$G:$GR,191,0))=0,"",VLOOKUP($G34,Baseline!$G:$GR,191,0))</f>
        <v/>
      </c>
      <c r="GP34" s="139" t="str">
        <f>IF(LEN(VLOOKUP($G34,Baseline!$G:$GR,192,0))=0,"",VLOOKUP($G34,Baseline!$G:$GR,192,0))</f>
        <v/>
      </c>
      <c r="GQ34" s="139" t="str">
        <f>IF(LEN(VLOOKUP($G34,Baseline!$G:$GR,193,0))=0,"",VLOOKUP($G34,Baseline!$G:$GR,193,0))</f>
        <v/>
      </c>
      <c r="GR34" s="139" t="str">
        <f>IF(LEN(VLOOKUP($G34,Baseline!$G:$GR,194,0))=0,"",VLOOKUP($G34,Baseline!$G:$GR,194,0))</f>
        <v/>
      </c>
      <c r="GS34" s="139"/>
      <c r="GT34" s="139"/>
      <c r="GU34" s="139"/>
      <c r="GV34" s="139"/>
      <c r="GW34" s="139" t="str">
        <f>IF(LEN(VLOOKUP($G34,Baseline!$G:$HT,199,0))=0,"",VLOOKUP($G34,Baseline!$G:$HT,199,0))</f>
        <v>Da li koristite lekove za smanjenje pritiska?</v>
      </c>
      <c r="GX34" s="139" t="str">
        <f>IF(LEN(VLOOKUP($G34,Baseline!$G:$HT,200,0))=0,"",VLOOKUP($G34,Baseline!$G:$HT,200,0))</f>
        <v>0 = ne</v>
      </c>
      <c r="GY34" s="139" t="str">
        <f>IF(LEN(VLOOKUP($G34,Baseline!$G:$HT,201,0))=0,"",VLOOKUP($G34,Baseline!$G:$HT,201,0))</f>
        <v>1 = da</v>
      </c>
      <c r="GZ34" s="139" t="str">
        <f>IF(LEN(VLOOKUP($G34,Baseline!$G:$HT,202,0))=0,"",VLOOKUP($G34,Baseline!$G:$HT,202,0))</f>
        <v>99 = nema podataka</v>
      </c>
      <c r="HA34" s="139" t="str">
        <f>IF(LEN(VLOOKUP($G34,Baseline!$G:$HT,203,0))=0,"",VLOOKUP($G34,Baseline!$G:$HT,203,0))</f>
        <v/>
      </c>
      <c r="HB34" s="139" t="str">
        <f>IF(LEN(VLOOKUP($G34,Baseline!$G:$HT,204,0))=0,"",VLOOKUP($G34,Baseline!$G:$HT,204,0))</f>
        <v/>
      </c>
      <c r="HC34" s="139" t="str">
        <f>IF(LEN(VLOOKUP($G34,Baseline!$G:$HT,205,0))=0,"",VLOOKUP($G34,Baseline!$G:$HT,205,0))</f>
        <v/>
      </c>
      <c r="HD34" s="139" t="str">
        <f>IF(LEN(VLOOKUP($G34,Baseline!$G:$HT,206,0))=0,"",VLOOKUP($G34,Baseline!$G:$HT,206,0))</f>
        <v/>
      </c>
      <c r="HE34" s="139" t="str">
        <f>IF(LEN(VLOOKUP($G34,Baseline!$G:$HT,207,0))=0,"",VLOOKUP($G34,Baseline!$G:$HT,207,0))</f>
        <v/>
      </c>
      <c r="HF34" s="139" t="str">
        <f>IF(LEN(VLOOKUP($G34,Baseline!$G:$HT,208,0))=0,"",VLOOKUP($G34,Baseline!$G:$HT,208,0))</f>
        <v/>
      </c>
      <c r="HG34" s="139" t="str">
        <f>IF(LEN(VLOOKUP($G34,Baseline!$G:$HT,209,0))=0,"",VLOOKUP($G34,Baseline!$G:$HT,209,0))</f>
        <v/>
      </c>
      <c r="HH34" s="139" t="str">
        <f>IF(LEN(VLOOKUP($G34,Baseline!$G:$HT,210,0))=0,"",VLOOKUP($G34,Baseline!$G:$HT,210,0))</f>
        <v/>
      </c>
      <c r="HI34" s="139" t="str">
        <f>IF(LEN(VLOOKUP($G34,Baseline!$G:$HT,211,0))=0,"",VLOOKUP($G34,Baseline!$G:$HT,211,0))</f>
        <v/>
      </c>
      <c r="HJ34" s="139" t="str">
        <f>IF(LEN(VLOOKUP($G34,Baseline!$G:$HT,212,0))=0,"",VLOOKUP($G34,Baseline!$G:$HT,212,0))</f>
        <v/>
      </c>
      <c r="HK34" s="139" t="str">
        <f>IF(LEN(VLOOKUP($G34,Baseline!$G:$HT,213,0))=0,"",VLOOKUP($G34,Baseline!$G:$HT,213,0))</f>
        <v/>
      </c>
      <c r="HL34" s="139" t="str">
        <f>IF(LEN(VLOOKUP($G34,Baseline!$G:$HT,214,0))=0,"",VLOOKUP($G34,Baseline!$G:$HT,214,0))</f>
        <v/>
      </c>
      <c r="HM34" s="139" t="str">
        <f>IF(LEN(VLOOKUP($G34,Baseline!$G:$HT,215,0))=0,"",VLOOKUP($G34,Baseline!$G:$HT,215,0))</f>
        <v/>
      </c>
      <c r="HN34" s="139" t="str">
        <f>IF(LEN(VLOOKUP($G34,Baseline!$G:$HT,216,0))=0,"",VLOOKUP($G34,Baseline!$G:$HT,216,0))</f>
        <v/>
      </c>
      <c r="HO34" s="139" t="str">
        <f>IF(LEN(VLOOKUP($G34,Baseline!$G:$HT,217,0))=0,"",VLOOKUP($G34,Baseline!$G:$HT,217,0))</f>
        <v/>
      </c>
      <c r="HP34" s="139" t="str">
        <f>IF(LEN(VLOOKUP($G34,Baseline!$G:$HT,218,0))=0,"",VLOOKUP($G34,Baseline!$G:$HT,218,0))</f>
        <v/>
      </c>
      <c r="HQ34" s="139" t="str">
        <f>IF(LEN(VLOOKUP($G34,Baseline!$G:$HT,219,0))=0,"",VLOOKUP($G34,Baseline!$G:$HT,219,0))</f>
        <v/>
      </c>
      <c r="HR34" s="139" t="str">
        <f>IF(LEN(VLOOKUP($G34,Baseline!$G:$HT,220,0))=0,"",VLOOKUP($G34,Baseline!$G:$HT,220,0))</f>
        <v/>
      </c>
      <c r="HS34" s="139" t="str">
        <f>IF(LEN(VLOOKUP($G34,Baseline!$G:$HT,221,0))=0,"",VLOOKUP($G34,Baseline!$G:$HT,221,0))</f>
        <v/>
      </c>
      <c r="HT34" s="139" t="str">
        <f>IF(LEN(VLOOKUP($G34,Baseline!$G:$HT,222,0))=0,"",VLOOKUP($G34,Baseline!$G:$HT,222,0))</f>
        <v/>
      </c>
      <c r="HU34" s="139"/>
      <c r="HV34" s="139"/>
      <c r="HW34" s="139"/>
      <c r="HX34" s="139"/>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47.25" x14ac:dyDescent="0.25">
      <c r="A35" s="149" t="s">
        <v>261</v>
      </c>
      <c r="B35" s="139" t="s">
        <v>262</v>
      </c>
      <c r="C35" s="139"/>
      <c r="D35" s="139"/>
      <c r="E35" s="139"/>
      <c r="F35" s="168" t="s">
        <v>263</v>
      </c>
      <c r="G35" s="149" t="s">
        <v>1244</v>
      </c>
      <c r="H35" s="139"/>
      <c r="I35" s="157" t="str">
        <f>IF(LEN(VLOOKUP($G35,Baseline!$G:$BH,3,0))=0,"",VLOOKUP($G35,Baseline!$G:$BH,3,0))</f>
        <v>Messen Sie derzeit Ihren Blutdruck selbst?</v>
      </c>
      <c r="J35" s="139" t="str">
        <f>IF(LEN(VLOOKUP($G35,Baseline!$G:$BH,4,0))=0,"",VLOOKUP($G35,Baseline!$G:$BH,4,0))</f>
        <v>0 = Nein</v>
      </c>
      <c r="K35" s="139" t="str">
        <f>IF(LEN(VLOOKUP($G35,Baseline!$G:$BH,5,0))=0,"",VLOOKUP($G35,Baseline!$G:$BH,5,0))</f>
        <v>1 = Ja</v>
      </c>
      <c r="L35" s="139" t="str">
        <f>IF(LEN(VLOOKUP($G35,Baseline!$G:$BH,6,0))=0,"",VLOOKUP($G35,Baseline!$G:$BH,6,0))</f>
        <v>99 = Keine Angabe</v>
      </c>
      <c r="M35" s="139" t="str">
        <f>IF(LEN(VLOOKUP($G35,Baseline!$G:$BH,7,0))=0,"",VLOOKUP($G35,Baseline!$G:$BH,7,0))</f>
        <v/>
      </c>
      <c r="N35" s="139" t="str">
        <f>IF(LEN(VLOOKUP($G35,Baseline!$G:$BH,8,0))=0,"",VLOOKUP($G35,Baseline!$G:$BH,8,0))</f>
        <v/>
      </c>
      <c r="O35" s="139" t="str">
        <f>IF(LEN(VLOOKUP($G35,Baseline!$G:$BH,9,0))=0,"",VLOOKUP($G35,Baseline!$G:$BH,9,0))</f>
        <v/>
      </c>
      <c r="P35" s="139" t="str">
        <f>IF(LEN(VLOOKUP($G35,Baseline!$G:$BH,10,0))=0,"",VLOOKUP($G35,Baseline!$G:$BH,10,0))</f>
        <v/>
      </c>
      <c r="Q35" s="139" t="str">
        <f>IF(LEN(VLOOKUP($G35,Baseline!$G:$BH,11,0))=0,"",VLOOKUP($G35,Baseline!$G:$BH,11,0))</f>
        <v/>
      </c>
      <c r="R35" s="139" t="str">
        <f>IF(LEN(VLOOKUP($G35,Baseline!$G:$BH,12,0))=0,"",VLOOKUP($G35,Baseline!$G:$BH,12,0))</f>
        <v/>
      </c>
      <c r="S35" s="139" t="str">
        <f>IF(LEN(VLOOKUP($G35,Baseline!$G:$BH,13,0))=0,"",VLOOKUP($G35,Baseline!$G:$BH,13,0))</f>
        <v/>
      </c>
      <c r="T35" s="139" t="str">
        <f>IF(LEN(VLOOKUP($G35,Baseline!$G:$BH,14,0))=0,"",VLOOKUP($G35,Baseline!$G:$BH,14,0))</f>
        <v/>
      </c>
      <c r="U35" s="139" t="str">
        <f>IF(LEN(VLOOKUP($G35,Baseline!$G:$BH,15,0))=0,"",VLOOKUP($G35,Baseline!$G:$BH,15,0))</f>
        <v/>
      </c>
      <c r="V35" s="139" t="str">
        <f>IF(LEN(VLOOKUP($G35,Baseline!$G:$BH,16,0))=0,"",VLOOKUP($G35,Baseline!$G:$BH,16,0))</f>
        <v/>
      </c>
      <c r="W35" s="139" t="str">
        <f>IF(LEN(VLOOKUP($G35,Baseline!$G:$BH,17,0))=0,"",VLOOKUP($G35,Baseline!$G:$BH,17,0))</f>
        <v/>
      </c>
      <c r="X35" s="139" t="str">
        <f>IF(LEN(VLOOKUP($G35,Baseline!$G:$BH,18,0))=0,"",VLOOKUP($G35,Baseline!$G:$BH,18,0))</f>
        <v/>
      </c>
      <c r="Y35" s="139" t="str">
        <f>IF(LEN(VLOOKUP($G35,Baseline!$G:$BH,19,0))=0,"",VLOOKUP($G35,Baseline!$G:$BH,19,0))</f>
        <v/>
      </c>
      <c r="Z35" s="139" t="str">
        <f>IF(LEN(VLOOKUP($G35,Baseline!$G:$BH,20,0))=0,"",VLOOKUP($G35,Baseline!$G:$BH,20,0))</f>
        <v/>
      </c>
      <c r="AA35" s="139" t="str">
        <f>IF(LEN(VLOOKUP($G35,Baseline!$G:$BH,21,0))=0,"",VLOOKUP($G35,Baseline!$G:$BH,21,0))</f>
        <v/>
      </c>
      <c r="AB35" s="139" t="str">
        <f>IF(LEN(VLOOKUP($G35,Baseline!$G:$BH,22,0))=0,"",VLOOKUP($G35,Baseline!$G:$BH,22,0))</f>
        <v/>
      </c>
      <c r="AC35" s="139" t="str">
        <f>IF(LEN(VLOOKUP($G35,Baseline!$G:$BH,23,0))=0,"",VLOOKUP($G35,Baseline!$G:$BH,23,0))</f>
        <v/>
      </c>
      <c r="AD35" s="139" t="str">
        <f>IF(LEN(VLOOKUP($G35,Baseline!$G:$BH,24,0))=0,"",VLOOKUP($G35,Baseline!$G:$BH,24,0))</f>
        <v/>
      </c>
      <c r="AE35" s="139" t="str">
        <f>IF(LEN(VLOOKUP($G35,Baseline!$G:$BH,25,0))=0,"",VLOOKUP($G35,Baseline!$G:$BH,25,0))</f>
        <v/>
      </c>
      <c r="AF35" s="139" t="str">
        <f>IF(LEN(VLOOKUP($G35,Baseline!$G:$BH,26,0))=0,"",VLOOKUP($G35,Baseline!$G:$BH,26,0))</f>
        <v/>
      </c>
      <c r="AG35" s="139"/>
      <c r="AH35" s="139"/>
      <c r="AI35" s="139"/>
      <c r="AJ35" s="139"/>
      <c r="AK35" s="139" t="str">
        <f>IF(LEN(VLOOKUP($G35,Baseline!$G:$BH,31,0))=0,"",VLOOKUP($G35,Baseline!$G:$BH,31,0))</f>
        <v>Do you currently measure your blood pressure?</v>
      </c>
      <c r="AL35" s="139" t="str">
        <f>IF(LEN(VLOOKUP($G35,Baseline!$G:$BH,32,0))=0,"",VLOOKUP($G35,Baseline!$G:$BH,32,0))</f>
        <v>0 = No</v>
      </c>
      <c r="AM35" s="139" t="str">
        <f>IF(LEN(VLOOKUP($G35,Baseline!$G:$BH,33,0))=0,"",VLOOKUP($G35,Baseline!$G:$BH,33,0))</f>
        <v>1 = Yes</v>
      </c>
      <c r="AN35" s="139" t="str">
        <f>IF(LEN(VLOOKUP($G35,Baseline!$G:$BH,34,0))=0,"",VLOOKUP($G35,Baseline!$G:$BH,34,0))</f>
        <v>99 = No repsonse</v>
      </c>
      <c r="AO35" s="139" t="str">
        <f>IF(LEN(VLOOKUP($G35,Baseline!$G:$BH,35,0))=0,"",VLOOKUP($G35,Baseline!$G:$BH,35,0))</f>
        <v/>
      </c>
      <c r="AP35" s="139" t="str">
        <f>IF(LEN(VLOOKUP($G35,Baseline!$G:$BH,36,0))=0,"",VLOOKUP($G35,Baseline!$G:$BH,36,0))</f>
        <v/>
      </c>
      <c r="AQ35" s="139" t="str">
        <f>IF(LEN(VLOOKUP($G35,Baseline!$G:$BH,37,0))=0,"",VLOOKUP($G35,Baseline!$G:$BH,37,0))</f>
        <v/>
      </c>
      <c r="AR35" s="139" t="str">
        <f>IF(LEN(VLOOKUP($G35,Baseline!$G:$BH,38,0))=0,"",VLOOKUP($G35,Baseline!$G:$BH,38,0))</f>
        <v/>
      </c>
      <c r="AS35" s="139" t="str">
        <f>IF(LEN(VLOOKUP($G35,Baseline!$G:$BH,39,0))=0,"",VLOOKUP($G35,Baseline!$G:$BH,39,0))</f>
        <v/>
      </c>
      <c r="AT35" s="139" t="str">
        <f>IF(LEN(VLOOKUP($G35,Baseline!$G:$BH,40,0))=0,"",VLOOKUP($G35,Baseline!$G:$BH,40,0))</f>
        <v/>
      </c>
      <c r="AU35" s="139" t="str">
        <f>IF(LEN(VLOOKUP($G35,Baseline!$G:$BH,41,0))=0,"",VLOOKUP($G35,Baseline!$G:$BH,41,0))</f>
        <v/>
      </c>
      <c r="AV35" s="139" t="str">
        <f>IF(LEN(VLOOKUP($G35,Baseline!$G:$BH,42,0))=0,"",VLOOKUP($G35,Baseline!$G:$BH,42,0))</f>
        <v/>
      </c>
      <c r="AW35" s="139" t="str">
        <f>IF(LEN(VLOOKUP($G35,Baseline!$G:$BH,43,0))=0,"",VLOOKUP($G35,Baseline!$G:$BH,43,0))</f>
        <v/>
      </c>
      <c r="AX35" s="139" t="str">
        <f>IF(LEN(VLOOKUP($G35,Baseline!$G:$BH,44,0))=0,"",VLOOKUP($G35,Baseline!$G:$BH,44,0))</f>
        <v/>
      </c>
      <c r="AY35" s="139" t="str">
        <f>IF(LEN(VLOOKUP($G35,Baseline!$G:$BH,45,0))=0,"",VLOOKUP($G35,Baseline!$G:$BH,45,0))</f>
        <v/>
      </c>
      <c r="AZ35" s="139" t="str">
        <f>IF(LEN(VLOOKUP($G35,Baseline!$G:$BH,46,0))=0,"",VLOOKUP($G35,Baseline!$G:$BH,46,0))</f>
        <v/>
      </c>
      <c r="BA35" s="139" t="str">
        <f>IF(LEN(VLOOKUP($G35,Baseline!$G:$BH,47,0))=0,"",VLOOKUP($G35,Baseline!$G:$BH,47,0))</f>
        <v/>
      </c>
      <c r="BB35" s="139" t="str">
        <f>IF(LEN(VLOOKUP($G35,Baseline!$G:$BH,48,0))=0,"",VLOOKUP($G35,Baseline!$G:$BH,48,0))</f>
        <v/>
      </c>
      <c r="BC35" s="139" t="str">
        <f>IF(LEN(VLOOKUP($G35,Baseline!$G:$BH,49,0))=0,"",VLOOKUP($G35,Baseline!$G:$BH,49,0))</f>
        <v/>
      </c>
      <c r="BD35" s="139" t="str">
        <f>IF(LEN(VLOOKUP($G35,Baseline!$G:$BH,50,0))=0,"",VLOOKUP($G35,Baseline!$G:$BH,50,0))</f>
        <v/>
      </c>
      <c r="BE35" s="139" t="str">
        <f>IF(LEN(VLOOKUP($G35,Baseline!$G:$BH,51,0))=0,"",VLOOKUP($G35,Baseline!$G:$BH,51,0))</f>
        <v/>
      </c>
      <c r="BF35" s="139" t="str">
        <f>IF(LEN(VLOOKUP($G35,Baseline!$G:$BH,52,0))=0,"",VLOOKUP($G35,Baseline!$G:$BH,52,0))</f>
        <v/>
      </c>
      <c r="BG35" s="139" t="str">
        <f>IF(LEN(VLOOKUP($G35,Baseline!$G:$BH,53,0))=0,"",VLOOKUP($G35,Baseline!$G:$BH,53,0))</f>
        <v/>
      </c>
      <c r="BH35" s="139" t="str">
        <f>IF(LEN(VLOOKUP($G35,Baseline!$G:$BH,54,0))=0,"",VLOOKUP($G35,Baseline!$G:$BH,54,0))</f>
        <v/>
      </c>
      <c r="BI35" s="139"/>
      <c r="BJ35" s="139"/>
      <c r="BK35" s="139"/>
      <c r="BL35" s="139"/>
      <c r="BM35" s="139" t="str">
        <f>IF(LEN(VLOOKUP($G35,Baseline!$G:$CJ,59,0))=0,"",VLOOKUP($G35,Baseline!$G:$CJ,59,0))</f>
        <v>¿Actualmente se toma usted mismo la tensión?</v>
      </c>
      <c r="BN35" s="135" t="str">
        <f>IF(LEN(VLOOKUP($G35,Baseline!$G:$CJ,60,0))=0,"",VLOOKUP($G35,Baseline!$G:$CJ,60,0))</f>
        <v>0 = No</v>
      </c>
      <c r="BO35" s="135" t="str">
        <f>IF(LEN(VLOOKUP($G35,Baseline!$G:$CJ,61,0))=0,"",VLOOKUP($G35,Baseline!$G:$CJ,61,0))</f>
        <v>1 = Sí</v>
      </c>
      <c r="BP35" s="135" t="str">
        <f>IF(LEN(VLOOKUP($G35,Baseline!$G:$CJ,62,0))=0,"",VLOOKUP($G35,Baseline!$G:$CJ,62,0))</f>
        <v>99 = No hay datos</v>
      </c>
      <c r="BQ35" s="135" t="str">
        <f>IF(LEN(VLOOKUP($G35,Baseline!$G:$CJ,63,0))=0,"",VLOOKUP($G35,Baseline!$G:$CJ,63,0))</f>
        <v/>
      </c>
      <c r="BR35" s="135" t="str">
        <f>IF(LEN(VLOOKUP($G35,Baseline!$G:$CJ,64,0))=0,"",VLOOKUP($G35,Baseline!$G:$CJ,64,0))</f>
        <v/>
      </c>
      <c r="BS35" s="135" t="str">
        <f>IF(LEN(VLOOKUP($G35,Baseline!$G:$CJ,65,0))=0,"",VLOOKUP($G35,Baseline!$G:$CJ,65,0))</f>
        <v/>
      </c>
      <c r="BT35" s="135" t="str">
        <f>IF(LEN(VLOOKUP($G35,Baseline!$G:$CJ,66,0))=0,"",VLOOKUP($G35,Baseline!$G:$CJ,66,0))</f>
        <v/>
      </c>
      <c r="BU35" s="135" t="str">
        <f>IF(LEN(VLOOKUP($G35,Baseline!$G:$CJ,67,0))=0,"",VLOOKUP($G35,Baseline!$G:$CJ,67,0))</f>
        <v/>
      </c>
      <c r="BV35" s="135" t="str">
        <f>IF(LEN(VLOOKUP($G35,Baseline!$G:$CJ,68,0))=0,"",VLOOKUP($G35,Baseline!$G:$CJ,68,0))</f>
        <v/>
      </c>
      <c r="BW35" s="135" t="str">
        <f>IF(LEN(VLOOKUP($G35,Baseline!$G:$CJ,69,0))=0,"",VLOOKUP($G35,Baseline!$G:$CJ,69,0))</f>
        <v/>
      </c>
      <c r="BX35" s="135" t="str">
        <f>IF(LEN(VLOOKUP($G35,Baseline!$G:$CJ,70,0))=0,"",VLOOKUP($G35,Baseline!$G:$CJ,70,0))</f>
        <v/>
      </c>
      <c r="BY35" s="135" t="str">
        <f>IF(LEN(VLOOKUP($G35,Baseline!$G:$CJ,71,0))=0,"",VLOOKUP($G35,Baseline!$G:$CJ,71,0))</f>
        <v/>
      </c>
      <c r="BZ35" s="135" t="str">
        <f>IF(LEN(VLOOKUP($G35,Baseline!$G:$CJ,72,0))=0,"",VLOOKUP($G35,Baseline!$G:$CJ,72,0))</f>
        <v/>
      </c>
      <c r="CA35" s="135" t="str">
        <f>IF(LEN(VLOOKUP($G35,Baseline!$G:$CJ,73,0))=0,"",VLOOKUP($G35,Baseline!$G:$CJ,73,0))</f>
        <v/>
      </c>
      <c r="CB35" s="135" t="str">
        <f>IF(LEN(VLOOKUP($G35,Baseline!$G:$CJ,74,0))=0,"",VLOOKUP($G35,Baseline!$G:$CJ,74,0))</f>
        <v/>
      </c>
      <c r="CC35" s="135" t="str">
        <f>IF(LEN(VLOOKUP($G35,Baseline!$G:$CJ,75,0))=0,"",VLOOKUP($G35,Baseline!$G:$CJ,75,0))</f>
        <v/>
      </c>
      <c r="CD35" s="135" t="str">
        <f>IF(LEN(VLOOKUP($G35,Baseline!$G:$CJ,76,0))=0,"",VLOOKUP($G35,Baseline!$G:$CJ,76,0))</f>
        <v/>
      </c>
      <c r="CE35" s="135" t="str">
        <f>IF(LEN(VLOOKUP($G35,Baseline!$G:$CJ,77,0))=0,"",VLOOKUP($G35,Baseline!$G:$CJ,77,0))</f>
        <v/>
      </c>
      <c r="CF35" s="135" t="str">
        <f>IF(LEN(VLOOKUP($G35,Baseline!$G:$CJ,78,0))=0,"",VLOOKUP($G35,Baseline!$G:$CJ,78,0))</f>
        <v/>
      </c>
      <c r="CG35" s="135" t="str">
        <f>IF(LEN(VLOOKUP($G35,Baseline!$G:$CJ,79,0))=0,"",VLOOKUP($G35,Baseline!$G:$CJ,79,0))</f>
        <v/>
      </c>
      <c r="CH35" s="135" t="str">
        <f>IF(LEN(VLOOKUP($G35,Baseline!$G:$CJ,80,0))=0,"",VLOOKUP($G35,Baseline!$G:$CJ,80,0))</f>
        <v/>
      </c>
      <c r="CI35" s="135" t="str">
        <f>IF(LEN(VLOOKUP($G35,Baseline!$G:$CJ,81,0))=0,"",VLOOKUP($G35,Baseline!$G:$CJ,81,0))</f>
        <v/>
      </c>
      <c r="CJ35" s="135" t="str">
        <f>IF(LEN(VLOOKUP($G35,Baseline!$G:$CJ,82,0))=0,"",VLOOKUP($G35,Baseline!$G:$CJ,82,0))</f>
        <v/>
      </c>
      <c r="CK35" s="139"/>
      <c r="CL35" s="139"/>
      <c r="CM35" s="139"/>
      <c r="CN35" s="139"/>
      <c r="CO35" s="136" t="str">
        <f>IF(LEN(VLOOKUP($G35,Baseline!$G:$DL,87,0))=0,"",VLOOKUP($G35,Baseline!$G:$DL,87,0))</f>
        <v>Mesurez-vous votre tension artérielle par vous-même actuellement ?</v>
      </c>
      <c r="CP35" s="136" t="str">
        <f>IF(LEN(VLOOKUP($G35,Baseline!$G:$DL,88,0))=0,"",VLOOKUP($G35,Baseline!$G:$DL,88,0))</f>
        <v>0 = non</v>
      </c>
      <c r="CQ35" s="136" t="str">
        <f>IF(LEN(VLOOKUP($G35,Baseline!$G:$DL,89,0))=0,"",VLOOKUP($G35,Baseline!$G:$DL,89,0))</f>
        <v>1 = oui</v>
      </c>
      <c r="CR35" s="136" t="str">
        <f>IF(LEN(VLOOKUP($G35,Baseline!$G:$DL,90,0))=0,"",VLOOKUP($G35,Baseline!$G:$DL,90,0))</f>
        <v>99 = pas de réponse</v>
      </c>
      <c r="CS35" s="136" t="str">
        <f>IF(LEN(VLOOKUP($G35,Baseline!$G:$DL,91,0))=0,"",VLOOKUP($G35,Baseline!$G:$DL,91,0))</f>
        <v/>
      </c>
      <c r="CT35" s="136" t="str">
        <f>IF(LEN(VLOOKUP($G35,Baseline!$G:$DL,92,0))=0,"",VLOOKUP($G35,Baseline!$G:$DL,92,0))</f>
        <v/>
      </c>
      <c r="CU35" s="136" t="str">
        <f>IF(LEN(VLOOKUP($G35,Baseline!$G:$DL,93,0))=0,"",VLOOKUP($G35,Baseline!$G:$DL,93,0))</f>
        <v/>
      </c>
      <c r="CV35" s="136" t="str">
        <f>IF(LEN(VLOOKUP($G35,Baseline!$G:$DL,94,0))=0,"",VLOOKUP($G35,Baseline!$G:$DL,94,0))</f>
        <v/>
      </c>
      <c r="CW35" s="136" t="str">
        <f>IF(LEN(VLOOKUP($G35,Baseline!$G:$DL,95,0))=0,"",VLOOKUP($G35,Baseline!$G:$DL,95,0))</f>
        <v/>
      </c>
      <c r="CX35" s="136" t="str">
        <f>IF(LEN(VLOOKUP($G35,Baseline!$G:$DL,96,0))=0,"",VLOOKUP($G35,Baseline!$G:$DL,96,0))</f>
        <v/>
      </c>
      <c r="CY35" s="136" t="str">
        <f>IF(LEN(VLOOKUP($G35,Baseline!$G:$DL,97,0))=0,"",VLOOKUP($G35,Baseline!$G:$DL,97,0))</f>
        <v/>
      </c>
      <c r="CZ35" s="136" t="str">
        <f>IF(LEN(VLOOKUP($G35,Baseline!$G:$DL,98,0))=0,"",VLOOKUP($G35,Baseline!$G:$DL,98,0))</f>
        <v/>
      </c>
      <c r="DA35" s="136" t="str">
        <f>IF(LEN(VLOOKUP($G35,Baseline!$G:$DL,99,0))=0,"",VLOOKUP($G35,Baseline!$G:$DL,99,0))</f>
        <v/>
      </c>
      <c r="DB35" s="136" t="str">
        <f>IF(LEN(VLOOKUP($G35,Baseline!$G:$DL,100,0))=0,"",VLOOKUP($G35,Baseline!$G:$DL,100,0))</f>
        <v/>
      </c>
      <c r="DC35" s="136" t="str">
        <f>IF(LEN(VLOOKUP($G35,Baseline!$G:$DL,101,0))=0,"",VLOOKUP($G35,Baseline!$G:$DL,101,0))</f>
        <v/>
      </c>
      <c r="DD35" s="136" t="str">
        <f>IF(LEN(VLOOKUP($G35,Baseline!$G:$DL,102,0))=0,"",VLOOKUP($G35,Baseline!$G:$DL,102,0))</f>
        <v/>
      </c>
      <c r="DE35" s="136" t="str">
        <f>IF(LEN(VLOOKUP($G35,Baseline!$G:$DL,103,0))=0,"",VLOOKUP($G35,Baseline!$G:$DL,103,0))</f>
        <v/>
      </c>
      <c r="DF35" s="136" t="str">
        <f>IF(LEN(VLOOKUP($G35,Baseline!$G:$DL,104,0))=0,"",VLOOKUP($G35,Baseline!$G:$DL,104,0))</f>
        <v/>
      </c>
      <c r="DG35" s="136" t="str">
        <f>IF(LEN(VLOOKUP($G35,Baseline!$G:$DL,105,0))=0,"",VLOOKUP($G35,Baseline!$G:$DL,105,0))</f>
        <v/>
      </c>
      <c r="DH35" s="136" t="str">
        <f>IF(LEN(VLOOKUP($G35,Baseline!$G:$DL,106,0))=0,"",VLOOKUP($G35,Baseline!$G:$DL,106,0))</f>
        <v/>
      </c>
      <c r="DI35" s="136" t="str">
        <f>IF(LEN(VLOOKUP($G35,Baseline!$G:$DL,107,0))=0,"",VLOOKUP($G35,Baseline!$G:$DL,107,0))</f>
        <v/>
      </c>
      <c r="DJ35" s="136" t="str">
        <f>IF(LEN(VLOOKUP($G35,Baseline!$G:$DL,108,0))=0,"",VLOOKUP($G35,Baseline!$G:$DL,108,0))</f>
        <v/>
      </c>
      <c r="DK35" s="136" t="str">
        <f>IF(LEN(VLOOKUP($G35,Baseline!$G:$DL,109,0))=0,"",VLOOKUP($G35,Baseline!$G:$DL,109,0))</f>
        <v/>
      </c>
      <c r="DL35" s="136" t="str">
        <f>IF(LEN(VLOOKUP($G35,Baseline!$G:$DL,110,0))=0,"",VLOOKUP($G35,Baseline!$G:$DL,110,0))</f>
        <v/>
      </c>
      <c r="DM35" s="136"/>
      <c r="DN35" s="136"/>
      <c r="DO35" s="136"/>
      <c r="DP35" s="136"/>
      <c r="DQ35" s="139" t="str">
        <f>IF(LEN(VLOOKUP($G35,Baseline!$G:$EN,115,0))=0,"",VLOOKUP($G35,Baseline!$G:$EN,115,0))</f>
        <v>Jelenleg saját maga méri a vérnyomását?</v>
      </c>
      <c r="DR35" s="139" t="str">
        <f>IF(LEN(VLOOKUP($G35,Baseline!$G:$EN,116,0))=0,"",VLOOKUP($G35,Baseline!$G:$EN,116,0))</f>
        <v>0 = nem</v>
      </c>
      <c r="DS35" s="139" t="str">
        <f>IF(LEN(VLOOKUP($G35,Baseline!$G:$EN,117,0))=0,"",VLOOKUP($G35,Baseline!$G:$EN,117,0))</f>
        <v>1 = igen</v>
      </c>
      <c r="DT35" s="139" t="str">
        <f>IF(LEN(VLOOKUP($G35,Baseline!$G:$EN,118,0))=0,"",VLOOKUP($G35,Baseline!$G:$EN,118,0))</f>
        <v>99 = nincs válasz</v>
      </c>
      <c r="DU35" s="139" t="str">
        <f>IF(LEN(VLOOKUP($G35,Baseline!$G:$EN,119,0))=0,"",VLOOKUP($G35,Baseline!$G:$EN,119,0))</f>
        <v/>
      </c>
      <c r="DV35" s="139" t="str">
        <f>IF(LEN(VLOOKUP($G35,Baseline!$G:$EN,120,0))=0,"",VLOOKUP($G35,Baseline!$G:$EN,120,0))</f>
        <v/>
      </c>
      <c r="DW35" s="139" t="str">
        <f>IF(LEN(VLOOKUP($G35,Baseline!$G:$EN,121,0))=0,"",VLOOKUP($G35,Baseline!$G:$EN,121,0))</f>
        <v/>
      </c>
      <c r="DX35" s="139" t="str">
        <f>IF(LEN(VLOOKUP($G35,Baseline!$G:$EN,122,0))=0,"",VLOOKUP($G35,Baseline!$G:$EN,122,0))</f>
        <v/>
      </c>
      <c r="DY35" s="139" t="str">
        <f>IF(LEN(VLOOKUP($G35,Baseline!$G:$EN,123,0))=0,"",VLOOKUP($G35,Baseline!$G:$EN,123,0))</f>
        <v/>
      </c>
      <c r="DZ35" s="139" t="str">
        <f>IF(LEN(VLOOKUP($G35,Baseline!$G:$EN,124,0))=0,"",VLOOKUP($G35,Baseline!$G:$EN,124,0))</f>
        <v/>
      </c>
      <c r="EA35" s="139" t="str">
        <f>IF(LEN(VLOOKUP($G35,Baseline!$G:$EN,125,0))=0,"",VLOOKUP($G35,Baseline!$G:$EN,125,0))</f>
        <v/>
      </c>
      <c r="EB35" s="139" t="str">
        <f>IF(LEN(VLOOKUP($G35,Baseline!$G:$EN,126,0))=0,"",VLOOKUP($G35,Baseline!$G:$EN,126,0))</f>
        <v/>
      </c>
      <c r="EC35" s="139" t="str">
        <f>IF(LEN(VLOOKUP($G35,Baseline!$G:$EN,127,0))=0,"",VLOOKUP($G35,Baseline!$G:$EN,127,0))</f>
        <v/>
      </c>
      <c r="ED35" s="139" t="str">
        <f>IF(LEN(VLOOKUP($G35,Baseline!$G:$EN,128,0))=0,"",VLOOKUP($G35,Baseline!$G:$EN,128,0))</f>
        <v/>
      </c>
      <c r="EE35" s="139" t="str">
        <f>IF(LEN(VLOOKUP($G35,Baseline!$G:$EN,129,0))=0,"",VLOOKUP($G35,Baseline!$G:$EN,129,0))</f>
        <v/>
      </c>
      <c r="EF35" s="139" t="str">
        <f>IF(LEN(VLOOKUP($G35,Baseline!$G:$EN,130,0))=0,"",VLOOKUP($G35,Baseline!$G:$EN,130,0))</f>
        <v/>
      </c>
      <c r="EG35" s="139" t="str">
        <f>IF(LEN(VLOOKUP($G35,Baseline!$G:$EN,131,0))=0,"",VLOOKUP($G35,Baseline!$G:$EN,131,0))</f>
        <v/>
      </c>
      <c r="EH35" s="139" t="str">
        <f>IF(LEN(VLOOKUP($G35,Baseline!$G:$EN,132,0))=0,"",VLOOKUP($G35,Baseline!$G:$EN,132,0))</f>
        <v/>
      </c>
      <c r="EI35" s="139" t="str">
        <f>IF(LEN(VLOOKUP($G35,Baseline!$G:$EN,133,0))=0,"",VLOOKUP($G35,Baseline!$G:$EN,133,0))</f>
        <v/>
      </c>
      <c r="EJ35" s="139" t="str">
        <f>IF(LEN(VLOOKUP($G35,Baseline!$G:$EN,134,0))=0,"",VLOOKUP($G35,Baseline!$G:$EN,134,0))</f>
        <v/>
      </c>
      <c r="EK35" s="139" t="str">
        <f>IF(LEN(VLOOKUP($G35,Baseline!$G:$EN,135,0))=0,"",VLOOKUP($G35,Baseline!$G:$EN,135,0))</f>
        <v/>
      </c>
      <c r="EL35" s="139" t="str">
        <f>IF(LEN(VLOOKUP($G35,Baseline!$G:$EN,136,0))=0,"",VLOOKUP($G35,Baseline!$G:$EN,136,0))</f>
        <v/>
      </c>
      <c r="EM35" s="139" t="str">
        <f>IF(LEN(VLOOKUP($G35,Baseline!$G:$EN,137,0))=0,"",VLOOKUP($G35,Baseline!$G:$EN,137,0))</f>
        <v/>
      </c>
      <c r="EN35" s="139" t="str">
        <f>IF(LEN(VLOOKUP($G35,Baseline!$G:$EN,138,0))=0,"",VLOOKUP($G35,Baseline!$G:$EN,138,0))</f>
        <v/>
      </c>
      <c r="EO35" s="139"/>
      <c r="EP35" s="139"/>
      <c r="EQ35" s="139"/>
      <c r="ER35" s="139"/>
      <c r="ES35" s="139" t="str">
        <f>IF(LEN(VLOOKUP($G35,Baseline!$G:$FP,143,0))=0,"",VLOOKUP($G35,Baseline!$G:$FP,143,0))</f>
        <v>Al momento effettua la misurazione della pressione autonomamente?</v>
      </c>
      <c r="ET35" s="139" t="str">
        <f>IF(LEN(VLOOKUP($G35,Baseline!$G:$FP,144,0))=0,"",VLOOKUP($G35,Baseline!$G:$FP,144,0))</f>
        <v>0 = no</v>
      </c>
      <c r="EU35" s="139" t="str">
        <f>IF(LEN(VLOOKUP($G35,Baseline!$G:$FP,145,0))=0,"",VLOOKUP($G35,Baseline!$G:$FP,145,0))</f>
        <v>1 = sì</v>
      </c>
      <c r="EV35" s="139" t="str">
        <f>IF(LEN(VLOOKUP($G35,Baseline!$G:$FP,146,0))=0,"",VLOOKUP($G35,Baseline!$G:$FP,146,0))</f>
        <v>99 = nessuna risposta</v>
      </c>
      <c r="EW35" s="139" t="str">
        <f>IF(LEN(VLOOKUP($G35,Baseline!$G:$FP,147,0))=0,"",VLOOKUP($G35,Baseline!$G:$FP,147,0))</f>
        <v/>
      </c>
      <c r="EX35" s="139" t="str">
        <f>IF(LEN(VLOOKUP($G35,Baseline!$G:$FP,148,0))=0,"",VLOOKUP($G35,Baseline!$G:$FP,148,0))</f>
        <v/>
      </c>
      <c r="EY35" s="139" t="str">
        <f>IF(LEN(VLOOKUP($G35,Baseline!$G:$FP,149,0))=0,"",VLOOKUP($G35,Baseline!$G:$FP,149,0))</f>
        <v/>
      </c>
      <c r="EZ35" s="139" t="str">
        <f>IF(LEN(VLOOKUP($G35,Baseline!$G:$FP,150,0))=0,"",VLOOKUP($G35,Baseline!$G:$FP,150,0))</f>
        <v/>
      </c>
      <c r="FA35" s="139" t="str">
        <f>IF(LEN(VLOOKUP($G35,Baseline!$G:$FP,151,0))=0,"",VLOOKUP($G35,Baseline!$G:$FP,151,0))</f>
        <v/>
      </c>
      <c r="FB35" s="139" t="str">
        <f>IF(LEN(VLOOKUP($G35,Baseline!$G:$FP,152,0))=0,"",VLOOKUP($G35,Baseline!$G:$FP,152,0))</f>
        <v/>
      </c>
      <c r="FC35" s="139" t="str">
        <f>IF(LEN(VLOOKUP($G35,Baseline!$G:$FP,153,0))=0,"",VLOOKUP($G35,Baseline!$G:$FP,153,0))</f>
        <v/>
      </c>
      <c r="FD35" s="139" t="str">
        <f>IF(LEN(VLOOKUP($G35,Baseline!$G:$FP,154,0))=0,"",VLOOKUP($G35,Baseline!$G:$FP,154,0))</f>
        <v/>
      </c>
      <c r="FE35" s="139" t="str">
        <f>IF(LEN(VLOOKUP($G35,Baseline!$G:$FP,155,0))=0,"",VLOOKUP($G35,Baseline!$G:$FP,155,0))</f>
        <v/>
      </c>
      <c r="FF35" s="139" t="str">
        <f>IF(LEN(VLOOKUP($G35,Baseline!$G:$FP,156,0))=0,"",VLOOKUP($G35,Baseline!$G:$FP,156,0))</f>
        <v/>
      </c>
      <c r="FG35" s="139" t="str">
        <f>IF(LEN(VLOOKUP($G35,Baseline!$G:$FP,157,0))=0,"",VLOOKUP($G35,Baseline!$G:$FP,157,0))</f>
        <v/>
      </c>
      <c r="FH35" s="139" t="str">
        <f>IF(LEN(VLOOKUP($G35,Baseline!$G:$FP,158,0))=0,"",VLOOKUP($G35,Baseline!$G:$FP,158,0))</f>
        <v/>
      </c>
      <c r="FI35" s="139" t="str">
        <f>IF(LEN(VLOOKUP($G35,Baseline!$G:$FP,159,0))=0,"",VLOOKUP($G35,Baseline!$G:$FP,159,0))</f>
        <v/>
      </c>
      <c r="FJ35" s="139" t="str">
        <f>IF(LEN(VLOOKUP($G35,Baseline!$G:$FP,160,0))=0,"",VLOOKUP($G35,Baseline!$G:$FP,160,0))</f>
        <v/>
      </c>
      <c r="FK35" s="139" t="str">
        <f>IF(LEN(VLOOKUP($G35,Baseline!$G:$FP,161,0))=0,"",VLOOKUP($G35,Baseline!$G:$FP,161,0))</f>
        <v/>
      </c>
      <c r="FL35" s="139" t="str">
        <f>IF(LEN(VLOOKUP($G35,Baseline!$G:$FP,162,0))=0,"",VLOOKUP($G35,Baseline!$G:$FP,162,0))</f>
        <v/>
      </c>
      <c r="FM35" s="139" t="str">
        <f>IF(LEN(VLOOKUP($G35,Baseline!$G:$FP,163,0))=0,"",VLOOKUP($G35,Baseline!$G:$FP,163,0))</f>
        <v/>
      </c>
      <c r="FN35" s="139" t="str">
        <f>IF(LEN(VLOOKUP($G35,Baseline!$G:$FP,164,0))=0,"",VLOOKUP($G35,Baseline!$G:$FP,164,0))</f>
        <v/>
      </c>
      <c r="FO35" s="139" t="str">
        <f>IF(LEN(VLOOKUP($G35,Baseline!$G:$FP,165,0))=0,"",VLOOKUP($G35,Baseline!$G:$FP,165,0))</f>
        <v/>
      </c>
      <c r="FP35" s="139" t="str">
        <f>IF(LEN(VLOOKUP($G35,Baseline!$G:$FP,166,0))=0,"",VLOOKUP($G35,Baseline!$G:$FP,166,0))</f>
        <v/>
      </c>
      <c r="FQ35" s="139"/>
      <c r="FR35" s="139"/>
      <c r="FS35" s="139"/>
      <c r="FT35" s="139"/>
      <c r="FU35" s="139" t="str">
        <f>IF(LEN(VLOOKUP($G35,Baseline!$G:$GR,171,0))=0,"",VLOOKUP($G35,Baseline!$G:$GR,171,0))</f>
        <v>Измеряете ли Вы себе давление сами?</v>
      </c>
      <c r="FV35" s="139" t="str">
        <f>IF(LEN(VLOOKUP($G35,Baseline!$G:$GR,172,0))=0,"",VLOOKUP($G35,Baseline!$G:$GR,172,0))</f>
        <v>0 = нет</v>
      </c>
      <c r="FW35" s="139" t="str">
        <f>IF(LEN(VLOOKUP($G35,Baseline!$G:$GR,173,0))=0,"",VLOOKUP($G35,Baseline!$G:$GR,173,0))</f>
        <v>1 = да</v>
      </c>
      <c r="FX35" s="139" t="str">
        <f>IF(LEN(VLOOKUP($G35,Baseline!$G:$GR,174,0))=0,"",VLOOKUP($G35,Baseline!$G:$GR,174,0))</f>
        <v>99 = нет ответа</v>
      </c>
      <c r="FY35" s="139" t="str">
        <f>IF(LEN(VLOOKUP($G35,Baseline!$G:$GR,175,0))=0,"",VLOOKUP($G35,Baseline!$G:$GR,175,0))</f>
        <v/>
      </c>
      <c r="FZ35" s="139" t="str">
        <f>IF(LEN(VLOOKUP($G35,Baseline!$G:$GR,176,0))=0,"",VLOOKUP($G35,Baseline!$G:$GR,176,0))</f>
        <v/>
      </c>
      <c r="GA35" s="139" t="str">
        <f>IF(LEN(VLOOKUP($G35,Baseline!$G:$GR,177,0))=0,"",VLOOKUP($G35,Baseline!$G:$GR,177,0))</f>
        <v/>
      </c>
      <c r="GB35" s="139" t="str">
        <f>IF(LEN(VLOOKUP($G35,Baseline!$G:$GR,178,0))=0,"",VLOOKUP($G35,Baseline!$G:$GR,178,0))</f>
        <v/>
      </c>
      <c r="GC35" s="139" t="str">
        <f>IF(LEN(VLOOKUP($G35,Baseline!$G:$GR,179,0))=0,"",VLOOKUP($G35,Baseline!$G:$GR,179,0))</f>
        <v/>
      </c>
      <c r="GD35" s="139" t="str">
        <f>IF(LEN(VLOOKUP($G35,Baseline!$G:$GR,180,0))=0,"",VLOOKUP($G35,Baseline!$G:$GR,180,0))</f>
        <v/>
      </c>
      <c r="GE35" s="139" t="str">
        <f>IF(LEN(VLOOKUP($G35,Baseline!$G:$GR,181,0))=0,"",VLOOKUP($G35,Baseline!$G:$GR,181,0))</f>
        <v/>
      </c>
      <c r="GF35" s="139" t="str">
        <f>IF(LEN(VLOOKUP($G35,Baseline!$G:$GR,182,0))=0,"",VLOOKUP($G35,Baseline!$G:$GR,182,0))</f>
        <v/>
      </c>
      <c r="GG35" s="139" t="str">
        <f>IF(LEN(VLOOKUP($G35,Baseline!$G:$GR,183,0))=0,"",VLOOKUP($G35,Baseline!$G:$GR,183,0))</f>
        <v/>
      </c>
      <c r="GH35" s="139" t="str">
        <f>IF(LEN(VLOOKUP($G35,Baseline!$G:$GR,184,0))=0,"",VLOOKUP($G35,Baseline!$G:$GR,184,0))</f>
        <v/>
      </c>
      <c r="GI35" s="139" t="str">
        <f>IF(LEN(VLOOKUP($G35,Baseline!$G:$GR,185,0))=0,"",VLOOKUP($G35,Baseline!$G:$GR,185,0))</f>
        <v/>
      </c>
      <c r="GJ35" s="139" t="str">
        <f>IF(LEN(VLOOKUP($G35,Baseline!$G:$GR,186,0))=0,"",VLOOKUP($G35,Baseline!$G:$GR,186,0))</f>
        <v/>
      </c>
      <c r="GK35" s="139" t="str">
        <f>IF(LEN(VLOOKUP($G35,Baseline!$G:$GR,187,0))=0,"",VLOOKUP($G35,Baseline!$G:$GR,187,0))</f>
        <v/>
      </c>
      <c r="GL35" s="139" t="str">
        <f>IF(LEN(VLOOKUP($G35,Baseline!$G:$GR,188,0))=0,"",VLOOKUP($G35,Baseline!$G:$GR,188,0))</f>
        <v/>
      </c>
      <c r="GM35" s="139" t="str">
        <f>IF(LEN(VLOOKUP($G35,Baseline!$G:$GR,189,0))=0,"",VLOOKUP($G35,Baseline!$G:$GR,189,0))</f>
        <v/>
      </c>
      <c r="GN35" s="139" t="str">
        <f>IF(LEN(VLOOKUP($G35,Baseline!$G:$GR,190,0))=0,"",VLOOKUP($G35,Baseline!$G:$GR,190,0))</f>
        <v/>
      </c>
      <c r="GO35" s="139" t="str">
        <f>IF(LEN(VLOOKUP($G35,Baseline!$G:$GR,191,0))=0,"",VLOOKUP($G35,Baseline!$G:$GR,191,0))</f>
        <v/>
      </c>
      <c r="GP35" s="139" t="str">
        <f>IF(LEN(VLOOKUP($G35,Baseline!$G:$GR,192,0))=0,"",VLOOKUP($G35,Baseline!$G:$GR,192,0))</f>
        <v/>
      </c>
      <c r="GQ35" s="139" t="str">
        <f>IF(LEN(VLOOKUP($G35,Baseline!$G:$GR,193,0))=0,"",VLOOKUP($G35,Baseline!$G:$GR,193,0))</f>
        <v/>
      </c>
      <c r="GR35" s="139" t="str">
        <f>IF(LEN(VLOOKUP($G35,Baseline!$G:$GR,194,0))=0,"",VLOOKUP($G35,Baseline!$G:$GR,194,0))</f>
        <v/>
      </c>
      <c r="GS35" s="139"/>
      <c r="GT35" s="139"/>
      <c r="GU35" s="139"/>
      <c r="GV35" s="139"/>
      <c r="GW35" s="139" t="str">
        <f>IF(LEN(VLOOKUP($G35,Baseline!$G:$HT,199,0))=0,"",VLOOKUP($G35,Baseline!$G:$HT,199,0))</f>
        <v>Da li trenutno sami merite svoj krvni pritisak?</v>
      </c>
      <c r="GX35" s="139" t="str">
        <f>IF(LEN(VLOOKUP($G35,Baseline!$G:$HT,200,0))=0,"",VLOOKUP($G35,Baseline!$G:$HT,200,0))</f>
        <v>0 = ne</v>
      </c>
      <c r="GY35" s="139" t="str">
        <f>IF(LEN(VLOOKUP($G35,Baseline!$G:$HT,201,0))=0,"",VLOOKUP($G35,Baseline!$G:$HT,201,0))</f>
        <v>1 = da</v>
      </c>
      <c r="GZ35" s="139" t="str">
        <f>IF(LEN(VLOOKUP($G35,Baseline!$G:$HT,202,0))=0,"",VLOOKUP($G35,Baseline!$G:$HT,202,0))</f>
        <v>99 = nema podataka</v>
      </c>
      <c r="HA35" s="139" t="str">
        <f>IF(LEN(VLOOKUP($G35,Baseline!$G:$HT,203,0))=0,"",VLOOKUP($G35,Baseline!$G:$HT,203,0))</f>
        <v/>
      </c>
      <c r="HB35" s="139" t="str">
        <f>IF(LEN(VLOOKUP($G35,Baseline!$G:$HT,204,0))=0,"",VLOOKUP($G35,Baseline!$G:$HT,204,0))</f>
        <v/>
      </c>
      <c r="HC35" s="139" t="str">
        <f>IF(LEN(VLOOKUP($G35,Baseline!$G:$HT,205,0))=0,"",VLOOKUP($G35,Baseline!$G:$HT,205,0))</f>
        <v/>
      </c>
      <c r="HD35" s="139" t="str">
        <f>IF(LEN(VLOOKUP($G35,Baseline!$G:$HT,206,0))=0,"",VLOOKUP($G35,Baseline!$G:$HT,206,0))</f>
        <v/>
      </c>
      <c r="HE35" s="139" t="str">
        <f>IF(LEN(VLOOKUP($G35,Baseline!$G:$HT,207,0))=0,"",VLOOKUP($G35,Baseline!$G:$HT,207,0))</f>
        <v/>
      </c>
      <c r="HF35" s="139" t="str">
        <f>IF(LEN(VLOOKUP($G35,Baseline!$G:$HT,208,0))=0,"",VLOOKUP($G35,Baseline!$G:$HT,208,0))</f>
        <v/>
      </c>
      <c r="HG35" s="139" t="str">
        <f>IF(LEN(VLOOKUP($G35,Baseline!$G:$HT,209,0))=0,"",VLOOKUP($G35,Baseline!$G:$HT,209,0))</f>
        <v/>
      </c>
      <c r="HH35" s="139" t="str">
        <f>IF(LEN(VLOOKUP($G35,Baseline!$G:$HT,210,0))=0,"",VLOOKUP($G35,Baseline!$G:$HT,210,0))</f>
        <v/>
      </c>
      <c r="HI35" s="139" t="str">
        <f>IF(LEN(VLOOKUP($G35,Baseline!$G:$HT,211,0))=0,"",VLOOKUP($G35,Baseline!$G:$HT,211,0))</f>
        <v/>
      </c>
      <c r="HJ35" s="139" t="str">
        <f>IF(LEN(VLOOKUP($G35,Baseline!$G:$HT,212,0))=0,"",VLOOKUP($G35,Baseline!$G:$HT,212,0))</f>
        <v/>
      </c>
      <c r="HK35" s="139" t="str">
        <f>IF(LEN(VLOOKUP($G35,Baseline!$G:$HT,213,0))=0,"",VLOOKUP($G35,Baseline!$G:$HT,213,0))</f>
        <v/>
      </c>
      <c r="HL35" s="139" t="str">
        <f>IF(LEN(VLOOKUP($G35,Baseline!$G:$HT,214,0))=0,"",VLOOKUP($G35,Baseline!$G:$HT,214,0))</f>
        <v/>
      </c>
      <c r="HM35" s="139" t="str">
        <f>IF(LEN(VLOOKUP($G35,Baseline!$G:$HT,215,0))=0,"",VLOOKUP($G35,Baseline!$G:$HT,215,0))</f>
        <v/>
      </c>
      <c r="HN35" s="139" t="str">
        <f>IF(LEN(VLOOKUP($G35,Baseline!$G:$HT,216,0))=0,"",VLOOKUP($G35,Baseline!$G:$HT,216,0))</f>
        <v/>
      </c>
      <c r="HO35" s="139" t="str">
        <f>IF(LEN(VLOOKUP($G35,Baseline!$G:$HT,217,0))=0,"",VLOOKUP($G35,Baseline!$G:$HT,217,0))</f>
        <v/>
      </c>
      <c r="HP35" s="139" t="str">
        <f>IF(LEN(VLOOKUP($G35,Baseline!$G:$HT,218,0))=0,"",VLOOKUP($G35,Baseline!$G:$HT,218,0))</f>
        <v/>
      </c>
      <c r="HQ35" s="139" t="str">
        <f>IF(LEN(VLOOKUP($G35,Baseline!$G:$HT,219,0))=0,"",VLOOKUP($G35,Baseline!$G:$HT,219,0))</f>
        <v/>
      </c>
      <c r="HR35" s="139" t="str">
        <f>IF(LEN(VLOOKUP($G35,Baseline!$G:$HT,220,0))=0,"",VLOOKUP($G35,Baseline!$G:$HT,220,0))</f>
        <v/>
      </c>
      <c r="HS35" s="139" t="str">
        <f>IF(LEN(VLOOKUP($G35,Baseline!$G:$HT,221,0))=0,"",VLOOKUP($G35,Baseline!$G:$HT,221,0))</f>
        <v/>
      </c>
      <c r="HT35" s="139" t="str">
        <f>IF(LEN(VLOOKUP($G35,Baseline!$G:$HT,222,0))=0,"",VLOOKUP($G35,Baseline!$G:$HT,222,0))</f>
        <v/>
      </c>
      <c r="HU35" s="139"/>
      <c r="HV35" s="139"/>
      <c r="HW35" s="139"/>
      <c r="HX35" s="139"/>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80" customFormat="1" ht="47.25" x14ac:dyDescent="0.25">
      <c r="A36" s="199" t="s">
        <v>261</v>
      </c>
      <c r="B36" s="199" t="s">
        <v>262</v>
      </c>
      <c r="C36" s="199"/>
      <c r="D36" s="199"/>
      <c r="E36" s="199"/>
      <c r="F36" s="199" t="s">
        <v>263</v>
      </c>
      <c r="G36" s="199" t="s">
        <v>1253</v>
      </c>
      <c r="H36" s="199"/>
      <c r="I36" s="178" t="s">
        <v>1674</v>
      </c>
      <c r="J36" s="130" t="str">
        <f>IF(LEN(VLOOKUP($G36,Baseline!$G:$BH,4,0))=0,"",VLOOKUP($G36,Baseline!$G:$BH,4,0))</f>
        <v>1 = Erhöht</v>
      </c>
      <c r="K36" s="130" t="str">
        <f>IF(LEN(VLOOKUP($G36,Baseline!$G:$BH,5,0))=0,"",VLOOKUP($G36,Baseline!$G:$BH,5,0))</f>
        <v>2 = Erniedrigt</v>
      </c>
      <c r="L36" s="130" t="str">
        <f>IF(LEN(VLOOKUP($G36,Baseline!$G:$BH,6,0))=0,"",VLOOKUP($G36,Baseline!$G:$BH,6,0))</f>
        <v>3 = Unverändert</v>
      </c>
      <c r="M36" s="130" t="str">
        <f>IF(LEN(VLOOKUP($G36,Baseline!$G:$BH,7,0))=0,"",VLOOKUP($G36,Baseline!$G:$BH,7,0))</f>
        <v>77 = Weiß nicht</v>
      </c>
      <c r="N36" s="130" t="str">
        <f>IF(LEN(VLOOKUP($G36,Baseline!$G:$BH,8,0))=0,"",VLOOKUP($G36,Baseline!$G:$BH,8,0))</f>
        <v>99 = Keine Angabe</v>
      </c>
      <c r="O36" s="130" t="str">
        <f>IF(LEN(VLOOKUP($G36,Baseline!$G:$BH,9,0))=0,"",VLOOKUP($G36,Baseline!$G:$BH,9,0))</f>
        <v/>
      </c>
      <c r="P36" s="130" t="str">
        <f>IF(LEN(VLOOKUP($G36,Baseline!$G:$BH,10,0))=0,"",VLOOKUP($G36,Baseline!$G:$BH,10,0))</f>
        <v/>
      </c>
      <c r="Q36" s="130" t="str">
        <f>IF(LEN(VLOOKUP($G36,Baseline!$G:$BH,11,0))=0,"",VLOOKUP($G36,Baseline!$G:$BH,11,0))</f>
        <v/>
      </c>
      <c r="R36" s="130" t="str">
        <f>IF(LEN(VLOOKUP($G36,Baseline!$G:$BH,12,0))=0,"",VLOOKUP($G36,Baseline!$G:$BH,12,0))</f>
        <v/>
      </c>
      <c r="S36" s="130" t="str">
        <f>IF(LEN(VLOOKUP($G36,Baseline!$G:$BH,13,0))=0,"",VLOOKUP($G36,Baseline!$G:$BH,13,0))</f>
        <v/>
      </c>
      <c r="T36" s="130" t="str">
        <f>IF(LEN(VLOOKUP($G36,Baseline!$G:$BH,14,0))=0,"",VLOOKUP($G36,Baseline!$G:$BH,14,0))</f>
        <v/>
      </c>
      <c r="U36" s="130" t="str">
        <f>IF(LEN(VLOOKUP($G36,Baseline!$G:$BH,15,0))=0,"",VLOOKUP($G36,Baseline!$G:$BH,15,0))</f>
        <v/>
      </c>
      <c r="V36" s="130" t="str">
        <f>IF(LEN(VLOOKUP($G36,Baseline!$G:$BH,16,0))=0,"",VLOOKUP($G36,Baseline!$G:$BH,16,0))</f>
        <v/>
      </c>
      <c r="W36" s="130" t="str">
        <f>IF(LEN(VLOOKUP($G36,Baseline!$G:$BH,17,0))=0,"",VLOOKUP($G36,Baseline!$G:$BH,17,0))</f>
        <v/>
      </c>
      <c r="X36" s="130" t="str">
        <f>IF(LEN(VLOOKUP($G36,Baseline!$G:$BH,18,0))=0,"",VLOOKUP($G36,Baseline!$G:$BH,18,0))</f>
        <v/>
      </c>
      <c r="Y36" s="130" t="str">
        <f>IF(LEN(VLOOKUP($G36,Baseline!$G:$BH,19,0))=0,"",VLOOKUP($G36,Baseline!$G:$BH,19,0))</f>
        <v/>
      </c>
      <c r="Z36" s="130" t="str">
        <f>IF(LEN(VLOOKUP($G36,Baseline!$G:$BH,20,0))=0,"",VLOOKUP($G36,Baseline!$G:$BH,20,0))</f>
        <v/>
      </c>
      <c r="AA36" s="130" t="str">
        <f>IF(LEN(VLOOKUP($G36,Baseline!$G:$BH,21,0))=0,"",VLOOKUP($G36,Baseline!$G:$BH,21,0))</f>
        <v/>
      </c>
      <c r="AB36" s="130" t="str">
        <f>IF(LEN(VLOOKUP($G36,Baseline!$G:$BH,22,0))=0,"",VLOOKUP($G36,Baseline!$G:$BH,22,0))</f>
        <v/>
      </c>
      <c r="AC36" s="130" t="str">
        <f>IF(LEN(VLOOKUP($G36,Baseline!$G:$BH,23,0))=0,"",VLOOKUP($G36,Baseline!$G:$BH,23,0))</f>
        <v/>
      </c>
      <c r="AD36" s="130" t="str">
        <f>IF(LEN(VLOOKUP($G36,Baseline!$G:$BH,24,0))=0,"",VLOOKUP($G36,Baseline!$G:$BH,24,0))</f>
        <v/>
      </c>
      <c r="AE36" s="130" t="str">
        <f>IF(LEN(VLOOKUP($G36,Baseline!$G:$BH,25,0))=0,"",VLOOKUP($G36,Baseline!$G:$BH,25,0))</f>
        <v/>
      </c>
      <c r="AF36" s="130" t="str">
        <f>IF(LEN(VLOOKUP($G36,Baseline!$G:$BH,26,0))=0,"",VLOOKUP($G36,Baseline!$G:$BH,26,0))</f>
        <v/>
      </c>
      <c r="AG36" s="199"/>
      <c r="AH36" s="199"/>
      <c r="AI36" s="199"/>
      <c r="AJ36" s="199"/>
      <c r="AK36" s="200" t="s">
        <v>1675</v>
      </c>
      <c r="AL36" s="130" t="str">
        <f>IF(LEN(VLOOKUP($G36,Baseline!$G:$BH,32,0))=0,"",VLOOKUP($G36,Baseline!$G:$BH,32,0))</f>
        <v>1 = Increased</v>
      </c>
      <c r="AM36" s="130" t="str">
        <f>IF(LEN(VLOOKUP($G36,Baseline!$G:$BH,33,0))=0,"",VLOOKUP($G36,Baseline!$G:$BH,33,0))</f>
        <v>2 = Decreased</v>
      </c>
      <c r="AN36" s="130" t="str">
        <f>IF(LEN(VLOOKUP($G36,Baseline!$G:$BH,34,0))=0,"",VLOOKUP($G36,Baseline!$G:$BH,34,0))</f>
        <v>3 = Unchanged</v>
      </c>
      <c r="AO36" s="130" t="str">
        <f>IF(LEN(VLOOKUP($G36,Baseline!$G:$BH,35,0))=0,"",VLOOKUP($G36,Baseline!$G:$BH,35,0))</f>
        <v>77 = I don't know</v>
      </c>
      <c r="AP36" s="130" t="str">
        <f>IF(LEN(VLOOKUP($G36,Baseline!$G:$BH,36,0))=0,"",VLOOKUP($G36,Baseline!$G:$BH,36,0))</f>
        <v>99 = No response</v>
      </c>
      <c r="AQ36" s="130" t="str">
        <f>IF(LEN(VLOOKUP($G36,Baseline!$G:$BH,37,0))=0,"",VLOOKUP($G36,Baseline!$G:$BH,37,0))</f>
        <v/>
      </c>
      <c r="AR36" s="130" t="str">
        <f>IF(LEN(VLOOKUP($G36,Baseline!$G:$BH,38,0))=0,"",VLOOKUP($G36,Baseline!$G:$BH,38,0))</f>
        <v/>
      </c>
      <c r="AS36" s="130" t="str">
        <f>IF(LEN(VLOOKUP($G36,Baseline!$G:$BH,39,0))=0,"",VLOOKUP($G36,Baseline!$G:$BH,39,0))</f>
        <v/>
      </c>
      <c r="AT36" s="130" t="str">
        <f>IF(LEN(VLOOKUP($G36,Baseline!$G:$BH,40,0))=0,"",VLOOKUP($G36,Baseline!$G:$BH,40,0))</f>
        <v/>
      </c>
      <c r="AU36" s="130" t="str">
        <f>IF(LEN(VLOOKUP($G36,Baseline!$G:$BH,41,0))=0,"",VLOOKUP($G36,Baseline!$G:$BH,41,0))</f>
        <v/>
      </c>
      <c r="AV36" s="130" t="str">
        <f>IF(LEN(VLOOKUP($G36,Baseline!$G:$BH,42,0))=0,"",VLOOKUP($G36,Baseline!$G:$BH,42,0))</f>
        <v/>
      </c>
      <c r="AW36" s="130" t="str">
        <f>IF(LEN(VLOOKUP($G36,Baseline!$G:$BH,43,0))=0,"",VLOOKUP($G36,Baseline!$G:$BH,43,0))</f>
        <v/>
      </c>
      <c r="AX36" s="130" t="str">
        <f>IF(LEN(VLOOKUP($G36,Baseline!$G:$BH,44,0))=0,"",VLOOKUP($G36,Baseline!$G:$BH,44,0))</f>
        <v/>
      </c>
      <c r="AY36" s="130" t="str">
        <f>IF(LEN(VLOOKUP($G36,Baseline!$G:$BH,45,0))=0,"",VLOOKUP($G36,Baseline!$G:$BH,45,0))</f>
        <v/>
      </c>
      <c r="AZ36" s="130" t="str">
        <f>IF(LEN(VLOOKUP($G36,Baseline!$G:$BH,46,0))=0,"",VLOOKUP($G36,Baseline!$G:$BH,46,0))</f>
        <v/>
      </c>
      <c r="BA36" s="130" t="str">
        <f>IF(LEN(VLOOKUP($G36,Baseline!$G:$BH,47,0))=0,"",VLOOKUP($G36,Baseline!$G:$BH,47,0))</f>
        <v/>
      </c>
      <c r="BB36" s="130" t="str">
        <f>IF(LEN(VLOOKUP($G36,Baseline!$G:$BH,48,0))=0,"",VLOOKUP($G36,Baseline!$G:$BH,48,0))</f>
        <v/>
      </c>
      <c r="BC36" s="130" t="str">
        <f>IF(LEN(VLOOKUP($G36,Baseline!$G:$BH,49,0))=0,"",VLOOKUP($G36,Baseline!$G:$BH,49,0))</f>
        <v/>
      </c>
      <c r="BD36" s="130" t="str">
        <f>IF(LEN(VLOOKUP($G36,Baseline!$G:$BH,50,0))=0,"",VLOOKUP($G36,Baseline!$G:$BH,50,0))</f>
        <v/>
      </c>
      <c r="BE36" s="130" t="str">
        <f>IF(LEN(VLOOKUP($G36,Baseline!$G:$BH,51,0))=0,"",VLOOKUP($G36,Baseline!$G:$BH,51,0))</f>
        <v/>
      </c>
      <c r="BF36" s="130" t="str">
        <f>IF(LEN(VLOOKUP($G36,Baseline!$G:$BH,52,0))=0,"",VLOOKUP($G36,Baseline!$G:$BH,52,0))</f>
        <v/>
      </c>
      <c r="BG36" s="130" t="str">
        <f>IF(LEN(VLOOKUP($G36,Baseline!$G:$BH,53,0))=0,"",VLOOKUP($G36,Baseline!$G:$BH,53,0))</f>
        <v/>
      </c>
      <c r="BH36" s="130" t="str">
        <f>IF(LEN(VLOOKUP($G36,Baseline!$G:$BH,54,0))=0,"",VLOOKUP($G36,Baseline!$G:$BH,54,0))</f>
        <v/>
      </c>
      <c r="BI36" s="201"/>
      <c r="BJ36" s="201"/>
      <c r="BK36" s="201"/>
      <c r="BL36" s="201"/>
      <c r="BM36" s="200" t="s">
        <v>1676</v>
      </c>
      <c r="BN36" s="135" t="str">
        <f>IF(LEN(VLOOKUP($G36,Baseline!$G:$CJ,60,0))=0,"",VLOOKUP($G36,Baseline!$G:$CJ,60,0))</f>
        <v>1 = más</v>
      </c>
      <c r="BO36" s="135" t="str">
        <f>IF(LEN(VLOOKUP($G36,Baseline!$G:$CJ,61,0))=0,"",VLOOKUP($G36,Baseline!$G:$CJ,61,0))</f>
        <v>2 = menos</v>
      </c>
      <c r="BP36" s="135" t="str">
        <f>IF(LEN(VLOOKUP($G36,Baseline!$G:$CJ,62,0))=0,"",VLOOKUP($G36,Baseline!$G:$CJ,62,0))</f>
        <v>3 = sin variaciones</v>
      </c>
      <c r="BQ36" s="135" t="str">
        <f>IF(LEN(VLOOKUP($G36,Baseline!$G:$CJ,63,0))=0,"",VLOOKUP($G36,Baseline!$G:$CJ,63,0))</f>
        <v>77 = No lo sé</v>
      </c>
      <c r="BR36" s="135" t="str">
        <f>IF(LEN(VLOOKUP($G36,Baseline!$G:$CJ,64,0))=0,"",VLOOKUP($G36,Baseline!$G:$CJ,64,0))</f>
        <v>99 = No hay datos</v>
      </c>
      <c r="BS36" s="135" t="str">
        <f>IF(LEN(VLOOKUP($G36,Baseline!$G:$CJ,65,0))=0,"",VLOOKUP($G36,Baseline!$G:$CJ,65,0))</f>
        <v/>
      </c>
      <c r="BT36" s="135" t="str">
        <f>IF(LEN(VLOOKUP($G36,Baseline!$G:$CJ,66,0))=0,"",VLOOKUP($G36,Baseline!$G:$CJ,66,0))</f>
        <v/>
      </c>
      <c r="BU36" s="135" t="str">
        <f>IF(LEN(VLOOKUP($G36,Baseline!$G:$CJ,67,0))=0,"",VLOOKUP($G36,Baseline!$G:$CJ,67,0))</f>
        <v/>
      </c>
      <c r="BV36" s="135" t="str">
        <f>IF(LEN(VLOOKUP($G36,Baseline!$G:$CJ,68,0))=0,"",VLOOKUP($G36,Baseline!$G:$CJ,68,0))</f>
        <v/>
      </c>
      <c r="BW36" s="135" t="str">
        <f>IF(LEN(VLOOKUP($G36,Baseline!$G:$CJ,69,0))=0,"",VLOOKUP($G36,Baseline!$G:$CJ,69,0))</f>
        <v/>
      </c>
      <c r="BX36" s="135" t="str">
        <f>IF(LEN(VLOOKUP($G36,Baseline!$G:$CJ,70,0))=0,"",VLOOKUP($G36,Baseline!$G:$CJ,70,0))</f>
        <v/>
      </c>
      <c r="BY36" s="135" t="str">
        <f>IF(LEN(VLOOKUP($G36,Baseline!$G:$CJ,71,0))=0,"",VLOOKUP($G36,Baseline!$G:$CJ,71,0))</f>
        <v/>
      </c>
      <c r="BZ36" s="135" t="str">
        <f>IF(LEN(VLOOKUP($G36,Baseline!$G:$CJ,72,0))=0,"",VLOOKUP($G36,Baseline!$G:$CJ,72,0))</f>
        <v/>
      </c>
      <c r="CA36" s="135" t="str">
        <f>IF(LEN(VLOOKUP($G36,Baseline!$G:$CJ,73,0))=0,"",VLOOKUP($G36,Baseline!$G:$CJ,73,0))</f>
        <v/>
      </c>
      <c r="CB36" s="135" t="str">
        <f>IF(LEN(VLOOKUP($G36,Baseline!$G:$CJ,74,0))=0,"",VLOOKUP($G36,Baseline!$G:$CJ,74,0))</f>
        <v/>
      </c>
      <c r="CC36" s="135" t="str">
        <f>IF(LEN(VLOOKUP($G36,Baseline!$G:$CJ,75,0))=0,"",VLOOKUP($G36,Baseline!$G:$CJ,75,0))</f>
        <v/>
      </c>
      <c r="CD36" s="135" t="str">
        <f>IF(LEN(VLOOKUP($G36,Baseline!$G:$CJ,76,0))=0,"",VLOOKUP($G36,Baseline!$G:$CJ,76,0))</f>
        <v/>
      </c>
      <c r="CE36" s="135" t="str">
        <f>IF(LEN(VLOOKUP($G36,Baseline!$G:$CJ,77,0))=0,"",VLOOKUP($G36,Baseline!$G:$CJ,77,0))</f>
        <v/>
      </c>
      <c r="CF36" s="135" t="str">
        <f>IF(LEN(VLOOKUP($G36,Baseline!$G:$CJ,78,0))=0,"",VLOOKUP($G36,Baseline!$G:$CJ,78,0))</f>
        <v/>
      </c>
      <c r="CG36" s="135" t="str">
        <f>IF(LEN(VLOOKUP($G36,Baseline!$G:$CJ,79,0))=0,"",VLOOKUP($G36,Baseline!$G:$CJ,79,0))</f>
        <v/>
      </c>
      <c r="CH36" s="135" t="str">
        <f>IF(LEN(VLOOKUP($G36,Baseline!$G:$CJ,80,0))=0,"",VLOOKUP($G36,Baseline!$G:$CJ,80,0))</f>
        <v/>
      </c>
      <c r="CI36" s="135" t="str">
        <f>IF(LEN(VLOOKUP($G36,Baseline!$G:$CJ,81,0))=0,"",VLOOKUP($G36,Baseline!$G:$CJ,81,0))</f>
        <v/>
      </c>
      <c r="CJ36" s="135" t="str">
        <f>IF(LEN(VLOOKUP($G36,Baseline!$G:$CJ,82,0))=0,"",VLOOKUP($G36,Baseline!$G:$CJ,82,0))</f>
        <v/>
      </c>
      <c r="CK36" s="201"/>
      <c r="CL36" s="201"/>
      <c r="CM36" s="201"/>
      <c r="CN36" s="201"/>
      <c r="CO36" s="202" t="s">
        <v>1677</v>
      </c>
      <c r="CP36" s="136" t="str">
        <f>IF(LEN(VLOOKUP($G36,Baseline!$G:$DL,88,0))=0,"",VLOOKUP($G36,Baseline!$G:$DL,88,0))</f>
        <v>1 = augmenté</v>
      </c>
      <c r="CQ36" s="136" t="str">
        <f>IF(LEN(VLOOKUP($G36,Baseline!$G:$DL,89,0))=0,"",VLOOKUP($G36,Baseline!$G:$DL,89,0))</f>
        <v>2 = diminué</v>
      </c>
      <c r="CR36" s="136" t="str">
        <f>IF(LEN(VLOOKUP($G36,Baseline!$G:$DL,90,0))=0,"",VLOOKUP($G36,Baseline!$G:$DL,90,0))</f>
        <v>3 = inchangé</v>
      </c>
      <c r="CS36" s="136" t="str">
        <f>IF(LEN(VLOOKUP($G36,Baseline!$G:$DL,91,0))=0,"",VLOOKUP($G36,Baseline!$G:$DL,91,0))</f>
        <v>77 = je ne sais pas</v>
      </c>
      <c r="CT36" s="136" t="str">
        <f>IF(LEN(VLOOKUP($G36,Baseline!$G:$DL,92,0))=0,"",VLOOKUP($G36,Baseline!$G:$DL,92,0))</f>
        <v>99 = pas de réponse</v>
      </c>
      <c r="CU36" s="136" t="str">
        <f>IF(LEN(VLOOKUP($G36,Baseline!$G:$DL,93,0))=0,"",VLOOKUP($G36,Baseline!$G:$DL,93,0))</f>
        <v/>
      </c>
      <c r="CV36" s="136" t="str">
        <f>IF(LEN(VLOOKUP($G36,Baseline!$G:$DL,94,0))=0,"",VLOOKUP($G36,Baseline!$G:$DL,94,0))</f>
        <v/>
      </c>
      <c r="CW36" s="136" t="str">
        <f>IF(LEN(VLOOKUP($G36,Baseline!$G:$DL,95,0))=0,"",VLOOKUP($G36,Baseline!$G:$DL,95,0))</f>
        <v/>
      </c>
      <c r="CX36" s="136" t="str">
        <f>IF(LEN(VLOOKUP($G36,Baseline!$G:$DL,96,0))=0,"",VLOOKUP($G36,Baseline!$G:$DL,96,0))</f>
        <v/>
      </c>
      <c r="CY36" s="136" t="str">
        <f>IF(LEN(VLOOKUP($G36,Baseline!$G:$DL,97,0))=0,"",VLOOKUP($G36,Baseline!$G:$DL,97,0))</f>
        <v/>
      </c>
      <c r="CZ36" s="136" t="str">
        <f>IF(LEN(VLOOKUP($G36,Baseline!$G:$DL,98,0))=0,"",VLOOKUP($G36,Baseline!$G:$DL,98,0))</f>
        <v/>
      </c>
      <c r="DA36" s="136" t="str">
        <f>IF(LEN(VLOOKUP($G36,Baseline!$G:$DL,99,0))=0,"",VLOOKUP($G36,Baseline!$G:$DL,99,0))</f>
        <v/>
      </c>
      <c r="DB36" s="136" t="str">
        <f>IF(LEN(VLOOKUP($G36,Baseline!$G:$DL,100,0))=0,"",VLOOKUP($G36,Baseline!$G:$DL,100,0))</f>
        <v/>
      </c>
      <c r="DC36" s="136" t="str">
        <f>IF(LEN(VLOOKUP($G36,Baseline!$G:$DL,101,0))=0,"",VLOOKUP($G36,Baseline!$G:$DL,101,0))</f>
        <v/>
      </c>
      <c r="DD36" s="136" t="str">
        <f>IF(LEN(VLOOKUP($G36,Baseline!$G:$DL,102,0))=0,"",VLOOKUP($G36,Baseline!$G:$DL,102,0))</f>
        <v/>
      </c>
      <c r="DE36" s="136" t="str">
        <f>IF(LEN(VLOOKUP($G36,Baseline!$G:$DL,103,0))=0,"",VLOOKUP($G36,Baseline!$G:$DL,103,0))</f>
        <v/>
      </c>
      <c r="DF36" s="136" t="str">
        <f>IF(LEN(VLOOKUP($G36,Baseline!$G:$DL,104,0))=0,"",VLOOKUP($G36,Baseline!$G:$DL,104,0))</f>
        <v/>
      </c>
      <c r="DG36" s="136" t="str">
        <f>IF(LEN(VLOOKUP($G36,Baseline!$G:$DL,105,0))=0,"",VLOOKUP($G36,Baseline!$G:$DL,105,0))</f>
        <v/>
      </c>
      <c r="DH36" s="136" t="str">
        <f>IF(LEN(VLOOKUP($G36,Baseline!$G:$DL,106,0))=0,"",VLOOKUP($G36,Baseline!$G:$DL,106,0))</f>
        <v/>
      </c>
      <c r="DI36" s="136" t="str">
        <f>IF(LEN(VLOOKUP($G36,Baseline!$G:$DL,107,0))=0,"",VLOOKUP($G36,Baseline!$G:$DL,107,0))</f>
        <v/>
      </c>
      <c r="DJ36" s="136" t="str">
        <f>IF(LEN(VLOOKUP($G36,Baseline!$G:$DL,108,0))=0,"",VLOOKUP($G36,Baseline!$G:$DL,108,0))</f>
        <v/>
      </c>
      <c r="DK36" s="136" t="str">
        <f>IF(LEN(VLOOKUP($G36,Baseline!$G:$DL,109,0))=0,"",VLOOKUP($G36,Baseline!$G:$DL,109,0))</f>
        <v/>
      </c>
      <c r="DL36" s="136" t="str">
        <f>IF(LEN(VLOOKUP($G36,Baseline!$G:$DL,110,0))=0,"",VLOOKUP($G36,Baseline!$G:$DL,110,0))</f>
        <v/>
      </c>
      <c r="DM36" s="203"/>
      <c r="DN36" s="203"/>
      <c r="DO36" s="203"/>
      <c r="DP36" s="203"/>
      <c r="DQ36" s="200" t="s">
        <v>1678</v>
      </c>
      <c r="DR36" s="139" t="str">
        <f>IF(LEN(VLOOKUP($G36,Baseline!$G:$EN,116,0))=0,"",VLOOKUP($G36,Baseline!$G:$EN,116,0))</f>
        <v>1 = növekedett</v>
      </c>
      <c r="DS36" s="139" t="str">
        <f>IF(LEN(VLOOKUP($G36,Baseline!$G:$EN,117,0))=0,"",VLOOKUP($G36,Baseline!$G:$EN,117,0))</f>
        <v>2 = csökkent</v>
      </c>
      <c r="DT36" s="139" t="str">
        <f>IF(LEN(VLOOKUP($G36,Baseline!$G:$EN,118,0))=0,"",VLOOKUP($G36,Baseline!$G:$EN,118,0))</f>
        <v>3 = változatlan</v>
      </c>
      <c r="DU36" s="139" t="str">
        <f>IF(LEN(VLOOKUP($G36,Baseline!$G:$EN,119,0))=0,"",VLOOKUP($G36,Baseline!$G:$EN,119,0))</f>
        <v>77 = nem tudom</v>
      </c>
      <c r="DV36" s="139" t="str">
        <f>IF(LEN(VLOOKUP($G36,Baseline!$G:$EN,120,0))=0,"",VLOOKUP($G36,Baseline!$G:$EN,120,0))</f>
        <v>99 = nincs válasz</v>
      </c>
      <c r="DW36" s="139" t="str">
        <f>IF(LEN(VLOOKUP($G36,Baseline!$G:$EN,121,0))=0,"",VLOOKUP($G36,Baseline!$G:$EN,121,0))</f>
        <v/>
      </c>
      <c r="DX36" s="139" t="str">
        <f>IF(LEN(VLOOKUP($G36,Baseline!$G:$EN,122,0))=0,"",VLOOKUP($G36,Baseline!$G:$EN,122,0))</f>
        <v/>
      </c>
      <c r="DY36" s="139" t="str">
        <f>IF(LEN(VLOOKUP($G36,Baseline!$G:$EN,123,0))=0,"",VLOOKUP($G36,Baseline!$G:$EN,123,0))</f>
        <v/>
      </c>
      <c r="DZ36" s="139" t="str">
        <f>IF(LEN(VLOOKUP($G36,Baseline!$G:$EN,124,0))=0,"",VLOOKUP($G36,Baseline!$G:$EN,124,0))</f>
        <v/>
      </c>
      <c r="EA36" s="139" t="str">
        <f>IF(LEN(VLOOKUP($G36,Baseline!$G:$EN,125,0))=0,"",VLOOKUP($G36,Baseline!$G:$EN,125,0))</f>
        <v/>
      </c>
      <c r="EB36" s="139" t="str">
        <f>IF(LEN(VLOOKUP($G36,Baseline!$G:$EN,126,0))=0,"",VLOOKUP($G36,Baseline!$G:$EN,126,0))</f>
        <v/>
      </c>
      <c r="EC36" s="139" t="str">
        <f>IF(LEN(VLOOKUP($G36,Baseline!$G:$EN,127,0))=0,"",VLOOKUP($G36,Baseline!$G:$EN,127,0))</f>
        <v/>
      </c>
      <c r="ED36" s="139" t="str">
        <f>IF(LEN(VLOOKUP($G36,Baseline!$G:$EN,128,0))=0,"",VLOOKUP($G36,Baseline!$G:$EN,128,0))</f>
        <v/>
      </c>
      <c r="EE36" s="139" t="str">
        <f>IF(LEN(VLOOKUP($G36,Baseline!$G:$EN,129,0))=0,"",VLOOKUP($G36,Baseline!$G:$EN,129,0))</f>
        <v/>
      </c>
      <c r="EF36" s="139" t="str">
        <f>IF(LEN(VLOOKUP($G36,Baseline!$G:$EN,130,0))=0,"",VLOOKUP($G36,Baseline!$G:$EN,130,0))</f>
        <v/>
      </c>
      <c r="EG36" s="139" t="str">
        <f>IF(LEN(VLOOKUP($G36,Baseline!$G:$EN,131,0))=0,"",VLOOKUP($G36,Baseline!$G:$EN,131,0))</f>
        <v/>
      </c>
      <c r="EH36" s="139" t="str">
        <f>IF(LEN(VLOOKUP($G36,Baseline!$G:$EN,132,0))=0,"",VLOOKUP($G36,Baseline!$G:$EN,132,0))</f>
        <v/>
      </c>
      <c r="EI36" s="139" t="str">
        <f>IF(LEN(VLOOKUP($G36,Baseline!$G:$EN,133,0))=0,"",VLOOKUP($G36,Baseline!$G:$EN,133,0))</f>
        <v/>
      </c>
      <c r="EJ36" s="139" t="str">
        <f>IF(LEN(VLOOKUP($G36,Baseline!$G:$EN,134,0))=0,"",VLOOKUP($G36,Baseline!$G:$EN,134,0))</f>
        <v/>
      </c>
      <c r="EK36" s="139" t="str">
        <f>IF(LEN(VLOOKUP($G36,Baseline!$G:$EN,135,0))=0,"",VLOOKUP($G36,Baseline!$G:$EN,135,0))</f>
        <v/>
      </c>
      <c r="EL36" s="139" t="str">
        <f>IF(LEN(VLOOKUP($G36,Baseline!$G:$EN,136,0))=0,"",VLOOKUP($G36,Baseline!$G:$EN,136,0))</f>
        <v/>
      </c>
      <c r="EM36" s="139" t="str">
        <f>IF(LEN(VLOOKUP($G36,Baseline!$G:$EN,137,0))=0,"",VLOOKUP($G36,Baseline!$G:$EN,137,0))</f>
        <v/>
      </c>
      <c r="EN36" s="139" t="str">
        <f>IF(LEN(VLOOKUP($G36,Baseline!$G:$EN,138,0))=0,"",VLOOKUP($G36,Baseline!$G:$EN,138,0))</f>
        <v/>
      </c>
      <c r="EO36" s="201"/>
      <c r="EP36" s="201"/>
      <c r="EQ36" s="201"/>
      <c r="ER36" s="201"/>
      <c r="ES36" s="200" t="s">
        <v>1679</v>
      </c>
      <c r="ET36" s="139" t="str">
        <f>IF(LEN(VLOOKUP($G36,Baseline!$G:$FP,144,0))=0,"",VLOOKUP($G36,Baseline!$G:$FP,144,0))</f>
        <v>1 = sono aumentati</v>
      </c>
      <c r="EU36" s="139" t="str">
        <f>IF(LEN(VLOOKUP($G36,Baseline!$G:$FP,145,0))=0,"",VLOOKUP($G36,Baseline!$G:$FP,145,0))</f>
        <v>2 = sono diminuiti</v>
      </c>
      <c r="EV36" s="139" t="str">
        <f>IF(LEN(VLOOKUP($G36,Baseline!$G:$FP,146,0))=0,"",VLOOKUP($G36,Baseline!$G:$FP,146,0))</f>
        <v>3 = sono rimasti invariati</v>
      </c>
      <c r="EW36" s="139" t="str">
        <f>IF(LEN(VLOOKUP($G36,Baseline!$G:$FP,147,0))=0,"",VLOOKUP($G36,Baseline!$G:$FP,147,0))</f>
        <v>77 = non lo so</v>
      </c>
      <c r="EX36" s="139" t="str">
        <f>IF(LEN(VLOOKUP($G36,Baseline!$G:$FP,148,0))=0,"",VLOOKUP($G36,Baseline!$G:$FP,148,0))</f>
        <v>99 = nessuna risposta</v>
      </c>
      <c r="EY36" s="139" t="str">
        <f>IF(LEN(VLOOKUP($G36,Baseline!$G:$FP,149,0))=0,"",VLOOKUP($G36,Baseline!$G:$FP,149,0))</f>
        <v/>
      </c>
      <c r="EZ36" s="139" t="str">
        <f>IF(LEN(VLOOKUP($G36,Baseline!$G:$FP,150,0))=0,"",VLOOKUP($G36,Baseline!$G:$FP,150,0))</f>
        <v/>
      </c>
      <c r="FA36" s="139" t="str">
        <f>IF(LEN(VLOOKUP($G36,Baseline!$G:$FP,151,0))=0,"",VLOOKUP($G36,Baseline!$G:$FP,151,0))</f>
        <v/>
      </c>
      <c r="FB36" s="139" t="str">
        <f>IF(LEN(VLOOKUP($G36,Baseline!$G:$FP,152,0))=0,"",VLOOKUP($G36,Baseline!$G:$FP,152,0))</f>
        <v/>
      </c>
      <c r="FC36" s="139" t="str">
        <f>IF(LEN(VLOOKUP($G36,Baseline!$G:$FP,153,0))=0,"",VLOOKUP($G36,Baseline!$G:$FP,153,0))</f>
        <v/>
      </c>
      <c r="FD36" s="139" t="str">
        <f>IF(LEN(VLOOKUP($G36,Baseline!$G:$FP,154,0))=0,"",VLOOKUP($G36,Baseline!$G:$FP,154,0))</f>
        <v/>
      </c>
      <c r="FE36" s="139" t="str">
        <f>IF(LEN(VLOOKUP($G36,Baseline!$G:$FP,155,0))=0,"",VLOOKUP($G36,Baseline!$G:$FP,155,0))</f>
        <v/>
      </c>
      <c r="FF36" s="139" t="str">
        <f>IF(LEN(VLOOKUP($G36,Baseline!$G:$FP,156,0))=0,"",VLOOKUP($G36,Baseline!$G:$FP,156,0))</f>
        <v/>
      </c>
      <c r="FG36" s="139" t="str">
        <f>IF(LEN(VLOOKUP($G36,Baseline!$G:$FP,157,0))=0,"",VLOOKUP($G36,Baseline!$G:$FP,157,0))</f>
        <v/>
      </c>
      <c r="FH36" s="139" t="str">
        <f>IF(LEN(VLOOKUP($G36,Baseline!$G:$FP,158,0))=0,"",VLOOKUP($G36,Baseline!$G:$FP,158,0))</f>
        <v/>
      </c>
      <c r="FI36" s="139" t="str">
        <f>IF(LEN(VLOOKUP($G36,Baseline!$G:$FP,159,0))=0,"",VLOOKUP($G36,Baseline!$G:$FP,159,0))</f>
        <v/>
      </c>
      <c r="FJ36" s="139" t="str">
        <f>IF(LEN(VLOOKUP($G36,Baseline!$G:$FP,160,0))=0,"",VLOOKUP($G36,Baseline!$G:$FP,160,0))</f>
        <v/>
      </c>
      <c r="FK36" s="139" t="str">
        <f>IF(LEN(VLOOKUP($G36,Baseline!$G:$FP,161,0))=0,"",VLOOKUP($G36,Baseline!$G:$FP,161,0))</f>
        <v/>
      </c>
      <c r="FL36" s="139" t="str">
        <f>IF(LEN(VLOOKUP($G36,Baseline!$G:$FP,162,0))=0,"",VLOOKUP($G36,Baseline!$G:$FP,162,0))</f>
        <v/>
      </c>
      <c r="FM36" s="139" t="str">
        <f>IF(LEN(VLOOKUP($G36,Baseline!$G:$FP,163,0))=0,"",VLOOKUP($G36,Baseline!$G:$FP,163,0))</f>
        <v/>
      </c>
      <c r="FN36" s="139" t="str">
        <f>IF(LEN(VLOOKUP($G36,Baseline!$G:$FP,164,0))=0,"",VLOOKUP($G36,Baseline!$G:$FP,164,0))</f>
        <v/>
      </c>
      <c r="FO36" s="139" t="str">
        <f>IF(LEN(VLOOKUP($G36,Baseline!$G:$FP,165,0))=0,"",VLOOKUP($G36,Baseline!$G:$FP,165,0))</f>
        <v/>
      </c>
      <c r="FP36" s="139" t="str">
        <f>IF(LEN(VLOOKUP($G36,Baseline!$G:$FP,166,0))=0,"",VLOOKUP($G36,Baseline!$G:$FP,166,0))</f>
        <v/>
      </c>
      <c r="FQ36" s="130"/>
      <c r="FR36" s="201"/>
      <c r="FS36" s="201"/>
      <c r="FT36" s="201"/>
      <c r="FU36" s="200" t="s">
        <v>1680</v>
      </c>
      <c r="FV36" s="139" t="str">
        <f>IF(LEN(VLOOKUP($G36,Baseline!$G:$GR,172,0))=0,"",VLOOKUP($G36,Baseline!$G:$GR,172,0))</f>
        <v>1 = повышение</v>
      </c>
      <c r="FW36" s="139" t="str">
        <f>IF(LEN(VLOOKUP($G36,Baseline!$G:$GR,173,0))=0,"",VLOOKUP($G36,Baseline!$G:$GR,173,0))</f>
        <v>2 = снижение</v>
      </c>
      <c r="FX36" s="139" t="str">
        <f>IF(LEN(VLOOKUP($G36,Baseline!$G:$GR,174,0))=0,"",VLOOKUP($G36,Baseline!$G:$GR,174,0))</f>
        <v>3 = без изменений</v>
      </c>
      <c r="FY36" s="139" t="str">
        <f>IF(LEN(VLOOKUP($G36,Baseline!$G:$GR,175,0))=0,"",VLOOKUP($G36,Baseline!$G:$GR,175,0))</f>
        <v>77 = я не знаю</v>
      </c>
      <c r="FZ36" s="139" t="str">
        <f>IF(LEN(VLOOKUP($G36,Baseline!$G:$GR,176,0))=0,"",VLOOKUP($G36,Baseline!$G:$GR,176,0))</f>
        <v>99 = нет ответа</v>
      </c>
      <c r="GA36" s="139" t="str">
        <f>IF(LEN(VLOOKUP($G36,Baseline!$G:$GR,177,0))=0,"",VLOOKUP($G36,Baseline!$G:$GR,177,0))</f>
        <v/>
      </c>
      <c r="GB36" s="139" t="str">
        <f>IF(LEN(VLOOKUP($G36,Baseline!$G:$GR,178,0))=0,"",VLOOKUP($G36,Baseline!$G:$GR,178,0))</f>
        <v/>
      </c>
      <c r="GC36" s="139" t="str">
        <f>IF(LEN(VLOOKUP($G36,Baseline!$G:$GR,179,0))=0,"",VLOOKUP($G36,Baseline!$G:$GR,179,0))</f>
        <v/>
      </c>
      <c r="GD36" s="139" t="str">
        <f>IF(LEN(VLOOKUP($G36,Baseline!$G:$GR,180,0))=0,"",VLOOKUP($G36,Baseline!$G:$GR,180,0))</f>
        <v/>
      </c>
      <c r="GE36" s="139" t="str">
        <f>IF(LEN(VLOOKUP($G36,Baseline!$G:$GR,181,0))=0,"",VLOOKUP($G36,Baseline!$G:$GR,181,0))</f>
        <v/>
      </c>
      <c r="GF36" s="139" t="str">
        <f>IF(LEN(VLOOKUP($G36,Baseline!$G:$GR,182,0))=0,"",VLOOKUP($G36,Baseline!$G:$GR,182,0))</f>
        <v/>
      </c>
      <c r="GG36" s="139" t="str">
        <f>IF(LEN(VLOOKUP($G36,Baseline!$G:$GR,183,0))=0,"",VLOOKUP($G36,Baseline!$G:$GR,183,0))</f>
        <v/>
      </c>
      <c r="GH36" s="139" t="str">
        <f>IF(LEN(VLOOKUP($G36,Baseline!$G:$GR,184,0))=0,"",VLOOKUP($G36,Baseline!$G:$GR,184,0))</f>
        <v/>
      </c>
      <c r="GI36" s="139" t="str">
        <f>IF(LEN(VLOOKUP($G36,Baseline!$G:$GR,185,0))=0,"",VLOOKUP($G36,Baseline!$G:$GR,185,0))</f>
        <v/>
      </c>
      <c r="GJ36" s="139" t="str">
        <f>IF(LEN(VLOOKUP($G36,Baseline!$G:$GR,186,0))=0,"",VLOOKUP($G36,Baseline!$G:$GR,186,0))</f>
        <v/>
      </c>
      <c r="GK36" s="139" t="str">
        <f>IF(LEN(VLOOKUP($G36,Baseline!$G:$GR,187,0))=0,"",VLOOKUP($G36,Baseline!$G:$GR,187,0))</f>
        <v/>
      </c>
      <c r="GL36" s="139" t="str">
        <f>IF(LEN(VLOOKUP($G36,Baseline!$G:$GR,188,0))=0,"",VLOOKUP($G36,Baseline!$G:$GR,188,0))</f>
        <v/>
      </c>
      <c r="GM36" s="139" t="str">
        <f>IF(LEN(VLOOKUP($G36,Baseline!$G:$GR,189,0))=0,"",VLOOKUP($G36,Baseline!$G:$GR,189,0))</f>
        <v/>
      </c>
      <c r="GN36" s="139" t="str">
        <f>IF(LEN(VLOOKUP($G36,Baseline!$G:$GR,190,0))=0,"",VLOOKUP($G36,Baseline!$G:$GR,190,0))</f>
        <v/>
      </c>
      <c r="GO36" s="139" t="str">
        <f>IF(LEN(VLOOKUP($G36,Baseline!$G:$GR,191,0))=0,"",VLOOKUP($G36,Baseline!$G:$GR,191,0))</f>
        <v/>
      </c>
      <c r="GP36" s="139" t="str">
        <f>IF(LEN(VLOOKUP($G36,Baseline!$G:$GR,192,0))=0,"",VLOOKUP($G36,Baseline!$G:$GR,192,0))</f>
        <v/>
      </c>
      <c r="GQ36" s="139" t="str">
        <f>IF(LEN(VLOOKUP($G36,Baseline!$G:$GR,193,0))=0,"",VLOOKUP($G36,Baseline!$G:$GR,193,0))</f>
        <v/>
      </c>
      <c r="GR36" s="139" t="str">
        <f>IF(LEN(VLOOKUP($G36,Baseline!$G:$GR,194,0))=0,"",VLOOKUP($G36,Baseline!$G:$GR,194,0))</f>
        <v/>
      </c>
      <c r="GS36" s="201"/>
      <c r="GT36" s="201"/>
      <c r="GU36" s="201"/>
      <c r="GV36" s="201"/>
      <c r="GW36" s="200" t="s">
        <v>1681</v>
      </c>
      <c r="GX36" s="139" t="str">
        <f>IF(LEN(VLOOKUP($G36,Baseline!$G:$HT,200,0))=0,"",VLOOKUP($G36,Baseline!$G:$HT,200,0))</f>
        <v>1 = povećao se</v>
      </c>
      <c r="GY36" s="139" t="str">
        <f>IF(LEN(VLOOKUP($G36,Baseline!$G:$HT,201,0))=0,"",VLOOKUP($G36,Baseline!$G:$HT,201,0))</f>
        <v>2 = smanjio se</v>
      </c>
      <c r="GZ36" s="139" t="str">
        <f>IF(LEN(VLOOKUP($G36,Baseline!$G:$HT,202,0))=0,"",VLOOKUP($G36,Baseline!$G:$HT,202,0))</f>
        <v>3 = isti je</v>
      </c>
      <c r="HA36" s="139" t="str">
        <f>IF(LEN(VLOOKUP($G36,Baseline!$G:$HT,203,0))=0,"",VLOOKUP($G36,Baseline!$G:$HT,203,0))</f>
        <v>77 = ne znam</v>
      </c>
      <c r="HB36" s="139" t="str">
        <f>IF(LEN(VLOOKUP($G36,Baseline!$G:$HT,204,0))=0,"",VLOOKUP($G36,Baseline!$G:$HT,204,0))</f>
        <v>99 = nema podataka</v>
      </c>
      <c r="HC36" s="139" t="str">
        <f>IF(LEN(VLOOKUP($G36,Baseline!$G:$HT,205,0))=0,"",VLOOKUP($G36,Baseline!$G:$HT,205,0))</f>
        <v/>
      </c>
      <c r="HD36" s="139" t="str">
        <f>IF(LEN(VLOOKUP($G36,Baseline!$G:$HT,206,0))=0,"",VLOOKUP($G36,Baseline!$G:$HT,206,0))</f>
        <v/>
      </c>
      <c r="HE36" s="139" t="str">
        <f>IF(LEN(VLOOKUP($G36,Baseline!$G:$HT,207,0))=0,"",VLOOKUP($G36,Baseline!$G:$HT,207,0))</f>
        <v/>
      </c>
      <c r="HF36" s="139" t="str">
        <f>IF(LEN(VLOOKUP($G36,Baseline!$G:$HT,208,0))=0,"",VLOOKUP($G36,Baseline!$G:$HT,208,0))</f>
        <v/>
      </c>
      <c r="HG36" s="139" t="str">
        <f>IF(LEN(VLOOKUP($G36,Baseline!$G:$HT,209,0))=0,"",VLOOKUP($G36,Baseline!$G:$HT,209,0))</f>
        <v/>
      </c>
      <c r="HH36" s="139" t="str">
        <f>IF(LEN(VLOOKUP($G36,Baseline!$G:$HT,210,0))=0,"",VLOOKUP($G36,Baseline!$G:$HT,210,0))</f>
        <v/>
      </c>
      <c r="HI36" s="139" t="str">
        <f>IF(LEN(VLOOKUP($G36,Baseline!$G:$HT,211,0))=0,"",VLOOKUP($G36,Baseline!$G:$HT,211,0))</f>
        <v/>
      </c>
      <c r="HJ36" s="139" t="str">
        <f>IF(LEN(VLOOKUP($G36,Baseline!$G:$HT,212,0))=0,"",VLOOKUP($G36,Baseline!$G:$HT,212,0))</f>
        <v/>
      </c>
      <c r="HK36" s="139" t="str">
        <f>IF(LEN(VLOOKUP($G36,Baseline!$G:$HT,213,0))=0,"",VLOOKUP($G36,Baseline!$G:$HT,213,0))</f>
        <v/>
      </c>
      <c r="HL36" s="139" t="str">
        <f>IF(LEN(VLOOKUP($G36,Baseline!$G:$HT,214,0))=0,"",VLOOKUP($G36,Baseline!$G:$HT,214,0))</f>
        <v/>
      </c>
      <c r="HM36" s="139" t="str">
        <f>IF(LEN(VLOOKUP($G36,Baseline!$G:$HT,215,0))=0,"",VLOOKUP($G36,Baseline!$G:$HT,215,0))</f>
        <v/>
      </c>
      <c r="HN36" s="139" t="str">
        <f>IF(LEN(VLOOKUP($G36,Baseline!$G:$HT,216,0))=0,"",VLOOKUP($G36,Baseline!$G:$HT,216,0))</f>
        <v/>
      </c>
      <c r="HO36" s="139" t="str">
        <f>IF(LEN(VLOOKUP($G36,Baseline!$G:$HT,217,0))=0,"",VLOOKUP($G36,Baseline!$G:$HT,217,0))</f>
        <v/>
      </c>
      <c r="HP36" s="139" t="str">
        <f>IF(LEN(VLOOKUP($G36,Baseline!$G:$HT,218,0))=0,"",VLOOKUP($G36,Baseline!$G:$HT,218,0))</f>
        <v/>
      </c>
      <c r="HQ36" s="139" t="str">
        <f>IF(LEN(VLOOKUP($G36,Baseline!$G:$HT,219,0))=0,"",VLOOKUP($G36,Baseline!$G:$HT,219,0))</f>
        <v/>
      </c>
      <c r="HR36" s="139" t="str">
        <f>IF(LEN(VLOOKUP($G36,Baseline!$G:$HT,220,0))=0,"",VLOOKUP($G36,Baseline!$G:$HT,220,0))</f>
        <v/>
      </c>
      <c r="HS36" s="139" t="str">
        <f>IF(LEN(VLOOKUP($G36,Baseline!$G:$HT,221,0))=0,"",VLOOKUP($G36,Baseline!$G:$HT,221,0))</f>
        <v/>
      </c>
      <c r="HT36" s="139" t="str">
        <f>IF(LEN(VLOOKUP($G36,Baseline!$G:$HT,222,0))=0,"",VLOOKUP($G36,Baseline!$G:$HT,222,0))</f>
        <v/>
      </c>
      <c r="HU36" s="201"/>
      <c r="HV36" s="201"/>
      <c r="HW36" s="201"/>
      <c r="HX36" s="201"/>
    </row>
    <row r="37" spans="1:1024" s="147" customFormat="1" x14ac:dyDescent="0.25">
      <c r="A37" s="141" t="s">
        <v>251</v>
      </c>
      <c r="B37" s="142"/>
      <c r="C37" s="142"/>
      <c r="D37" s="142"/>
      <c r="E37" s="142"/>
      <c r="F37" s="142"/>
      <c r="G37" s="162"/>
      <c r="H37" s="142"/>
      <c r="I37" s="163"/>
      <c r="J37" s="204"/>
      <c r="K37" s="204"/>
      <c r="L37" s="204"/>
      <c r="M37" s="204"/>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65"/>
      <c r="AK37" s="163"/>
      <c r="AL37" s="204"/>
      <c r="AM37" s="204"/>
      <c r="AN37" s="204"/>
      <c r="AO37" s="204"/>
      <c r="AP37" s="142"/>
      <c r="AQ37" s="142"/>
      <c r="AR37" s="142"/>
      <c r="AS37" s="142"/>
      <c r="AT37" s="142"/>
      <c r="AU37" s="142"/>
      <c r="AV37" s="142"/>
      <c r="AW37" s="142"/>
      <c r="AX37" s="142"/>
      <c r="AY37" s="142"/>
      <c r="AZ37" s="142"/>
      <c r="BA37" s="142"/>
      <c r="BB37" s="142"/>
      <c r="BC37" s="142"/>
      <c r="BD37" s="142"/>
      <c r="BE37" s="142"/>
      <c r="BF37" s="142"/>
      <c r="BG37" s="142"/>
      <c r="BH37" s="142"/>
      <c r="BI37" s="142"/>
      <c r="BJ37" s="142"/>
      <c r="BK37" s="142"/>
      <c r="BL37" s="165"/>
      <c r="BM37" s="163"/>
      <c r="BN37" s="146"/>
      <c r="BO37" s="146"/>
      <c r="BP37" s="146"/>
      <c r="BQ37" s="146"/>
      <c r="BR37" s="146"/>
      <c r="BS37" s="146"/>
      <c r="BT37" s="146"/>
      <c r="BU37" s="166"/>
      <c r="BV37" s="166"/>
      <c r="BW37" s="166"/>
      <c r="BX37" s="166"/>
      <c r="BY37" s="166"/>
      <c r="BZ37" s="166"/>
      <c r="CA37" s="166"/>
      <c r="CB37" s="166"/>
      <c r="CC37" s="166"/>
      <c r="CD37" s="166"/>
      <c r="CE37" s="166"/>
      <c r="CF37" s="166"/>
      <c r="CG37" s="166"/>
      <c r="CH37" s="166"/>
      <c r="CI37" s="166"/>
      <c r="CJ37" s="166"/>
      <c r="CK37" s="142"/>
      <c r="CL37" s="142"/>
      <c r="CM37" s="142"/>
      <c r="CN37" s="165"/>
      <c r="CO37" s="163"/>
      <c r="CP37" s="204"/>
      <c r="CQ37" s="204"/>
      <c r="CR37" s="204"/>
      <c r="CS37" s="204"/>
      <c r="CT37" s="142"/>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165"/>
      <c r="DQ37" s="163"/>
      <c r="DR37" s="204"/>
      <c r="DS37" s="204"/>
      <c r="DT37" s="204"/>
      <c r="DU37" s="204"/>
      <c r="DV37" s="142"/>
      <c r="DW37" s="142"/>
      <c r="DX37" s="142"/>
      <c r="DY37" s="142"/>
      <c r="DZ37" s="142"/>
      <c r="EA37" s="142"/>
      <c r="EB37" s="142"/>
      <c r="EC37" s="142"/>
      <c r="ED37" s="142"/>
      <c r="EE37" s="142"/>
      <c r="EF37" s="142"/>
      <c r="EG37" s="142"/>
      <c r="EH37" s="142"/>
      <c r="EI37" s="142"/>
      <c r="EJ37" s="142"/>
      <c r="EK37" s="142"/>
      <c r="EL37" s="142"/>
      <c r="EM37" s="142"/>
      <c r="EN37" s="142"/>
      <c r="EO37" s="142"/>
      <c r="EP37" s="142"/>
      <c r="EQ37" s="142"/>
      <c r="ER37" s="165"/>
      <c r="ES37" s="163"/>
      <c r="ET37" s="204"/>
      <c r="EU37" s="204"/>
      <c r="EV37" s="204"/>
      <c r="EW37" s="204"/>
      <c r="EX37" s="142"/>
      <c r="EY37" s="142"/>
      <c r="EZ37" s="142"/>
      <c r="FA37" s="142"/>
      <c r="FB37" s="142"/>
      <c r="FC37" s="142"/>
      <c r="FD37" s="142"/>
      <c r="FE37" s="142"/>
      <c r="FF37" s="142"/>
      <c r="FG37" s="142"/>
      <c r="FH37" s="142"/>
      <c r="FI37" s="142"/>
      <c r="FJ37" s="142"/>
      <c r="FK37" s="142"/>
      <c r="FL37" s="142"/>
      <c r="FM37" s="142"/>
      <c r="FN37" s="142"/>
      <c r="FO37" s="142"/>
      <c r="FP37" s="142"/>
      <c r="FQ37" s="142"/>
      <c r="FR37" s="142"/>
      <c r="FS37" s="142"/>
      <c r="FT37" s="165"/>
      <c r="FU37" s="163"/>
      <c r="FV37" s="204"/>
      <c r="FW37" s="204"/>
      <c r="FX37" s="204"/>
      <c r="FY37" s="204"/>
      <c r="FZ37" s="142"/>
      <c r="GA37" s="142"/>
      <c r="GB37" s="142"/>
      <c r="GC37" s="142"/>
      <c r="GD37" s="142"/>
      <c r="GE37" s="142"/>
      <c r="GF37" s="142"/>
      <c r="GG37" s="142"/>
      <c r="GH37" s="142"/>
      <c r="GI37" s="142"/>
      <c r="GJ37" s="142"/>
      <c r="GK37" s="142"/>
      <c r="GL37" s="142"/>
      <c r="GM37" s="142"/>
      <c r="GN37" s="142"/>
      <c r="GO37" s="142"/>
      <c r="GP37" s="142"/>
      <c r="GQ37" s="142"/>
      <c r="GR37" s="142"/>
      <c r="GS37" s="142"/>
      <c r="GT37" s="142"/>
      <c r="GU37" s="142"/>
      <c r="GV37" s="165"/>
      <c r="GW37" s="163"/>
      <c r="GX37" s="204"/>
      <c r="GY37" s="204"/>
      <c r="GZ37" s="204"/>
      <c r="HA37" s="204"/>
      <c r="HB37" s="142"/>
      <c r="HC37" s="142"/>
      <c r="HD37" s="142"/>
      <c r="HE37" s="142"/>
      <c r="HF37" s="142"/>
      <c r="HG37" s="142"/>
      <c r="HH37" s="142"/>
      <c r="HI37" s="142"/>
      <c r="HJ37" s="142"/>
      <c r="HK37" s="142"/>
      <c r="HL37" s="142"/>
      <c r="HM37" s="142"/>
      <c r="HN37" s="142"/>
      <c r="HO37" s="142"/>
      <c r="HP37" s="142"/>
      <c r="HQ37" s="142"/>
      <c r="HR37" s="142"/>
      <c r="HS37" s="142"/>
      <c r="HT37" s="142"/>
      <c r="HU37" s="142"/>
      <c r="HV37" s="142"/>
      <c r="HW37" s="142"/>
      <c r="HX37" s="165"/>
    </row>
    <row r="38" spans="1:1024" s="177" customFormat="1" x14ac:dyDescent="0.25">
      <c r="A38" s="184" t="s">
        <v>240</v>
      </c>
      <c r="B38" s="172"/>
      <c r="C38" s="172"/>
      <c r="D38" s="172"/>
      <c r="E38" s="172"/>
      <c r="F38" s="172"/>
      <c r="G38" s="185"/>
      <c r="H38" s="172"/>
      <c r="I38" s="186" t="str">
        <f>Baseline!I72</f>
        <v>Diabetes</v>
      </c>
      <c r="J38" s="187"/>
      <c r="K38" s="187"/>
      <c r="L38" s="187"/>
      <c r="M38" s="187"/>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88"/>
      <c r="AK38" s="186" t="str">
        <f>Baseline!AK72</f>
        <v>Diabetes</v>
      </c>
      <c r="AL38" s="187"/>
      <c r="AM38" s="187"/>
      <c r="AN38" s="187"/>
      <c r="AO38" s="187"/>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88"/>
      <c r="BM38" s="186" t="str">
        <f>Baseline!BM72</f>
        <v>Diabetes</v>
      </c>
      <c r="BN38" s="175"/>
      <c r="BO38" s="175"/>
      <c r="BP38" s="175"/>
      <c r="BQ38" s="175"/>
      <c r="BR38" s="175"/>
      <c r="BS38" s="175"/>
      <c r="BT38" s="175"/>
      <c r="BU38" s="84"/>
      <c r="BV38" s="84"/>
      <c r="BW38" s="84"/>
      <c r="BX38" s="84"/>
      <c r="BY38" s="84"/>
      <c r="BZ38" s="84"/>
      <c r="CA38" s="84"/>
      <c r="CB38" s="84"/>
      <c r="CC38" s="84"/>
      <c r="CD38" s="84"/>
      <c r="CE38" s="84"/>
      <c r="CF38" s="84"/>
      <c r="CG38" s="84"/>
      <c r="CH38" s="84"/>
      <c r="CI38" s="84"/>
      <c r="CJ38" s="84"/>
      <c r="CK38" s="172"/>
      <c r="CL38" s="172"/>
      <c r="CM38" s="172"/>
      <c r="CN38" s="188"/>
      <c r="CO38" s="186" t="str">
        <f>Baseline!CO72</f>
        <v>Diabète</v>
      </c>
      <c r="CP38" s="187"/>
      <c r="CQ38" s="187"/>
      <c r="CR38" s="187"/>
      <c r="CS38" s="187"/>
      <c r="CT38" s="172"/>
      <c r="CU38" s="172"/>
      <c r="CV38" s="172"/>
      <c r="CW38" s="172"/>
      <c r="CX38" s="172"/>
      <c r="CY38" s="172"/>
      <c r="CZ38" s="172"/>
      <c r="DA38" s="172"/>
      <c r="DB38" s="172"/>
      <c r="DC38" s="172"/>
      <c r="DD38" s="172"/>
      <c r="DE38" s="172"/>
      <c r="DF38" s="172"/>
      <c r="DG38" s="172"/>
      <c r="DH38" s="172"/>
      <c r="DI38" s="172"/>
      <c r="DJ38" s="172"/>
      <c r="DK38" s="172"/>
      <c r="DL38" s="172"/>
      <c r="DM38" s="172"/>
      <c r="DN38" s="172"/>
      <c r="DO38" s="172"/>
      <c r="DP38" s="188"/>
      <c r="DQ38" s="186" t="s">
        <v>1280</v>
      </c>
      <c r="DR38" s="187"/>
      <c r="DS38" s="187"/>
      <c r="DT38" s="187"/>
      <c r="DU38" s="187"/>
      <c r="DV38" s="172"/>
      <c r="DW38" s="172"/>
      <c r="DX38" s="172"/>
      <c r="DY38" s="172"/>
      <c r="DZ38" s="172"/>
      <c r="EA38" s="172"/>
      <c r="EB38" s="172"/>
      <c r="EC38" s="172"/>
      <c r="ED38" s="172"/>
      <c r="EE38" s="172"/>
      <c r="EF38" s="172"/>
      <c r="EG38" s="172"/>
      <c r="EH38" s="172"/>
      <c r="EI38" s="172"/>
      <c r="EJ38" s="172"/>
      <c r="EK38" s="172"/>
      <c r="EL38" s="172"/>
      <c r="EM38" s="172"/>
      <c r="EN38" s="172"/>
      <c r="EO38" s="172"/>
      <c r="EP38" s="172"/>
      <c r="EQ38" s="172"/>
      <c r="ER38" s="188"/>
      <c r="ES38" s="186" t="str">
        <f>Baseline!ES72</f>
        <v>Diabete</v>
      </c>
      <c r="ET38" s="187"/>
      <c r="EU38" s="187"/>
      <c r="EV38" s="187"/>
      <c r="EW38" s="187"/>
      <c r="EX38" s="172"/>
      <c r="EY38" s="172"/>
      <c r="EZ38" s="172"/>
      <c r="FA38" s="172"/>
      <c r="FB38" s="172"/>
      <c r="FC38" s="172"/>
      <c r="FD38" s="172"/>
      <c r="FE38" s="172"/>
      <c r="FF38" s="172"/>
      <c r="FG38" s="172"/>
      <c r="FH38" s="172"/>
      <c r="FI38" s="172"/>
      <c r="FJ38" s="172"/>
      <c r="FK38" s="172"/>
      <c r="FL38" s="172"/>
      <c r="FM38" s="172"/>
      <c r="FN38" s="172"/>
      <c r="FO38" s="172"/>
      <c r="FP38" s="172"/>
      <c r="FQ38" s="172"/>
      <c r="FR38" s="172"/>
      <c r="FS38" s="172"/>
      <c r="FT38" s="188"/>
      <c r="FU38" s="186" t="str">
        <f>Baseline!FU72</f>
        <v>Диабет</v>
      </c>
      <c r="FV38" s="187"/>
      <c r="FW38" s="187"/>
      <c r="FX38" s="187"/>
      <c r="FY38" s="187"/>
      <c r="FZ38" s="172"/>
      <c r="GA38" s="172"/>
      <c r="GB38" s="172"/>
      <c r="GC38" s="172"/>
      <c r="GD38" s="172"/>
      <c r="GE38" s="172"/>
      <c r="GF38" s="172"/>
      <c r="GG38" s="172"/>
      <c r="GH38" s="172"/>
      <c r="GI38" s="172"/>
      <c r="GJ38" s="172"/>
      <c r="GK38" s="172"/>
      <c r="GL38" s="172"/>
      <c r="GM38" s="172"/>
      <c r="GN38" s="172"/>
      <c r="GO38" s="172"/>
      <c r="GP38" s="172"/>
      <c r="GQ38" s="172"/>
      <c r="GR38" s="172"/>
      <c r="GS38" s="172"/>
      <c r="GT38" s="172"/>
      <c r="GU38" s="172"/>
      <c r="GV38" s="188"/>
      <c r="GW38" s="186" t="s">
        <v>1283</v>
      </c>
      <c r="GX38" s="187"/>
      <c r="GY38" s="187"/>
      <c r="GZ38" s="187"/>
      <c r="HA38" s="187"/>
      <c r="HB38" s="172"/>
      <c r="HC38" s="172"/>
      <c r="HD38" s="172"/>
      <c r="HE38" s="172"/>
      <c r="HF38" s="172"/>
      <c r="HG38" s="172"/>
      <c r="HH38" s="172"/>
      <c r="HI38" s="172"/>
      <c r="HJ38" s="172"/>
      <c r="HK38" s="172"/>
      <c r="HL38" s="172"/>
      <c r="HM38" s="172"/>
      <c r="HN38" s="172"/>
      <c r="HO38" s="172"/>
      <c r="HP38" s="172"/>
      <c r="HQ38" s="172"/>
      <c r="HR38" s="172"/>
      <c r="HS38" s="172"/>
      <c r="HT38" s="172"/>
      <c r="HU38" s="172"/>
      <c r="HV38" s="172"/>
      <c r="HW38" s="172"/>
      <c r="HX38" s="188"/>
    </row>
    <row r="39" spans="1:1024" ht="63" x14ac:dyDescent="0.25">
      <c r="A39" s="149" t="s">
        <v>261</v>
      </c>
      <c r="B39" s="139" t="s">
        <v>262</v>
      </c>
      <c r="C39" s="139"/>
      <c r="D39" s="139"/>
      <c r="E39" s="139"/>
      <c r="F39" s="139" t="s">
        <v>263</v>
      </c>
      <c r="G39" s="149" t="s">
        <v>1284</v>
      </c>
      <c r="H39" s="139"/>
      <c r="I39" s="157" t="str">
        <f>IF(LEN(VLOOKUP($G39,Baseline!$G:$BH,3,0))=0,"",VLOOKUP($G39,Baseline!$G:$BH,3,0))</f>
        <v>Wurde bei Ihnen jemals von einem Arzt eine Zuckerkrankheit, ein sogenannter Diabetes mellitus, diagnostiziert? (ein Schwangerschaftsdiabetes zählt nicht dazu)
Sollten Sie keinen Diabetes haben, klicken Sie bei den folgenden Fragen bitte "Keine Angabe" an.</v>
      </c>
      <c r="J39" s="139" t="str">
        <f>IF(LEN(VLOOKUP($G39,Baseline!$G:$BH,4,0))=0,"",VLOOKUP($G39,Baseline!$G:$BH,4,0))</f>
        <v>0 = Nein</v>
      </c>
      <c r="K39" s="139" t="str">
        <f>IF(LEN(VLOOKUP($G39,Baseline!$G:$BH,5,0))=0,"",VLOOKUP($G39,Baseline!$G:$BH,5,0))</f>
        <v>1 = Ja</v>
      </c>
      <c r="L39" s="139" t="str">
        <f>IF(LEN(VLOOKUP($G39,Baseline!$G:$BH,6,0))=0,"",VLOOKUP($G39,Baseline!$G:$BH,6,0))</f>
        <v>99 = Keine Angabe</v>
      </c>
      <c r="M39" s="139" t="str">
        <f>IF(LEN(VLOOKUP($G39,Baseline!$G:$BH,7,0))=0,"",VLOOKUP($G39,Baseline!$G:$BH,7,0))</f>
        <v/>
      </c>
      <c r="N39" s="139" t="str">
        <f>IF(LEN(VLOOKUP($G39,Baseline!$G:$BH,8,0))=0,"",VLOOKUP($G39,Baseline!$G:$BH,8,0))</f>
        <v/>
      </c>
      <c r="O39" s="139" t="str">
        <f>IF(LEN(VLOOKUP($G39,Baseline!$G:$BH,9,0))=0,"",VLOOKUP($G39,Baseline!$G:$BH,9,0))</f>
        <v/>
      </c>
      <c r="P39" s="139" t="str">
        <f>IF(LEN(VLOOKUP($G39,Baseline!$G:$BH,10,0))=0,"",VLOOKUP($G39,Baseline!$G:$BH,10,0))</f>
        <v/>
      </c>
      <c r="Q39" s="139" t="str">
        <f>IF(LEN(VLOOKUP($G39,Baseline!$G:$BH,11,0))=0,"",VLOOKUP($G39,Baseline!$G:$BH,11,0))</f>
        <v/>
      </c>
      <c r="R39" s="139" t="str">
        <f>IF(LEN(VLOOKUP($G39,Baseline!$G:$BH,12,0))=0,"",VLOOKUP($G39,Baseline!$G:$BH,12,0))</f>
        <v/>
      </c>
      <c r="S39" s="139" t="str">
        <f>IF(LEN(VLOOKUP($G39,Baseline!$G:$BH,13,0))=0,"",VLOOKUP($G39,Baseline!$G:$BH,13,0))</f>
        <v/>
      </c>
      <c r="T39" s="139" t="str">
        <f>IF(LEN(VLOOKUP($G39,Baseline!$G:$BH,14,0))=0,"",VLOOKUP($G39,Baseline!$G:$BH,14,0))</f>
        <v/>
      </c>
      <c r="U39" s="139" t="str">
        <f>IF(LEN(VLOOKUP($G39,Baseline!$G:$BH,15,0))=0,"",VLOOKUP($G39,Baseline!$G:$BH,15,0))</f>
        <v/>
      </c>
      <c r="V39" s="139" t="str">
        <f>IF(LEN(VLOOKUP($G39,Baseline!$G:$BH,16,0))=0,"",VLOOKUP($G39,Baseline!$G:$BH,16,0))</f>
        <v/>
      </c>
      <c r="W39" s="139" t="str">
        <f>IF(LEN(VLOOKUP($G39,Baseline!$G:$BH,17,0))=0,"",VLOOKUP($G39,Baseline!$G:$BH,17,0))</f>
        <v/>
      </c>
      <c r="X39" s="139" t="str">
        <f>IF(LEN(VLOOKUP($G39,Baseline!$G:$BH,18,0))=0,"",VLOOKUP($G39,Baseline!$G:$BH,18,0))</f>
        <v/>
      </c>
      <c r="Y39" s="139" t="str">
        <f>IF(LEN(VLOOKUP($G39,Baseline!$G:$BH,19,0))=0,"",VLOOKUP($G39,Baseline!$G:$BH,19,0))</f>
        <v/>
      </c>
      <c r="Z39" s="139" t="str">
        <f>IF(LEN(VLOOKUP($G39,Baseline!$G:$BH,20,0))=0,"",VLOOKUP($G39,Baseline!$G:$BH,20,0))</f>
        <v/>
      </c>
      <c r="AA39" s="139" t="str">
        <f>IF(LEN(VLOOKUP($G39,Baseline!$G:$BH,21,0))=0,"",VLOOKUP($G39,Baseline!$G:$BH,21,0))</f>
        <v/>
      </c>
      <c r="AB39" s="139" t="str">
        <f>IF(LEN(VLOOKUP($G39,Baseline!$G:$BH,22,0))=0,"",VLOOKUP($G39,Baseline!$G:$BH,22,0))</f>
        <v/>
      </c>
      <c r="AC39" s="139" t="str">
        <f>IF(LEN(VLOOKUP($G39,Baseline!$G:$BH,23,0))=0,"",VLOOKUP($G39,Baseline!$G:$BH,23,0))</f>
        <v/>
      </c>
      <c r="AD39" s="139" t="str">
        <f>IF(LEN(VLOOKUP($G39,Baseline!$G:$BH,24,0))=0,"",VLOOKUP($G39,Baseline!$G:$BH,24,0))</f>
        <v/>
      </c>
      <c r="AE39" s="139" t="str">
        <f>IF(LEN(VLOOKUP($G39,Baseline!$G:$BH,25,0))=0,"",VLOOKUP($G39,Baseline!$G:$BH,25,0))</f>
        <v/>
      </c>
      <c r="AF39" s="139" t="str">
        <f>IF(LEN(VLOOKUP($G39,Baseline!$G:$BH,26,0))=0,"",VLOOKUP($G39,Baseline!$G:$BH,26,0))</f>
        <v/>
      </c>
      <c r="AG39" s="139"/>
      <c r="AH39" s="139"/>
      <c r="AI39" s="139"/>
      <c r="AJ39" s="205"/>
      <c r="AK39" s="139" t="str">
        <f>IF(LEN(VLOOKUP($G39,Baseline!$G:$BH,31,0))=0,"",VLOOKUP($G39,Baseline!$G:$BH,31,0))</f>
        <v>Have you ever been diagnosed with diabetes mellitus by a physician? (gestational diabetes is not included)
If you do not have diabetes, please click "No response" in the following questions.</v>
      </c>
      <c r="AL39" s="139" t="str">
        <f>IF(LEN(VLOOKUP($G39,Baseline!$G:$BH,32,0))=0,"",VLOOKUP($G39,Baseline!$G:$BH,32,0))</f>
        <v>0 = No</v>
      </c>
      <c r="AM39" s="139" t="str">
        <f>IF(LEN(VLOOKUP($G39,Baseline!$G:$BH,33,0))=0,"",VLOOKUP($G39,Baseline!$G:$BH,33,0))</f>
        <v>1 = Yes</v>
      </c>
      <c r="AN39" s="139" t="str">
        <f>IF(LEN(VLOOKUP($G39,Baseline!$G:$BH,34,0))=0,"",VLOOKUP($G39,Baseline!$G:$BH,34,0))</f>
        <v>99 = No response</v>
      </c>
      <c r="AO39" s="139" t="str">
        <f>IF(LEN(VLOOKUP($G39,Baseline!$G:$BH,35,0))=0,"",VLOOKUP($G39,Baseline!$G:$BH,35,0))</f>
        <v/>
      </c>
      <c r="AP39" s="139" t="str">
        <f>IF(LEN(VLOOKUP($G39,Baseline!$G:$BH,36,0))=0,"",VLOOKUP($G39,Baseline!$G:$BH,36,0))</f>
        <v/>
      </c>
      <c r="AQ39" s="139" t="str">
        <f>IF(LEN(VLOOKUP($G39,Baseline!$G:$BH,37,0))=0,"",VLOOKUP($G39,Baseline!$G:$BH,37,0))</f>
        <v/>
      </c>
      <c r="AR39" s="139" t="str">
        <f>IF(LEN(VLOOKUP($G39,Baseline!$G:$BH,38,0))=0,"",VLOOKUP($G39,Baseline!$G:$BH,38,0))</f>
        <v/>
      </c>
      <c r="AS39" s="139" t="str">
        <f>IF(LEN(VLOOKUP($G39,Baseline!$G:$BH,39,0))=0,"",VLOOKUP($G39,Baseline!$G:$BH,39,0))</f>
        <v/>
      </c>
      <c r="AT39" s="139" t="str">
        <f>IF(LEN(VLOOKUP($G39,Baseline!$G:$BH,40,0))=0,"",VLOOKUP($G39,Baseline!$G:$BH,40,0))</f>
        <v/>
      </c>
      <c r="AU39" s="139" t="str">
        <f>IF(LEN(VLOOKUP($G39,Baseline!$G:$BH,41,0))=0,"",VLOOKUP($G39,Baseline!$G:$BH,41,0))</f>
        <v/>
      </c>
      <c r="AV39" s="139" t="str">
        <f>IF(LEN(VLOOKUP($G39,Baseline!$G:$BH,42,0))=0,"",VLOOKUP($G39,Baseline!$G:$BH,42,0))</f>
        <v/>
      </c>
      <c r="AW39" s="139" t="str">
        <f>IF(LEN(VLOOKUP($G39,Baseline!$G:$BH,43,0))=0,"",VLOOKUP($G39,Baseline!$G:$BH,43,0))</f>
        <v/>
      </c>
      <c r="AX39" s="139" t="str">
        <f>IF(LEN(VLOOKUP($G39,Baseline!$G:$BH,44,0))=0,"",VLOOKUP($G39,Baseline!$G:$BH,44,0))</f>
        <v/>
      </c>
      <c r="AY39" s="139" t="str">
        <f>IF(LEN(VLOOKUP($G39,Baseline!$G:$BH,45,0))=0,"",VLOOKUP($G39,Baseline!$G:$BH,45,0))</f>
        <v/>
      </c>
      <c r="AZ39" s="139" t="str">
        <f>IF(LEN(VLOOKUP($G39,Baseline!$G:$BH,46,0))=0,"",VLOOKUP($G39,Baseline!$G:$BH,46,0))</f>
        <v/>
      </c>
      <c r="BA39" s="139" t="str">
        <f>IF(LEN(VLOOKUP($G39,Baseline!$G:$BH,47,0))=0,"",VLOOKUP($G39,Baseline!$G:$BH,47,0))</f>
        <v/>
      </c>
      <c r="BB39" s="139" t="str">
        <f>IF(LEN(VLOOKUP($G39,Baseline!$G:$BH,48,0))=0,"",VLOOKUP($G39,Baseline!$G:$BH,48,0))</f>
        <v/>
      </c>
      <c r="BC39" s="139" t="str">
        <f>IF(LEN(VLOOKUP($G39,Baseline!$G:$BH,49,0))=0,"",VLOOKUP($G39,Baseline!$G:$BH,49,0))</f>
        <v/>
      </c>
      <c r="BD39" s="139" t="str">
        <f>IF(LEN(VLOOKUP($G39,Baseline!$G:$BH,50,0))=0,"",VLOOKUP($G39,Baseline!$G:$BH,50,0))</f>
        <v/>
      </c>
      <c r="BE39" s="139" t="str">
        <f>IF(LEN(VLOOKUP($G39,Baseline!$G:$BH,51,0))=0,"",VLOOKUP($G39,Baseline!$G:$BH,51,0))</f>
        <v/>
      </c>
      <c r="BF39" s="139" t="str">
        <f>IF(LEN(VLOOKUP($G39,Baseline!$G:$BH,52,0))=0,"",VLOOKUP($G39,Baseline!$G:$BH,52,0))</f>
        <v/>
      </c>
      <c r="BG39" s="139" t="str">
        <f>IF(LEN(VLOOKUP($G39,Baseline!$G:$BH,53,0))=0,"",VLOOKUP($G39,Baseline!$G:$BH,53,0))</f>
        <v/>
      </c>
      <c r="BH39" s="139" t="str">
        <f>IF(LEN(VLOOKUP($G39,Baseline!$G:$BH,54,0))=0,"",VLOOKUP($G39,Baseline!$G:$BH,54,0))</f>
        <v/>
      </c>
      <c r="BI39" s="139"/>
      <c r="BJ39" s="139"/>
      <c r="BK39" s="139"/>
      <c r="BL39" s="205"/>
      <c r="BM39" s="139" t="str">
        <f>IF(LEN(VLOOKUP($G39,Baseline!$G:$CJ,59,0))=0,"",VLOOKUP($G39,Baseline!$G:$CJ,59,0))</f>
        <v>¿Alguna vez le ha diagnosticado un médico la enfermedad denominada "Diabetes mellitus"? (una diabetes generada por un embarazo, no cuenta)
Si no padece diabetes, haga click en "No hay datos" en las siguientes preguntas.</v>
      </c>
      <c r="BN39" s="135" t="str">
        <f>IF(LEN(VLOOKUP($G39,Baseline!$G:$CJ,60,0))=0,"",VLOOKUP($G39,Baseline!$G:$CJ,60,0))</f>
        <v>0 = No</v>
      </c>
      <c r="BO39" s="135" t="str">
        <f>IF(LEN(VLOOKUP($G39,Baseline!$G:$CJ,61,0))=0,"",VLOOKUP($G39,Baseline!$G:$CJ,61,0))</f>
        <v>1 = Sí</v>
      </c>
      <c r="BP39" s="135" t="str">
        <f>IF(LEN(VLOOKUP($G39,Baseline!$G:$CJ,62,0))=0,"",VLOOKUP($G39,Baseline!$G:$CJ,62,0))</f>
        <v>99 = No hay datos</v>
      </c>
      <c r="BQ39" s="135" t="str">
        <f>IF(LEN(VLOOKUP($G39,Baseline!$G:$CJ,63,0))=0,"",VLOOKUP($G39,Baseline!$G:$CJ,63,0))</f>
        <v/>
      </c>
      <c r="BR39" s="135" t="str">
        <f>IF(LEN(VLOOKUP($G39,Baseline!$G:$CJ,64,0))=0,"",VLOOKUP($G39,Baseline!$G:$CJ,64,0))</f>
        <v/>
      </c>
      <c r="BS39" s="135" t="str">
        <f>IF(LEN(VLOOKUP($G39,Baseline!$G:$CJ,65,0))=0,"",VLOOKUP($G39,Baseline!$G:$CJ,65,0))</f>
        <v/>
      </c>
      <c r="BT39" s="135" t="str">
        <f>IF(LEN(VLOOKUP($G39,Baseline!$G:$CJ,66,0))=0,"",VLOOKUP($G39,Baseline!$G:$CJ,66,0))</f>
        <v/>
      </c>
      <c r="BU39" s="135" t="str">
        <f>IF(LEN(VLOOKUP($G39,Baseline!$G:$CJ,67,0))=0,"",VLOOKUP($G39,Baseline!$G:$CJ,67,0))</f>
        <v/>
      </c>
      <c r="BV39" s="135" t="str">
        <f>IF(LEN(VLOOKUP($G39,Baseline!$G:$CJ,68,0))=0,"",VLOOKUP($G39,Baseline!$G:$CJ,68,0))</f>
        <v/>
      </c>
      <c r="BW39" s="135" t="str">
        <f>IF(LEN(VLOOKUP($G39,Baseline!$G:$CJ,69,0))=0,"",VLOOKUP($G39,Baseline!$G:$CJ,69,0))</f>
        <v/>
      </c>
      <c r="BX39" s="135" t="str">
        <f>IF(LEN(VLOOKUP($G39,Baseline!$G:$CJ,70,0))=0,"",VLOOKUP($G39,Baseline!$G:$CJ,70,0))</f>
        <v/>
      </c>
      <c r="BY39" s="135" t="str">
        <f>IF(LEN(VLOOKUP($G39,Baseline!$G:$CJ,71,0))=0,"",VLOOKUP($G39,Baseline!$G:$CJ,71,0))</f>
        <v/>
      </c>
      <c r="BZ39" s="135" t="str">
        <f>IF(LEN(VLOOKUP($G39,Baseline!$G:$CJ,72,0))=0,"",VLOOKUP($G39,Baseline!$G:$CJ,72,0))</f>
        <v/>
      </c>
      <c r="CA39" s="135" t="str">
        <f>IF(LEN(VLOOKUP($G39,Baseline!$G:$CJ,73,0))=0,"",VLOOKUP($G39,Baseline!$G:$CJ,73,0))</f>
        <v/>
      </c>
      <c r="CB39" s="135" t="str">
        <f>IF(LEN(VLOOKUP($G39,Baseline!$G:$CJ,74,0))=0,"",VLOOKUP($G39,Baseline!$G:$CJ,74,0))</f>
        <v/>
      </c>
      <c r="CC39" s="135" t="str">
        <f>IF(LEN(VLOOKUP($G39,Baseline!$G:$CJ,75,0))=0,"",VLOOKUP($G39,Baseline!$G:$CJ,75,0))</f>
        <v/>
      </c>
      <c r="CD39" s="135" t="str">
        <f>IF(LEN(VLOOKUP($G39,Baseline!$G:$CJ,76,0))=0,"",VLOOKUP($G39,Baseline!$G:$CJ,76,0))</f>
        <v/>
      </c>
      <c r="CE39" s="135" t="str">
        <f>IF(LEN(VLOOKUP($G39,Baseline!$G:$CJ,77,0))=0,"",VLOOKUP($G39,Baseline!$G:$CJ,77,0))</f>
        <v/>
      </c>
      <c r="CF39" s="135" t="str">
        <f>IF(LEN(VLOOKUP($G39,Baseline!$G:$CJ,78,0))=0,"",VLOOKUP($G39,Baseline!$G:$CJ,78,0))</f>
        <v/>
      </c>
      <c r="CG39" s="135" t="str">
        <f>IF(LEN(VLOOKUP($G39,Baseline!$G:$CJ,79,0))=0,"",VLOOKUP($G39,Baseline!$G:$CJ,79,0))</f>
        <v/>
      </c>
      <c r="CH39" s="135" t="str">
        <f>IF(LEN(VLOOKUP($G39,Baseline!$G:$CJ,80,0))=0,"",VLOOKUP($G39,Baseline!$G:$CJ,80,0))</f>
        <v/>
      </c>
      <c r="CI39" s="135" t="str">
        <f>IF(LEN(VLOOKUP($G39,Baseline!$G:$CJ,81,0))=0,"",VLOOKUP($G39,Baseline!$G:$CJ,81,0))</f>
        <v/>
      </c>
      <c r="CJ39" s="135" t="str">
        <f>IF(LEN(VLOOKUP($G39,Baseline!$G:$CJ,82,0))=0,"",VLOOKUP($G39,Baseline!$G:$CJ,82,0))</f>
        <v/>
      </c>
      <c r="CK39" s="139"/>
      <c r="CL39" s="139"/>
      <c r="CM39" s="139"/>
      <c r="CN39" s="205"/>
      <c r="CO39" s="136" t="str">
        <f>IF(LEN(VLOOKUP($G39,Baseline!$G:$DL,87,0))=0,"",VLOOKUP($G39,Baseline!$G:$DL,87,0))</f>
        <v>Un diabète sucré vous a-t-il déjà été diagnostiqué par un médecin ? (Le diabète gestationnel n'en fait pas partie.)
Si vous n'avez pas de diabète, veuillez cliquer sur "pas de réponse" pour les questions suivantes.</v>
      </c>
      <c r="CP39" s="136" t="str">
        <f>IF(LEN(VLOOKUP($G39,Baseline!$G:$DL,88,0))=0,"",VLOOKUP($G39,Baseline!$G:$DL,88,0))</f>
        <v>0 = non</v>
      </c>
      <c r="CQ39" s="136" t="str">
        <f>IF(LEN(VLOOKUP($G39,Baseline!$G:$DL,89,0))=0,"",VLOOKUP($G39,Baseline!$G:$DL,89,0))</f>
        <v>1 = oui</v>
      </c>
      <c r="CR39" s="136" t="str">
        <f>IF(LEN(VLOOKUP($G39,Baseline!$G:$DL,90,0))=0,"",VLOOKUP($G39,Baseline!$G:$DL,90,0))</f>
        <v>99 = pas de réponse</v>
      </c>
      <c r="CS39" s="136" t="str">
        <f>IF(LEN(VLOOKUP($G39,Baseline!$G:$DL,91,0))=0,"",VLOOKUP($G39,Baseline!$G:$DL,91,0))</f>
        <v/>
      </c>
      <c r="CT39" s="136" t="str">
        <f>IF(LEN(VLOOKUP($G39,Baseline!$G:$DL,92,0))=0,"",VLOOKUP($G39,Baseline!$G:$DL,92,0))</f>
        <v/>
      </c>
      <c r="CU39" s="136" t="str">
        <f>IF(LEN(VLOOKUP($G39,Baseline!$G:$DL,93,0))=0,"",VLOOKUP($G39,Baseline!$G:$DL,93,0))</f>
        <v/>
      </c>
      <c r="CV39" s="136" t="str">
        <f>IF(LEN(VLOOKUP($G39,Baseline!$G:$DL,94,0))=0,"",VLOOKUP($G39,Baseline!$G:$DL,94,0))</f>
        <v/>
      </c>
      <c r="CW39" s="136" t="str">
        <f>IF(LEN(VLOOKUP($G39,Baseline!$G:$DL,95,0))=0,"",VLOOKUP($G39,Baseline!$G:$DL,95,0))</f>
        <v/>
      </c>
      <c r="CX39" s="136" t="str">
        <f>IF(LEN(VLOOKUP($G39,Baseline!$G:$DL,96,0))=0,"",VLOOKUP($G39,Baseline!$G:$DL,96,0))</f>
        <v/>
      </c>
      <c r="CY39" s="136" t="str">
        <f>IF(LEN(VLOOKUP($G39,Baseline!$G:$DL,97,0))=0,"",VLOOKUP($G39,Baseline!$G:$DL,97,0))</f>
        <v/>
      </c>
      <c r="CZ39" s="136" t="str">
        <f>IF(LEN(VLOOKUP($G39,Baseline!$G:$DL,98,0))=0,"",VLOOKUP($G39,Baseline!$G:$DL,98,0))</f>
        <v/>
      </c>
      <c r="DA39" s="136" t="str">
        <f>IF(LEN(VLOOKUP($G39,Baseline!$G:$DL,99,0))=0,"",VLOOKUP($G39,Baseline!$G:$DL,99,0))</f>
        <v/>
      </c>
      <c r="DB39" s="136" t="str">
        <f>IF(LEN(VLOOKUP($G39,Baseline!$G:$DL,100,0))=0,"",VLOOKUP($G39,Baseline!$G:$DL,100,0))</f>
        <v/>
      </c>
      <c r="DC39" s="136" t="str">
        <f>IF(LEN(VLOOKUP($G39,Baseline!$G:$DL,101,0))=0,"",VLOOKUP($G39,Baseline!$G:$DL,101,0))</f>
        <v/>
      </c>
      <c r="DD39" s="136" t="str">
        <f>IF(LEN(VLOOKUP($G39,Baseline!$G:$DL,102,0))=0,"",VLOOKUP($G39,Baseline!$G:$DL,102,0))</f>
        <v/>
      </c>
      <c r="DE39" s="136" t="str">
        <f>IF(LEN(VLOOKUP($G39,Baseline!$G:$DL,103,0))=0,"",VLOOKUP($G39,Baseline!$G:$DL,103,0))</f>
        <v/>
      </c>
      <c r="DF39" s="136" t="str">
        <f>IF(LEN(VLOOKUP($G39,Baseline!$G:$DL,104,0))=0,"",VLOOKUP($G39,Baseline!$G:$DL,104,0))</f>
        <v/>
      </c>
      <c r="DG39" s="136" t="str">
        <f>IF(LEN(VLOOKUP($G39,Baseline!$G:$DL,105,0))=0,"",VLOOKUP($G39,Baseline!$G:$DL,105,0))</f>
        <v/>
      </c>
      <c r="DH39" s="136" t="str">
        <f>IF(LEN(VLOOKUP($G39,Baseline!$G:$DL,106,0))=0,"",VLOOKUP($G39,Baseline!$G:$DL,106,0))</f>
        <v/>
      </c>
      <c r="DI39" s="136" t="str">
        <f>IF(LEN(VLOOKUP($G39,Baseline!$G:$DL,107,0))=0,"",VLOOKUP($G39,Baseline!$G:$DL,107,0))</f>
        <v/>
      </c>
      <c r="DJ39" s="136" t="str">
        <f>IF(LEN(VLOOKUP($G39,Baseline!$G:$DL,108,0))=0,"",VLOOKUP($G39,Baseline!$G:$DL,108,0))</f>
        <v/>
      </c>
      <c r="DK39" s="136" t="str">
        <f>IF(LEN(VLOOKUP($G39,Baseline!$G:$DL,109,0))=0,"",VLOOKUP($G39,Baseline!$G:$DL,109,0))</f>
        <v/>
      </c>
      <c r="DL39" s="136" t="str">
        <f>IF(LEN(VLOOKUP($G39,Baseline!$G:$DL,110,0))=0,"",VLOOKUP($G39,Baseline!$G:$DL,110,0))</f>
        <v/>
      </c>
      <c r="DM39" s="136"/>
      <c r="DN39" s="136"/>
      <c r="DO39" s="136"/>
      <c r="DP39" s="206"/>
      <c r="DQ39" s="139" t="str">
        <f>IF(LEN(VLOOKUP($G39,Baseline!$G:$EN,115,0))=0,"",VLOOKUP($G39,Baseline!$G:$EN,115,0))</f>
        <v>Diagnosztizáltak Önnél bármikor cukorbetegséget, egy úgynevezett diabetes mellitust? (a terhességi cukorbetegség nem számít ide)
Ha nem szenved cukorbetegségben, akkor a következő kérdéseknél kérjük, kattintson a "nincs válasz" gombra.</v>
      </c>
      <c r="DR39" s="139" t="str">
        <f>IF(LEN(VLOOKUP($G39,Baseline!$G:$EN,116,0))=0,"",VLOOKUP($G39,Baseline!$G:$EN,116,0))</f>
        <v>0 = nem</v>
      </c>
      <c r="DS39" s="139" t="str">
        <f>IF(LEN(VLOOKUP($G39,Baseline!$G:$EN,117,0))=0,"",VLOOKUP($G39,Baseline!$G:$EN,117,0))</f>
        <v>1 = igen</v>
      </c>
      <c r="DT39" s="139" t="str">
        <f>IF(LEN(VLOOKUP($G39,Baseline!$G:$EN,118,0))=0,"",VLOOKUP($G39,Baseline!$G:$EN,118,0))</f>
        <v>99 = nincs válasz</v>
      </c>
      <c r="DU39" s="139" t="str">
        <f>IF(LEN(VLOOKUP($G39,Baseline!$G:$EN,119,0))=0,"",VLOOKUP($G39,Baseline!$G:$EN,119,0))</f>
        <v/>
      </c>
      <c r="DV39" s="139" t="str">
        <f>IF(LEN(VLOOKUP($G39,Baseline!$G:$EN,120,0))=0,"",VLOOKUP($G39,Baseline!$G:$EN,120,0))</f>
        <v/>
      </c>
      <c r="DW39" s="139" t="str">
        <f>IF(LEN(VLOOKUP($G39,Baseline!$G:$EN,121,0))=0,"",VLOOKUP($G39,Baseline!$G:$EN,121,0))</f>
        <v/>
      </c>
      <c r="DX39" s="139" t="str">
        <f>IF(LEN(VLOOKUP($G39,Baseline!$G:$EN,122,0))=0,"",VLOOKUP($G39,Baseline!$G:$EN,122,0))</f>
        <v/>
      </c>
      <c r="DY39" s="139" t="str">
        <f>IF(LEN(VLOOKUP($G39,Baseline!$G:$EN,123,0))=0,"",VLOOKUP($G39,Baseline!$G:$EN,123,0))</f>
        <v/>
      </c>
      <c r="DZ39" s="139" t="str">
        <f>IF(LEN(VLOOKUP($G39,Baseline!$G:$EN,124,0))=0,"",VLOOKUP($G39,Baseline!$G:$EN,124,0))</f>
        <v/>
      </c>
      <c r="EA39" s="139" t="str">
        <f>IF(LEN(VLOOKUP($G39,Baseline!$G:$EN,125,0))=0,"",VLOOKUP($G39,Baseline!$G:$EN,125,0))</f>
        <v/>
      </c>
      <c r="EB39" s="139" t="str">
        <f>IF(LEN(VLOOKUP($G39,Baseline!$G:$EN,126,0))=0,"",VLOOKUP($G39,Baseline!$G:$EN,126,0))</f>
        <v/>
      </c>
      <c r="EC39" s="139" t="str">
        <f>IF(LEN(VLOOKUP($G39,Baseline!$G:$EN,127,0))=0,"",VLOOKUP($G39,Baseline!$G:$EN,127,0))</f>
        <v/>
      </c>
      <c r="ED39" s="139" t="str">
        <f>IF(LEN(VLOOKUP($G39,Baseline!$G:$EN,128,0))=0,"",VLOOKUP($G39,Baseline!$G:$EN,128,0))</f>
        <v/>
      </c>
      <c r="EE39" s="139" t="str">
        <f>IF(LEN(VLOOKUP($G39,Baseline!$G:$EN,129,0))=0,"",VLOOKUP($G39,Baseline!$G:$EN,129,0))</f>
        <v/>
      </c>
      <c r="EF39" s="139" t="str">
        <f>IF(LEN(VLOOKUP($G39,Baseline!$G:$EN,130,0))=0,"",VLOOKUP($G39,Baseline!$G:$EN,130,0))</f>
        <v/>
      </c>
      <c r="EG39" s="139" t="str">
        <f>IF(LEN(VLOOKUP($G39,Baseline!$G:$EN,131,0))=0,"",VLOOKUP($G39,Baseline!$G:$EN,131,0))</f>
        <v/>
      </c>
      <c r="EH39" s="139" t="str">
        <f>IF(LEN(VLOOKUP($G39,Baseline!$G:$EN,132,0))=0,"",VLOOKUP($G39,Baseline!$G:$EN,132,0))</f>
        <v/>
      </c>
      <c r="EI39" s="139" t="str">
        <f>IF(LEN(VLOOKUP($G39,Baseline!$G:$EN,133,0))=0,"",VLOOKUP($G39,Baseline!$G:$EN,133,0))</f>
        <v/>
      </c>
      <c r="EJ39" s="139" t="str">
        <f>IF(LEN(VLOOKUP($G39,Baseline!$G:$EN,134,0))=0,"",VLOOKUP($G39,Baseline!$G:$EN,134,0))</f>
        <v/>
      </c>
      <c r="EK39" s="139" t="str">
        <f>IF(LEN(VLOOKUP($G39,Baseline!$G:$EN,135,0))=0,"",VLOOKUP($G39,Baseline!$G:$EN,135,0))</f>
        <v/>
      </c>
      <c r="EL39" s="139" t="str">
        <f>IF(LEN(VLOOKUP($G39,Baseline!$G:$EN,136,0))=0,"",VLOOKUP($G39,Baseline!$G:$EN,136,0))</f>
        <v/>
      </c>
      <c r="EM39" s="139" t="str">
        <f>IF(LEN(VLOOKUP($G39,Baseline!$G:$EN,137,0))=0,"",VLOOKUP($G39,Baseline!$G:$EN,137,0))</f>
        <v/>
      </c>
      <c r="EN39" s="139" t="str">
        <f>IF(LEN(VLOOKUP($G39,Baseline!$G:$EN,138,0))=0,"",VLOOKUP($G39,Baseline!$G:$EN,138,0))</f>
        <v/>
      </c>
      <c r="EO39" s="139"/>
      <c r="EP39" s="139"/>
      <c r="EQ39" s="139"/>
      <c r="ER39" s="205"/>
      <c r="ES39" s="139" t="str">
        <f>IF(LEN(VLOOKUP($G39,Baseline!$G:$FP,143,0))=0,"",VLOOKUP($G39,Baseline!$G:$FP,143,0))</f>
        <v>Le è mai stata diagnosticata una forma di diabete mellito? (Non è compreso il diabete gestazionale)
Se non soffre di diabete, selezioni "nessuna risposta" nelle domande successive.</v>
      </c>
      <c r="ET39" s="139" t="str">
        <f>IF(LEN(VLOOKUP($G39,Baseline!$G:$FP,144,0))=0,"",VLOOKUP($G39,Baseline!$G:$FP,144,0))</f>
        <v>0 = no</v>
      </c>
      <c r="EU39" s="139" t="str">
        <f>IF(LEN(VLOOKUP($G39,Baseline!$G:$FP,145,0))=0,"",VLOOKUP($G39,Baseline!$G:$FP,145,0))</f>
        <v>1 = sì</v>
      </c>
      <c r="EV39" s="139" t="str">
        <f>IF(LEN(VLOOKUP($G39,Baseline!$G:$FP,146,0))=0,"",VLOOKUP($G39,Baseline!$G:$FP,146,0))</f>
        <v>99 = nessuna risposta</v>
      </c>
      <c r="EW39" s="139" t="str">
        <f>IF(LEN(VLOOKUP($G39,Baseline!$G:$FP,147,0))=0,"",VLOOKUP($G39,Baseline!$G:$FP,147,0))</f>
        <v/>
      </c>
      <c r="EX39" s="139" t="str">
        <f>IF(LEN(VLOOKUP($G39,Baseline!$G:$FP,148,0))=0,"",VLOOKUP($G39,Baseline!$G:$FP,148,0))</f>
        <v/>
      </c>
      <c r="EY39" s="139" t="str">
        <f>IF(LEN(VLOOKUP($G39,Baseline!$G:$FP,149,0))=0,"",VLOOKUP($G39,Baseline!$G:$FP,149,0))</f>
        <v/>
      </c>
      <c r="EZ39" s="139" t="str">
        <f>IF(LEN(VLOOKUP($G39,Baseline!$G:$FP,150,0))=0,"",VLOOKUP($G39,Baseline!$G:$FP,150,0))</f>
        <v/>
      </c>
      <c r="FA39" s="139" t="str">
        <f>IF(LEN(VLOOKUP($G39,Baseline!$G:$FP,151,0))=0,"",VLOOKUP($G39,Baseline!$G:$FP,151,0))</f>
        <v/>
      </c>
      <c r="FB39" s="139" t="str">
        <f>IF(LEN(VLOOKUP($G39,Baseline!$G:$FP,152,0))=0,"",VLOOKUP($G39,Baseline!$G:$FP,152,0))</f>
        <v/>
      </c>
      <c r="FC39" s="139" t="str">
        <f>IF(LEN(VLOOKUP($G39,Baseline!$G:$FP,153,0))=0,"",VLOOKUP($G39,Baseline!$G:$FP,153,0))</f>
        <v/>
      </c>
      <c r="FD39" s="139" t="str">
        <f>IF(LEN(VLOOKUP($G39,Baseline!$G:$FP,154,0))=0,"",VLOOKUP($G39,Baseline!$G:$FP,154,0))</f>
        <v/>
      </c>
      <c r="FE39" s="139" t="str">
        <f>IF(LEN(VLOOKUP($G39,Baseline!$G:$FP,155,0))=0,"",VLOOKUP($G39,Baseline!$G:$FP,155,0))</f>
        <v/>
      </c>
      <c r="FF39" s="139" t="str">
        <f>IF(LEN(VLOOKUP($G39,Baseline!$G:$FP,156,0))=0,"",VLOOKUP($G39,Baseline!$G:$FP,156,0))</f>
        <v/>
      </c>
      <c r="FG39" s="139" t="str">
        <f>IF(LEN(VLOOKUP($G39,Baseline!$G:$FP,157,0))=0,"",VLOOKUP($G39,Baseline!$G:$FP,157,0))</f>
        <v/>
      </c>
      <c r="FH39" s="139" t="str">
        <f>IF(LEN(VLOOKUP($G39,Baseline!$G:$FP,158,0))=0,"",VLOOKUP($G39,Baseline!$G:$FP,158,0))</f>
        <v/>
      </c>
      <c r="FI39" s="139" t="str">
        <f>IF(LEN(VLOOKUP($G39,Baseline!$G:$FP,159,0))=0,"",VLOOKUP($G39,Baseline!$G:$FP,159,0))</f>
        <v/>
      </c>
      <c r="FJ39" s="139" t="str">
        <f>IF(LEN(VLOOKUP($G39,Baseline!$G:$FP,160,0))=0,"",VLOOKUP($G39,Baseline!$G:$FP,160,0))</f>
        <v/>
      </c>
      <c r="FK39" s="139" t="str">
        <f>IF(LEN(VLOOKUP($G39,Baseline!$G:$FP,161,0))=0,"",VLOOKUP($G39,Baseline!$G:$FP,161,0))</f>
        <v/>
      </c>
      <c r="FL39" s="139" t="str">
        <f>IF(LEN(VLOOKUP($G39,Baseline!$G:$FP,162,0))=0,"",VLOOKUP($G39,Baseline!$G:$FP,162,0))</f>
        <v/>
      </c>
      <c r="FM39" s="139" t="str">
        <f>IF(LEN(VLOOKUP($G39,Baseline!$G:$FP,163,0))=0,"",VLOOKUP($G39,Baseline!$G:$FP,163,0))</f>
        <v/>
      </c>
      <c r="FN39" s="139" t="str">
        <f>IF(LEN(VLOOKUP($G39,Baseline!$G:$FP,164,0))=0,"",VLOOKUP($G39,Baseline!$G:$FP,164,0))</f>
        <v/>
      </c>
      <c r="FO39" s="139" t="str">
        <f>IF(LEN(VLOOKUP($G39,Baseline!$G:$FP,165,0))=0,"",VLOOKUP($G39,Baseline!$G:$FP,165,0))</f>
        <v/>
      </c>
      <c r="FP39" s="139" t="str">
        <f>IF(LEN(VLOOKUP($G39,Baseline!$G:$FP,166,0))=0,"",VLOOKUP($G39,Baseline!$G:$FP,166,0))</f>
        <v/>
      </c>
      <c r="FQ39" s="139"/>
      <c r="FR39" s="139"/>
      <c r="FS39" s="139"/>
      <c r="FT39" s="205"/>
      <c r="FU39" s="139" t="str">
        <f>IF(LEN(VLOOKUP($G39,Baseline!$G:$GR,171,0))=0,"",VLOOKUP($G39,Baseline!$G:$GR,171,0))</f>
        <v>Был ли у Вас диагностирован диабет? (сахарный диабет беременных не учитывается)
Если у Вас нет диабета, отметьте в вопросах ниже вариант "нет ответа".</v>
      </c>
      <c r="FV39" s="139" t="str">
        <f>IF(LEN(VLOOKUP($G39,Baseline!$G:$GR,172,0))=0,"",VLOOKUP($G39,Baseline!$G:$GR,172,0))</f>
        <v>0 = нет</v>
      </c>
      <c r="FW39" s="139" t="str">
        <f>IF(LEN(VLOOKUP($G39,Baseline!$G:$GR,173,0))=0,"",VLOOKUP($G39,Baseline!$G:$GR,173,0))</f>
        <v>1 = да</v>
      </c>
      <c r="FX39" s="139" t="str">
        <f>IF(LEN(VLOOKUP($G39,Baseline!$G:$GR,174,0))=0,"",VLOOKUP($G39,Baseline!$G:$GR,174,0))</f>
        <v>99 = нет ответа</v>
      </c>
      <c r="FY39" s="139" t="str">
        <f>IF(LEN(VLOOKUP($G39,Baseline!$G:$GR,175,0))=0,"",VLOOKUP($G39,Baseline!$G:$GR,175,0))</f>
        <v/>
      </c>
      <c r="FZ39" s="139" t="str">
        <f>IF(LEN(VLOOKUP($G39,Baseline!$G:$GR,176,0))=0,"",VLOOKUP($G39,Baseline!$G:$GR,176,0))</f>
        <v/>
      </c>
      <c r="GA39" s="139" t="str">
        <f>IF(LEN(VLOOKUP($G39,Baseline!$G:$GR,177,0))=0,"",VLOOKUP($G39,Baseline!$G:$GR,177,0))</f>
        <v/>
      </c>
      <c r="GB39" s="139" t="str">
        <f>IF(LEN(VLOOKUP($G39,Baseline!$G:$GR,178,0))=0,"",VLOOKUP($G39,Baseline!$G:$GR,178,0))</f>
        <v/>
      </c>
      <c r="GC39" s="139" t="str">
        <f>IF(LEN(VLOOKUP($G39,Baseline!$G:$GR,179,0))=0,"",VLOOKUP($G39,Baseline!$G:$GR,179,0))</f>
        <v/>
      </c>
      <c r="GD39" s="139" t="str">
        <f>IF(LEN(VLOOKUP($G39,Baseline!$G:$GR,180,0))=0,"",VLOOKUP($G39,Baseline!$G:$GR,180,0))</f>
        <v/>
      </c>
      <c r="GE39" s="139" t="str">
        <f>IF(LEN(VLOOKUP($G39,Baseline!$G:$GR,181,0))=0,"",VLOOKUP($G39,Baseline!$G:$GR,181,0))</f>
        <v/>
      </c>
      <c r="GF39" s="139" t="str">
        <f>IF(LEN(VLOOKUP($G39,Baseline!$G:$GR,182,0))=0,"",VLOOKUP($G39,Baseline!$G:$GR,182,0))</f>
        <v/>
      </c>
      <c r="GG39" s="139" t="str">
        <f>IF(LEN(VLOOKUP($G39,Baseline!$G:$GR,183,0))=0,"",VLOOKUP($G39,Baseline!$G:$GR,183,0))</f>
        <v/>
      </c>
      <c r="GH39" s="139" t="str">
        <f>IF(LEN(VLOOKUP($G39,Baseline!$G:$GR,184,0))=0,"",VLOOKUP($G39,Baseline!$G:$GR,184,0))</f>
        <v/>
      </c>
      <c r="GI39" s="139" t="str">
        <f>IF(LEN(VLOOKUP($G39,Baseline!$G:$GR,185,0))=0,"",VLOOKUP($G39,Baseline!$G:$GR,185,0))</f>
        <v/>
      </c>
      <c r="GJ39" s="139" t="str">
        <f>IF(LEN(VLOOKUP($G39,Baseline!$G:$GR,186,0))=0,"",VLOOKUP($G39,Baseline!$G:$GR,186,0))</f>
        <v/>
      </c>
      <c r="GK39" s="139" t="str">
        <f>IF(LEN(VLOOKUP($G39,Baseline!$G:$GR,187,0))=0,"",VLOOKUP($G39,Baseline!$G:$GR,187,0))</f>
        <v/>
      </c>
      <c r="GL39" s="139" t="str">
        <f>IF(LEN(VLOOKUP($G39,Baseline!$G:$GR,188,0))=0,"",VLOOKUP($G39,Baseline!$G:$GR,188,0))</f>
        <v/>
      </c>
      <c r="GM39" s="139" t="str">
        <f>IF(LEN(VLOOKUP($G39,Baseline!$G:$GR,189,0))=0,"",VLOOKUP($G39,Baseline!$G:$GR,189,0))</f>
        <v/>
      </c>
      <c r="GN39" s="139" t="str">
        <f>IF(LEN(VLOOKUP($G39,Baseline!$G:$GR,190,0))=0,"",VLOOKUP($G39,Baseline!$G:$GR,190,0))</f>
        <v/>
      </c>
      <c r="GO39" s="139" t="str">
        <f>IF(LEN(VLOOKUP($G39,Baseline!$G:$GR,191,0))=0,"",VLOOKUP($G39,Baseline!$G:$GR,191,0))</f>
        <v/>
      </c>
      <c r="GP39" s="139" t="str">
        <f>IF(LEN(VLOOKUP($G39,Baseline!$G:$GR,192,0))=0,"",VLOOKUP($G39,Baseline!$G:$GR,192,0))</f>
        <v/>
      </c>
      <c r="GQ39" s="139" t="str">
        <f>IF(LEN(VLOOKUP($G39,Baseline!$G:$GR,193,0))=0,"",VLOOKUP($G39,Baseline!$G:$GR,193,0))</f>
        <v/>
      </c>
      <c r="GR39" s="139" t="str">
        <f>IF(LEN(VLOOKUP($G39,Baseline!$G:$GR,194,0))=0,"",VLOOKUP($G39,Baseline!$G:$GR,194,0))</f>
        <v/>
      </c>
      <c r="GS39" s="139"/>
      <c r="GT39" s="139"/>
      <c r="GU39" s="139"/>
      <c r="GV39" s="205"/>
      <c r="GW39" s="139" t="str">
        <f>IF(LEN(VLOOKUP($G39,Baseline!$G:$HT,199,0))=0,"",VLOOKUP($G39,Baseline!$G:$HT,199,0))</f>
        <v>Da li kod Vas ikada od strane lekara dijagnostikovana šećerna bolest, tzv. dijabetes melitus? (u to ne spada trudnoća)
Ako nemate dijabetes kliknite kod sledećih pitanja na "nema podataka".</v>
      </c>
      <c r="GX39" s="139" t="str">
        <f>IF(LEN(VLOOKUP($G39,Baseline!$G:$HT,200,0))=0,"",VLOOKUP($G39,Baseline!$G:$HT,200,0))</f>
        <v>0 = ne</v>
      </c>
      <c r="GY39" s="139" t="str">
        <f>IF(LEN(VLOOKUP($G39,Baseline!$G:$HT,201,0))=0,"",VLOOKUP($G39,Baseline!$G:$HT,201,0))</f>
        <v>1 = da</v>
      </c>
      <c r="GZ39" s="139" t="str">
        <f>IF(LEN(VLOOKUP($G39,Baseline!$G:$HT,202,0))=0,"",VLOOKUP($G39,Baseline!$G:$HT,202,0))</f>
        <v>99 = nema podataka</v>
      </c>
      <c r="HA39" s="139" t="str">
        <f>IF(LEN(VLOOKUP($G39,Baseline!$G:$HT,203,0))=0,"",VLOOKUP($G39,Baseline!$G:$HT,203,0))</f>
        <v/>
      </c>
      <c r="HB39" s="139" t="str">
        <f>IF(LEN(VLOOKUP($G39,Baseline!$G:$HT,204,0))=0,"",VLOOKUP($G39,Baseline!$G:$HT,204,0))</f>
        <v/>
      </c>
      <c r="HC39" s="139" t="str">
        <f>IF(LEN(VLOOKUP($G39,Baseline!$G:$HT,205,0))=0,"",VLOOKUP($G39,Baseline!$G:$HT,205,0))</f>
        <v/>
      </c>
      <c r="HD39" s="139" t="str">
        <f>IF(LEN(VLOOKUP($G39,Baseline!$G:$HT,206,0))=0,"",VLOOKUP($G39,Baseline!$G:$HT,206,0))</f>
        <v/>
      </c>
      <c r="HE39" s="139" t="str">
        <f>IF(LEN(VLOOKUP($G39,Baseline!$G:$HT,207,0))=0,"",VLOOKUP($G39,Baseline!$G:$HT,207,0))</f>
        <v/>
      </c>
      <c r="HF39" s="139" t="str">
        <f>IF(LEN(VLOOKUP($G39,Baseline!$G:$HT,208,0))=0,"",VLOOKUP($G39,Baseline!$G:$HT,208,0))</f>
        <v/>
      </c>
      <c r="HG39" s="139" t="str">
        <f>IF(LEN(VLOOKUP($G39,Baseline!$G:$HT,209,0))=0,"",VLOOKUP($G39,Baseline!$G:$HT,209,0))</f>
        <v/>
      </c>
      <c r="HH39" s="139" t="str">
        <f>IF(LEN(VLOOKUP($G39,Baseline!$G:$HT,210,0))=0,"",VLOOKUP($G39,Baseline!$G:$HT,210,0))</f>
        <v/>
      </c>
      <c r="HI39" s="139" t="str">
        <f>IF(LEN(VLOOKUP($G39,Baseline!$G:$HT,211,0))=0,"",VLOOKUP($G39,Baseline!$G:$HT,211,0))</f>
        <v/>
      </c>
      <c r="HJ39" s="139" t="str">
        <f>IF(LEN(VLOOKUP($G39,Baseline!$G:$HT,212,0))=0,"",VLOOKUP($G39,Baseline!$G:$HT,212,0))</f>
        <v/>
      </c>
      <c r="HK39" s="139" t="str">
        <f>IF(LEN(VLOOKUP($G39,Baseline!$G:$HT,213,0))=0,"",VLOOKUP($G39,Baseline!$G:$HT,213,0))</f>
        <v/>
      </c>
      <c r="HL39" s="139" t="str">
        <f>IF(LEN(VLOOKUP($G39,Baseline!$G:$HT,214,0))=0,"",VLOOKUP($G39,Baseline!$G:$HT,214,0))</f>
        <v/>
      </c>
      <c r="HM39" s="139" t="str">
        <f>IF(LEN(VLOOKUP($G39,Baseline!$G:$HT,215,0))=0,"",VLOOKUP($G39,Baseline!$G:$HT,215,0))</f>
        <v/>
      </c>
      <c r="HN39" s="139" t="str">
        <f>IF(LEN(VLOOKUP($G39,Baseline!$G:$HT,216,0))=0,"",VLOOKUP($G39,Baseline!$G:$HT,216,0))</f>
        <v/>
      </c>
      <c r="HO39" s="139" t="str">
        <f>IF(LEN(VLOOKUP($G39,Baseline!$G:$HT,217,0))=0,"",VLOOKUP($G39,Baseline!$G:$HT,217,0))</f>
        <v/>
      </c>
      <c r="HP39" s="139" t="str">
        <f>IF(LEN(VLOOKUP($G39,Baseline!$G:$HT,218,0))=0,"",VLOOKUP($G39,Baseline!$G:$HT,218,0))</f>
        <v/>
      </c>
      <c r="HQ39" s="139" t="str">
        <f>IF(LEN(VLOOKUP($G39,Baseline!$G:$HT,219,0))=0,"",VLOOKUP($G39,Baseline!$G:$HT,219,0))</f>
        <v/>
      </c>
      <c r="HR39" s="139" t="str">
        <f>IF(LEN(VLOOKUP($G39,Baseline!$G:$HT,220,0))=0,"",VLOOKUP($G39,Baseline!$G:$HT,220,0))</f>
        <v/>
      </c>
      <c r="HS39" s="139" t="str">
        <f>IF(LEN(VLOOKUP($G39,Baseline!$G:$HT,221,0))=0,"",VLOOKUP($G39,Baseline!$G:$HT,221,0))</f>
        <v/>
      </c>
      <c r="HT39" s="139" t="str">
        <f>IF(LEN(VLOOKUP($G39,Baseline!$G:$HT,222,0))=0,"",VLOOKUP($G39,Baseline!$G:$HT,222,0))</f>
        <v/>
      </c>
      <c r="HU39" s="139"/>
      <c r="HV39" s="139"/>
      <c r="HW39" s="139"/>
      <c r="HX39" s="205"/>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47.25" x14ac:dyDescent="0.25">
      <c r="A40" s="149" t="s">
        <v>261</v>
      </c>
      <c r="B40" s="139" t="s">
        <v>262</v>
      </c>
      <c r="C40" s="139"/>
      <c r="D40" s="139"/>
      <c r="E40" s="139"/>
      <c r="F40" s="139" t="s">
        <v>263</v>
      </c>
      <c r="G40" s="149" t="s">
        <v>1293</v>
      </c>
      <c r="H40" s="139"/>
      <c r="I40" s="157" t="str">
        <f>IF(LEN(VLOOKUP($G40,Baseline!$G:$BH,3,0))=0,"",VLOOKUP($G40,Baseline!$G:$BH,3,0))</f>
        <v>Nehmen Sie derzeit blutzuckersenkende Medikamente ein?</v>
      </c>
      <c r="J40" s="139" t="str">
        <f>IF(LEN(VLOOKUP($G40,Baseline!$G:$BH,4,0))=0,"",VLOOKUP($G40,Baseline!$G:$BH,4,0))</f>
        <v>0 = Nein</v>
      </c>
      <c r="K40" s="139" t="str">
        <f>IF(LEN(VLOOKUP($G40,Baseline!$G:$BH,5,0))=0,"",VLOOKUP($G40,Baseline!$G:$BH,5,0))</f>
        <v>1 = Ja</v>
      </c>
      <c r="L40" s="139" t="str">
        <f>IF(LEN(VLOOKUP($G40,Baseline!$G:$BH,6,0))=0,"",VLOOKUP($G40,Baseline!$G:$BH,6,0))</f>
        <v>99 = Keine Angabe</v>
      </c>
      <c r="M40" s="139" t="str">
        <f>IF(LEN(VLOOKUP($G40,Baseline!$G:$BH,7,0))=0,"",VLOOKUP($G40,Baseline!$G:$BH,7,0))</f>
        <v/>
      </c>
      <c r="N40" s="139" t="str">
        <f>IF(LEN(VLOOKUP($G40,Baseline!$G:$BH,8,0))=0,"",VLOOKUP($G40,Baseline!$G:$BH,8,0))</f>
        <v/>
      </c>
      <c r="O40" s="139" t="str">
        <f>IF(LEN(VLOOKUP($G40,Baseline!$G:$BH,9,0))=0,"",VLOOKUP($G40,Baseline!$G:$BH,9,0))</f>
        <v/>
      </c>
      <c r="P40" s="139" t="str">
        <f>IF(LEN(VLOOKUP($G40,Baseline!$G:$BH,10,0))=0,"",VLOOKUP($G40,Baseline!$G:$BH,10,0))</f>
        <v/>
      </c>
      <c r="Q40" s="139" t="str">
        <f>IF(LEN(VLOOKUP($G40,Baseline!$G:$BH,11,0))=0,"",VLOOKUP($G40,Baseline!$G:$BH,11,0))</f>
        <v/>
      </c>
      <c r="R40" s="139" t="str">
        <f>IF(LEN(VLOOKUP($G40,Baseline!$G:$BH,12,0))=0,"",VLOOKUP($G40,Baseline!$G:$BH,12,0))</f>
        <v/>
      </c>
      <c r="S40" s="139" t="str">
        <f>IF(LEN(VLOOKUP($G40,Baseline!$G:$BH,13,0))=0,"",VLOOKUP($G40,Baseline!$G:$BH,13,0))</f>
        <v/>
      </c>
      <c r="T40" s="139" t="str">
        <f>IF(LEN(VLOOKUP($G40,Baseline!$G:$BH,14,0))=0,"",VLOOKUP($G40,Baseline!$G:$BH,14,0))</f>
        <v/>
      </c>
      <c r="U40" s="139" t="str">
        <f>IF(LEN(VLOOKUP($G40,Baseline!$G:$BH,15,0))=0,"",VLOOKUP($G40,Baseline!$G:$BH,15,0))</f>
        <v/>
      </c>
      <c r="V40" s="139" t="str">
        <f>IF(LEN(VLOOKUP($G40,Baseline!$G:$BH,16,0))=0,"",VLOOKUP($G40,Baseline!$G:$BH,16,0))</f>
        <v/>
      </c>
      <c r="W40" s="139" t="str">
        <f>IF(LEN(VLOOKUP($G40,Baseline!$G:$BH,17,0))=0,"",VLOOKUP($G40,Baseline!$G:$BH,17,0))</f>
        <v/>
      </c>
      <c r="X40" s="139" t="str">
        <f>IF(LEN(VLOOKUP($G40,Baseline!$G:$BH,18,0))=0,"",VLOOKUP($G40,Baseline!$G:$BH,18,0))</f>
        <v/>
      </c>
      <c r="Y40" s="139" t="str">
        <f>IF(LEN(VLOOKUP($G40,Baseline!$G:$BH,19,0))=0,"",VLOOKUP($G40,Baseline!$G:$BH,19,0))</f>
        <v/>
      </c>
      <c r="Z40" s="139" t="str">
        <f>IF(LEN(VLOOKUP($G40,Baseline!$G:$BH,20,0))=0,"",VLOOKUP($G40,Baseline!$G:$BH,20,0))</f>
        <v/>
      </c>
      <c r="AA40" s="139" t="str">
        <f>IF(LEN(VLOOKUP($G40,Baseline!$G:$BH,21,0))=0,"",VLOOKUP($G40,Baseline!$G:$BH,21,0))</f>
        <v/>
      </c>
      <c r="AB40" s="139" t="str">
        <f>IF(LEN(VLOOKUP($G40,Baseline!$G:$BH,22,0))=0,"",VLOOKUP($G40,Baseline!$G:$BH,22,0))</f>
        <v/>
      </c>
      <c r="AC40" s="139" t="str">
        <f>IF(LEN(VLOOKUP($G40,Baseline!$G:$BH,23,0))=0,"",VLOOKUP($G40,Baseline!$G:$BH,23,0))</f>
        <v/>
      </c>
      <c r="AD40" s="139" t="str">
        <f>IF(LEN(VLOOKUP($G40,Baseline!$G:$BH,24,0))=0,"",VLOOKUP($G40,Baseline!$G:$BH,24,0))</f>
        <v/>
      </c>
      <c r="AE40" s="139" t="str">
        <f>IF(LEN(VLOOKUP($G40,Baseline!$G:$BH,25,0))=0,"",VLOOKUP($G40,Baseline!$G:$BH,25,0))</f>
        <v/>
      </c>
      <c r="AF40" s="139" t="str">
        <f>IF(LEN(VLOOKUP($G40,Baseline!$G:$BH,26,0))=0,"",VLOOKUP($G40,Baseline!$G:$BH,26,0))</f>
        <v/>
      </c>
      <c r="AG40" s="139"/>
      <c r="AH40" s="139"/>
      <c r="AI40" s="139"/>
      <c r="AJ40" s="139"/>
      <c r="AK40" s="139" t="str">
        <f>IF(LEN(VLOOKUP($G40,Baseline!$G:$BH,31,0))=0,"",VLOOKUP($G40,Baseline!$G:$BH,31,0))</f>
        <v>Are you currently taking blood sugar lowering medication?</v>
      </c>
      <c r="AL40" s="139" t="str">
        <f>IF(LEN(VLOOKUP($G40,Baseline!$G:$BH,32,0))=0,"",VLOOKUP($G40,Baseline!$G:$BH,32,0))</f>
        <v>0 = No</v>
      </c>
      <c r="AM40" s="139" t="str">
        <f>IF(LEN(VLOOKUP($G40,Baseline!$G:$BH,33,0))=0,"",VLOOKUP($G40,Baseline!$G:$BH,33,0))</f>
        <v>1 = Yes</v>
      </c>
      <c r="AN40" s="139" t="str">
        <f>IF(LEN(VLOOKUP($G40,Baseline!$G:$BH,34,0))=0,"",VLOOKUP($G40,Baseline!$G:$BH,34,0))</f>
        <v>99 = No response</v>
      </c>
      <c r="AO40" s="139" t="str">
        <f>IF(LEN(VLOOKUP($G40,Baseline!$G:$BH,35,0))=0,"",VLOOKUP($G40,Baseline!$G:$BH,35,0))</f>
        <v/>
      </c>
      <c r="AP40" s="139" t="str">
        <f>IF(LEN(VLOOKUP($G40,Baseline!$G:$BH,36,0))=0,"",VLOOKUP($G40,Baseline!$G:$BH,36,0))</f>
        <v/>
      </c>
      <c r="AQ40" s="139" t="str">
        <f>IF(LEN(VLOOKUP($G40,Baseline!$G:$BH,37,0))=0,"",VLOOKUP($G40,Baseline!$G:$BH,37,0))</f>
        <v/>
      </c>
      <c r="AR40" s="139" t="str">
        <f>IF(LEN(VLOOKUP($G40,Baseline!$G:$BH,38,0))=0,"",VLOOKUP($G40,Baseline!$G:$BH,38,0))</f>
        <v/>
      </c>
      <c r="AS40" s="139" t="str">
        <f>IF(LEN(VLOOKUP($G40,Baseline!$G:$BH,39,0))=0,"",VLOOKUP($G40,Baseline!$G:$BH,39,0))</f>
        <v/>
      </c>
      <c r="AT40" s="139" t="str">
        <f>IF(LEN(VLOOKUP($G40,Baseline!$G:$BH,40,0))=0,"",VLOOKUP($G40,Baseline!$G:$BH,40,0))</f>
        <v/>
      </c>
      <c r="AU40" s="139" t="str">
        <f>IF(LEN(VLOOKUP($G40,Baseline!$G:$BH,41,0))=0,"",VLOOKUP($G40,Baseline!$G:$BH,41,0))</f>
        <v/>
      </c>
      <c r="AV40" s="139" t="str">
        <f>IF(LEN(VLOOKUP($G40,Baseline!$G:$BH,42,0))=0,"",VLOOKUP($G40,Baseline!$G:$BH,42,0))</f>
        <v/>
      </c>
      <c r="AW40" s="139" t="str">
        <f>IF(LEN(VLOOKUP($G40,Baseline!$G:$BH,43,0))=0,"",VLOOKUP($G40,Baseline!$G:$BH,43,0))</f>
        <v/>
      </c>
      <c r="AX40" s="139" t="str">
        <f>IF(LEN(VLOOKUP($G40,Baseline!$G:$BH,44,0))=0,"",VLOOKUP($G40,Baseline!$G:$BH,44,0))</f>
        <v/>
      </c>
      <c r="AY40" s="139" t="str">
        <f>IF(LEN(VLOOKUP($G40,Baseline!$G:$BH,45,0))=0,"",VLOOKUP($G40,Baseline!$G:$BH,45,0))</f>
        <v/>
      </c>
      <c r="AZ40" s="139" t="str">
        <f>IF(LEN(VLOOKUP($G40,Baseline!$G:$BH,46,0))=0,"",VLOOKUP($G40,Baseline!$G:$BH,46,0))</f>
        <v/>
      </c>
      <c r="BA40" s="139" t="str">
        <f>IF(LEN(VLOOKUP($G40,Baseline!$G:$BH,47,0))=0,"",VLOOKUP($G40,Baseline!$G:$BH,47,0))</f>
        <v/>
      </c>
      <c r="BB40" s="139" t="str">
        <f>IF(LEN(VLOOKUP($G40,Baseline!$G:$BH,48,0))=0,"",VLOOKUP($G40,Baseline!$G:$BH,48,0))</f>
        <v/>
      </c>
      <c r="BC40" s="139" t="str">
        <f>IF(LEN(VLOOKUP($G40,Baseline!$G:$BH,49,0))=0,"",VLOOKUP($G40,Baseline!$G:$BH,49,0))</f>
        <v/>
      </c>
      <c r="BD40" s="139" t="str">
        <f>IF(LEN(VLOOKUP($G40,Baseline!$G:$BH,50,0))=0,"",VLOOKUP($G40,Baseline!$G:$BH,50,0))</f>
        <v/>
      </c>
      <c r="BE40" s="139" t="str">
        <f>IF(LEN(VLOOKUP($G40,Baseline!$G:$BH,51,0))=0,"",VLOOKUP($G40,Baseline!$G:$BH,51,0))</f>
        <v/>
      </c>
      <c r="BF40" s="139" t="str">
        <f>IF(LEN(VLOOKUP($G40,Baseline!$G:$BH,52,0))=0,"",VLOOKUP($G40,Baseline!$G:$BH,52,0))</f>
        <v/>
      </c>
      <c r="BG40" s="139" t="str">
        <f>IF(LEN(VLOOKUP($G40,Baseline!$G:$BH,53,0))=0,"",VLOOKUP($G40,Baseline!$G:$BH,53,0))</f>
        <v/>
      </c>
      <c r="BH40" s="139" t="str">
        <f>IF(LEN(VLOOKUP($G40,Baseline!$G:$BH,54,0))=0,"",VLOOKUP($G40,Baseline!$G:$BH,54,0))</f>
        <v/>
      </c>
      <c r="BI40" s="139"/>
      <c r="BJ40" s="139"/>
      <c r="BK40" s="139"/>
      <c r="BL40" s="139"/>
      <c r="BM40" s="139" t="str">
        <f>IF(LEN(VLOOKUP($G40,Baseline!$G:$CJ,59,0))=0,"",VLOOKUP($G40,Baseline!$G:$CJ,59,0))</f>
        <v>¿Actualmente está tomando medicamentos para reducir el nivel de glucosa en sangre?</v>
      </c>
      <c r="BN40" s="135" t="str">
        <f>IF(LEN(VLOOKUP($G40,Baseline!$G:$CJ,60,0))=0,"",VLOOKUP($G40,Baseline!$G:$CJ,60,0))</f>
        <v>0 = No</v>
      </c>
      <c r="BO40" s="135" t="str">
        <f>IF(LEN(VLOOKUP($G40,Baseline!$G:$CJ,61,0))=0,"",VLOOKUP($G40,Baseline!$G:$CJ,61,0))</f>
        <v>1 = Sí</v>
      </c>
      <c r="BP40" s="135" t="str">
        <f>IF(LEN(VLOOKUP($G40,Baseline!$G:$CJ,62,0))=0,"",VLOOKUP($G40,Baseline!$G:$CJ,62,0))</f>
        <v>99 = No hay datos</v>
      </c>
      <c r="BQ40" s="135" t="str">
        <f>IF(LEN(VLOOKUP($G40,Baseline!$G:$CJ,63,0))=0,"",VLOOKUP($G40,Baseline!$G:$CJ,63,0))</f>
        <v/>
      </c>
      <c r="BR40" s="135" t="str">
        <f>IF(LEN(VLOOKUP($G40,Baseline!$G:$CJ,64,0))=0,"",VLOOKUP($G40,Baseline!$G:$CJ,64,0))</f>
        <v/>
      </c>
      <c r="BS40" s="135" t="str">
        <f>IF(LEN(VLOOKUP($G40,Baseline!$G:$CJ,65,0))=0,"",VLOOKUP($G40,Baseline!$G:$CJ,65,0))</f>
        <v/>
      </c>
      <c r="BT40" s="135" t="str">
        <f>IF(LEN(VLOOKUP($G40,Baseline!$G:$CJ,66,0))=0,"",VLOOKUP($G40,Baseline!$G:$CJ,66,0))</f>
        <v/>
      </c>
      <c r="BU40" s="135" t="str">
        <f>IF(LEN(VLOOKUP($G40,Baseline!$G:$CJ,67,0))=0,"",VLOOKUP($G40,Baseline!$G:$CJ,67,0))</f>
        <v/>
      </c>
      <c r="BV40" s="135" t="str">
        <f>IF(LEN(VLOOKUP($G40,Baseline!$G:$CJ,68,0))=0,"",VLOOKUP($G40,Baseline!$G:$CJ,68,0))</f>
        <v/>
      </c>
      <c r="BW40" s="135" t="str">
        <f>IF(LEN(VLOOKUP($G40,Baseline!$G:$CJ,69,0))=0,"",VLOOKUP($G40,Baseline!$G:$CJ,69,0))</f>
        <v/>
      </c>
      <c r="BX40" s="135" t="str">
        <f>IF(LEN(VLOOKUP($G40,Baseline!$G:$CJ,70,0))=0,"",VLOOKUP($G40,Baseline!$G:$CJ,70,0))</f>
        <v/>
      </c>
      <c r="BY40" s="135" t="str">
        <f>IF(LEN(VLOOKUP($G40,Baseline!$G:$CJ,71,0))=0,"",VLOOKUP($G40,Baseline!$G:$CJ,71,0))</f>
        <v/>
      </c>
      <c r="BZ40" s="135" t="str">
        <f>IF(LEN(VLOOKUP($G40,Baseline!$G:$CJ,72,0))=0,"",VLOOKUP($G40,Baseline!$G:$CJ,72,0))</f>
        <v/>
      </c>
      <c r="CA40" s="135" t="str">
        <f>IF(LEN(VLOOKUP($G40,Baseline!$G:$CJ,73,0))=0,"",VLOOKUP($G40,Baseline!$G:$CJ,73,0))</f>
        <v/>
      </c>
      <c r="CB40" s="135" t="str">
        <f>IF(LEN(VLOOKUP($G40,Baseline!$G:$CJ,74,0))=0,"",VLOOKUP($G40,Baseline!$G:$CJ,74,0))</f>
        <v/>
      </c>
      <c r="CC40" s="135" t="str">
        <f>IF(LEN(VLOOKUP($G40,Baseline!$G:$CJ,75,0))=0,"",VLOOKUP($G40,Baseline!$G:$CJ,75,0))</f>
        <v/>
      </c>
      <c r="CD40" s="135" t="str">
        <f>IF(LEN(VLOOKUP($G40,Baseline!$G:$CJ,76,0))=0,"",VLOOKUP($G40,Baseline!$G:$CJ,76,0))</f>
        <v/>
      </c>
      <c r="CE40" s="135" t="str">
        <f>IF(LEN(VLOOKUP($G40,Baseline!$G:$CJ,77,0))=0,"",VLOOKUP($G40,Baseline!$G:$CJ,77,0))</f>
        <v/>
      </c>
      <c r="CF40" s="135" t="str">
        <f>IF(LEN(VLOOKUP($G40,Baseline!$G:$CJ,78,0))=0,"",VLOOKUP($G40,Baseline!$G:$CJ,78,0))</f>
        <v/>
      </c>
      <c r="CG40" s="135" t="str">
        <f>IF(LEN(VLOOKUP($G40,Baseline!$G:$CJ,79,0))=0,"",VLOOKUP($G40,Baseline!$G:$CJ,79,0))</f>
        <v/>
      </c>
      <c r="CH40" s="135" t="str">
        <f>IF(LEN(VLOOKUP($G40,Baseline!$G:$CJ,80,0))=0,"",VLOOKUP($G40,Baseline!$G:$CJ,80,0))</f>
        <v/>
      </c>
      <c r="CI40" s="135" t="str">
        <f>IF(LEN(VLOOKUP($G40,Baseline!$G:$CJ,81,0))=0,"",VLOOKUP($G40,Baseline!$G:$CJ,81,0))</f>
        <v/>
      </c>
      <c r="CJ40" s="135" t="str">
        <f>IF(LEN(VLOOKUP($G40,Baseline!$G:$CJ,82,0))=0,"",VLOOKUP($G40,Baseline!$G:$CJ,82,0))</f>
        <v/>
      </c>
      <c r="CK40" s="139"/>
      <c r="CL40" s="139"/>
      <c r="CM40" s="139"/>
      <c r="CN40" s="139"/>
      <c r="CO40" s="136" t="str">
        <f>IF(LEN(VLOOKUP($G40,Baseline!$G:$DL,87,0))=0,"",VLOOKUP($G40,Baseline!$G:$DL,87,0))</f>
        <v>Prenez-vous actuellement des médicaments hypoglycémiants ?</v>
      </c>
      <c r="CP40" s="136" t="str">
        <f>IF(LEN(VLOOKUP($G40,Baseline!$G:$DL,88,0))=0,"",VLOOKUP($G40,Baseline!$G:$DL,88,0))</f>
        <v>0 = non</v>
      </c>
      <c r="CQ40" s="136" t="str">
        <f>IF(LEN(VLOOKUP($G40,Baseline!$G:$DL,89,0))=0,"",VLOOKUP($G40,Baseline!$G:$DL,89,0))</f>
        <v>1 = oui</v>
      </c>
      <c r="CR40" s="136" t="str">
        <f>IF(LEN(VLOOKUP($G40,Baseline!$G:$DL,90,0))=0,"",VLOOKUP($G40,Baseline!$G:$DL,90,0))</f>
        <v>99 = pas de réponse</v>
      </c>
      <c r="CS40" s="136" t="str">
        <f>IF(LEN(VLOOKUP($G40,Baseline!$G:$DL,91,0))=0,"",VLOOKUP($G40,Baseline!$G:$DL,91,0))</f>
        <v/>
      </c>
      <c r="CT40" s="136" t="str">
        <f>IF(LEN(VLOOKUP($G40,Baseline!$G:$DL,92,0))=0,"",VLOOKUP($G40,Baseline!$G:$DL,92,0))</f>
        <v/>
      </c>
      <c r="CU40" s="136" t="str">
        <f>IF(LEN(VLOOKUP($G40,Baseline!$G:$DL,93,0))=0,"",VLOOKUP($G40,Baseline!$G:$DL,93,0))</f>
        <v/>
      </c>
      <c r="CV40" s="136" t="str">
        <f>IF(LEN(VLOOKUP($G40,Baseline!$G:$DL,94,0))=0,"",VLOOKUP($G40,Baseline!$G:$DL,94,0))</f>
        <v/>
      </c>
      <c r="CW40" s="136" t="str">
        <f>IF(LEN(VLOOKUP($G40,Baseline!$G:$DL,95,0))=0,"",VLOOKUP($G40,Baseline!$G:$DL,95,0))</f>
        <v/>
      </c>
      <c r="CX40" s="136" t="str">
        <f>IF(LEN(VLOOKUP($G40,Baseline!$G:$DL,96,0))=0,"",VLOOKUP($G40,Baseline!$G:$DL,96,0))</f>
        <v/>
      </c>
      <c r="CY40" s="136" t="str">
        <f>IF(LEN(VLOOKUP($G40,Baseline!$G:$DL,97,0))=0,"",VLOOKUP($G40,Baseline!$G:$DL,97,0))</f>
        <v/>
      </c>
      <c r="CZ40" s="136" t="str">
        <f>IF(LEN(VLOOKUP($G40,Baseline!$G:$DL,98,0))=0,"",VLOOKUP($G40,Baseline!$G:$DL,98,0))</f>
        <v/>
      </c>
      <c r="DA40" s="136" t="str">
        <f>IF(LEN(VLOOKUP($G40,Baseline!$G:$DL,99,0))=0,"",VLOOKUP($G40,Baseline!$G:$DL,99,0))</f>
        <v/>
      </c>
      <c r="DB40" s="136" t="str">
        <f>IF(LEN(VLOOKUP($G40,Baseline!$G:$DL,100,0))=0,"",VLOOKUP($G40,Baseline!$G:$DL,100,0))</f>
        <v/>
      </c>
      <c r="DC40" s="136" t="str">
        <f>IF(LEN(VLOOKUP($G40,Baseline!$G:$DL,101,0))=0,"",VLOOKUP($G40,Baseline!$G:$DL,101,0))</f>
        <v/>
      </c>
      <c r="DD40" s="136" t="str">
        <f>IF(LEN(VLOOKUP($G40,Baseline!$G:$DL,102,0))=0,"",VLOOKUP($G40,Baseline!$G:$DL,102,0))</f>
        <v/>
      </c>
      <c r="DE40" s="136" t="str">
        <f>IF(LEN(VLOOKUP($G40,Baseline!$G:$DL,103,0))=0,"",VLOOKUP($G40,Baseline!$G:$DL,103,0))</f>
        <v/>
      </c>
      <c r="DF40" s="136" t="str">
        <f>IF(LEN(VLOOKUP($G40,Baseline!$G:$DL,104,0))=0,"",VLOOKUP($G40,Baseline!$G:$DL,104,0))</f>
        <v/>
      </c>
      <c r="DG40" s="136" t="str">
        <f>IF(LEN(VLOOKUP($G40,Baseline!$G:$DL,105,0))=0,"",VLOOKUP($G40,Baseline!$G:$DL,105,0))</f>
        <v/>
      </c>
      <c r="DH40" s="136" t="str">
        <f>IF(LEN(VLOOKUP($G40,Baseline!$G:$DL,106,0))=0,"",VLOOKUP($G40,Baseline!$G:$DL,106,0))</f>
        <v/>
      </c>
      <c r="DI40" s="136" t="str">
        <f>IF(LEN(VLOOKUP($G40,Baseline!$G:$DL,107,0))=0,"",VLOOKUP($G40,Baseline!$G:$DL,107,0))</f>
        <v/>
      </c>
      <c r="DJ40" s="136" t="str">
        <f>IF(LEN(VLOOKUP($G40,Baseline!$G:$DL,108,0))=0,"",VLOOKUP($G40,Baseline!$G:$DL,108,0))</f>
        <v/>
      </c>
      <c r="DK40" s="136" t="str">
        <f>IF(LEN(VLOOKUP($G40,Baseline!$G:$DL,109,0))=0,"",VLOOKUP($G40,Baseline!$G:$DL,109,0))</f>
        <v/>
      </c>
      <c r="DL40" s="136" t="str">
        <f>IF(LEN(VLOOKUP($G40,Baseline!$G:$DL,110,0))=0,"",VLOOKUP($G40,Baseline!$G:$DL,110,0))</f>
        <v/>
      </c>
      <c r="DM40" s="136"/>
      <c r="DN40" s="136"/>
      <c r="DO40" s="136"/>
      <c r="DP40" s="136"/>
      <c r="DQ40" s="139" t="str">
        <f>IF(LEN(VLOOKUP($G40,Baseline!$G:$EN,115,0))=0,"",VLOOKUP($G40,Baseline!$G:$EN,115,0))</f>
        <v>Szed jelenleg vércukorszintet csökkentő gyógyszereket?</v>
      </c>
      <c r="DR40" s="139" t="str">
        <f>IF(LEN(VLOOKUP($G40,Baseline!$G:$EN,116,0))=0,"",VLOOKUP($G40,Baseline!$G:$EN,116,0))</f>
        <v>0 = nem</v>
      </c>
      <c r="DS40" s="139" t="str">
        <f>IF(LEN(VLOOKUP($G40,Baseline!$G:$EN,117,0))=0,"",VLOOKUP($G40,Baseline!$G:$EN,117,0))</f>
        <v>1 = igen</v>
      </c>
      <c r="DT40" s="139" t="str">
        <f>IF(LEN(VLOOKUP($G40,Baseline!$G:$EN,118,0))=0,"",VLOOKUP($G40,Baseline!$G:$EN,118,0))</f>
        <v>99 = nincs válasz</v>
      </c>
      <c r="DU40" s="139" t="str">
        <f>IF(LEN(VLOOKUP($G40,Baseline!$G:$EN,119,0))=0,"",VLOOKUP($G40,Baseline!$G:$EN,119,0))</f>
        <v/>
      </c>
      <c r="DV40" s="139" t="str">
        <f>IF(LEN(VLOOKUP($G40,Baseline!$G:$EN,120,0))=0,"",VLOOKUP($G40,Baseline!$G:$EN,120,0))</f>
        <v/>
      </c>
      <c r="DW40" s="139" t="str">
        <f>IF(LEN(VLOOKUP($G40,Baseline!$G:$EN,121,0))=0,"",VLOOKUP($G40,Baseline!$G:$EN,121,0))</f>
        <v/>
      </c>
      <c r="DX40" s="139" t="str">
        <f>IF(LEN(VLOOKUP($G40,Baseline!$G:$EN,122,0))=0,"",VLOOKUP($G40,Baseline!$G:$EN,122,0))</f>
        <v/>
      </c>
      <c r="DY40" s="139" t="str">
        <f>IF(LEN(VLOOKUP($G40,Baseline!$G:$EN,123,0))=0,"",VLOOKUP($G40,Baseline!$G:$EN,123,0))</f>
        <v/>
      </c>
      <c r="DZ40" s="139" t="str">
        <f>IF(LEN(VLOOKUP($G40,Baseline!$G:$EN,124,0))=0,"",VLOOKUP($G40,Baseline!$G:$EN,124,0))</f>
        <v/>
      </c>
      <c r="EA40" s="139" t="str">
        <f>IF(LEN(VLOOKUP($G40,Baseline!$G:$EN,125,0))=0,"",VLOOKUP($G40,Baseline!$G:$EN,125,0))</f>
        <v/>
      </c>
      <c r="EB40" s="139" t="str">
        <f>IF(LEN(VLOOKUP($G40,Baseline!$G:$EN,126,0))=0,"",VLOOKUP($G40,Baseline!$G:$EN,126,0))</f>
        <v/>
      </c>
      <c r="EC40" s="139" t="str">
        <f>IF(LEN(VLOOKUP($G40,Baseline!$G:$EN,127,0))=0,"",VLOOKUP($G40,Baseline!$G:$EN,127,0))</f>
        <v/>
      </c>
      <c r="ED40" s="139" t="str">
        <f>IF(LEN(VLOOKUP($G40,Baseline!$G:$EN,128,0))=0,"",VLOOKUP($G40,Baseline!$G:$EN,128,0))</f>
        <v/>
      </c>
      <c r="EE40" s="139" t="str">
        <f>IF(LEN(VLOOKUP($G40,Baseline!$G:$EN,129,0))=0,"",VLOOKUP($G40,Baseline!$G:$EN,129,0))</f>
        <v/>
      </c>
      <c r="EF40" s="139" t="str">
        <f>IF(LEN(VLOOKUP($G40,Baseline!$G:$EN,130,0))=0,"",VLOOKUP($G40,Baseline!$G:$EN,130,0))</f>
        <v/>
      </c>
      <c r="EG40" s="139" t="str">
        <f>IF(LEN(VLOOKUP($G40,Baseline!$G:$EN,131,0))=0,"",VLOOKUP($G40,Baseline!$G:$EN,131,0))</f>
        <v/>
      </c>
      <c r="EH40" s="139" t="str">
        <f>IF(LEN(VLOOKUP($G40,Baseline!$G:$EN,132,0))=0,"",VLOOKUP($G40,Baseline!$G:$EN,132,0))</f>
        <v/>
      </c>
      <c r="EI40" s="139" t="str">
        <f>IF(LEN(VLOOKUP($G40,Baseline!$G:$EN,133,0))=0,"",VLOOKUP($G40,Baseline!$G:$EN,133,0))</f>
        <v/>
      </c>
      <c r="EJ40" s="139" t="str">
        <f>IF(LEN(VLOOKUP($G40,Baseline!$G:$EN,134,0))=0,"",VLOOKUP($G40,Baseline!$G:$EN,134,0))</f>
        <v/>
      </c>
      <c r="EK40" s="139" t="str">
        <f>IF(LEN(VLOOKUP($G40,Baseline!$G:$EN,135,0))=0,"",VLOOKUP($G40,Baseline!$G:$EN,135,0))</f>
        <v/>
      </c>
      <c r="EL40" s="139" t="str">
        <f>IF(LEN(VLOOKUP($G40,Baseline!$G:$EN,136,0))=0,"",VLOOKUP($G40,Baseline!$G:$EN,136,0))</f>
        <v/>
      </c>
      <c r="EM40" s="139" t="str">
        <f>IF(LEN(VLOOKUP($G40,Baseline!$G:$EN,137,0))=0,"",VLOOKUP($G40,Baseline!$G:$EN,137,0))</f>
        <v/>
      </c>
      <c r="EN40" s="139" t="str">
        <f>IF(LEN(VLOOKUP($G40,Baseline!$G:$EN,138,0))=0,"",VLOOKUP($G40,Baseline!$G:$EN,138,0))</f>
        <v/>
      </c>
      <c r="EO40" s="139"/>
      <c r="EP40" s="139"/>
      <c r="EQ40" s="139"/>
      <c r="ER40" s="139"/>
      <c r="ES40" s="139" t="str">
        <f>IF(LEN(VLOOKUP($G40,Baseline!$G:$FP,143,0))=0,"",VLOOKUP($G40,Baseline!$G:$FP,143,0))</f>
        <v>Al momento assume farmaci ipoglicemizzanti?</v>
      </c>
      <c r="ET40" s="139" t="str">
        <f>IF(LEN(VLOOKUP($G40,Baseline!$G:$FP,144,0))=0,"",VLOOKUP($G40,Baseline!$G:$FP,144,0))</f>
        <v>0 = no</v>
      </c>
      <c r="EU40" s="139" t="str">
        <f>IF(LEN(VLOOKUP($G40,Baseline!$G:$FP,145,0))=0,"",VLOOKUP($G40,Baseline!$G:$FP,145,0))</f>
        <v>1 = sì</v>
      </c>
      <c r="EV40" s="139" t="str">
        <f>IF(LEN(VLOOKUP($G40,Baseline!$G:$FP,146,0))=0,"",VLOOKUP($G40,Baseline!$G:$FP,146,0))</f>
        <v>99 = nessuna risposta</v>
      </c>
      <c r="EW40" s="139" t="str">
        <f>IF(LEN(VLOOKUP($G40,Baseline!$G:$FP,147,0))=0,"",VLOOKUP($G40,Baseline!$G:$FP,147,0))</f>
        <v/>
      </c>
      <c r="EX40" s="139" t="str">
        <f>IF(LEN(VLOOKUP($G40,Baseline!$G:$FP,148,0))=0,"",VLOOKUP($G40,Baseline!$G:$FP,148,0))</f>
        <v/>
      </c>
      <c r="EY40" s="139" t="str">
        <f>IF(LEN(VLOOKUP($G40,Baseline!$G:$FP,149,0))=0,"",VLOOKUP($G40,Baseline!$G:$FP,149,0))</f>
        <v/>
      </c>
      <c r="EZ40" s="139" t="str">
        <f>IF(LEN(VLOOKUP($G40,Baseline!$G:$FP,150,0))=0,"",VLOOKUP($G40,Baseline!$G:$FP,150,0))</f>
        <v/>
      </c>
      <c r="FA40" s="139" t="str">
        <f>IF(LEN(VLOOKUP($G40,Baseline!$G:$FP,151,0))=0,"",VLOOKUP($G40,Baseline!$G:$FP,151,0))</f>
        <v/>
      </c>
      <c r="FB40" s="139" t="str">
        <f>IF(LEN(VLOOKUP($G40,Baseline!$G:$FP,152,0))=0,"",VLOOKUP($G40,Baseline!$G:$FP,152,0))</f>
        <v/>
      </c>
      <c r="FC40" s="139" t="str">
        <f>IF(LEN(VLOOKUP($G40,Baseline!$G:$FP,153,0))=0,"",VLOOKUP($G40,Baseline!$G:$FP,153,0))</f>
        <v/>
      </c>
      <c r="FD40" s="139" t="str">
        <f>IF(LEN(VLOOKUP($G40,Baseline!$G:$FP,154,0))=0,"",VLOOKUP($G40,Baseline!$G:$FP,154,0))</f>
        <v/>
      </c>
      <c r="FE40" s="139" t="str">
        <f>IF(LEN(VLOOKUP($G40,Baseline!$G:$FP,155,0))=0,"",VLOOKUP($G40,Baseline!$G:$FP,155,0))</f>
        <v/>
      </c>
      <c r="FF40" s="139" t="str">
        <f>IF(LEN(VLOOKUP($G40,Baseline!$G:$FP,156,0))=0,"",VLOOKUP($G40,Baseline!$G:$FP,156,0))</f>
        <v/>
      </c>
      <c r="FG40" s="139" t="str">
        <f>IF(LEN(VLOOKUP($G40,Baseline!$G:$FP,157,0))=0,"",VLOOKUP($G40,Baseline!$G:$FP,157,0))</f>
        <v/>
      </c>
      <c r="FH40" s="139" t="str">
        <f>IF(LEN(VLOOKUP($G40,Baseline!$G:$FP,158,0))=0,"",VLOOKUP($G40,Baseline!$G:$FP,158,0))</f>
        <v/>
      </c>
      <c r="FI40" s="139" t="str">
        <f>IF(LEN(VLOOKUP($G40,Baseline!$G:$FP,159,0))=0,"",VLOOKUP($G40,Baseline!$G:$FP,159,0))</f>
        <v/>
      </c>
      <c r="FJ40" s="139" t="str">
        <f>IF(LEN(VLOOKUP($G40,Baseline!$G:$FP,160,0))=0,"",VLOOKUP($G40,Baseline!$G:$FP,160,0))</f>
        <v/>
      </c>
      <c r="FK40" s="139" t="str">
        <f>IF(LEN(VLOOKUP($G40,Baseline!$G:$FP,161,0))=0,"",VLOOKUP($G40,Baseline!$G:$FP,161,0))</f>
        <v/>
      </c>
      <c r="FL40" s="139" t="str">
        <f>IF(LEN(VLOOKUP($G40,Baseline!$G:$FP,162,0))=0,"",VLOOKUP($G40,Baseline!$G:$FP,162,0))</f>
        <v/>
      </c>
      <c r="FM40" s="139" t="str">
        <f>IF(LEN(VLOOKUP($G40,Baseline!$G:$FP,163,0))=0,"",VLOOKUP($G40,Baseline!$G:$FP,163,0))</f>
        <v/>
      </c>
      <c r="FN40" s="139" t="str">
        <f>IF(LEN(VLOOKUP($G40,Baseline!$G:$FP,164,0))=0,"",VLOOKUP($G40,Baseline!$G:$FP,164,0))</f>
        <v/>
      </c>
      <c r="FO40" s="139" t="str">
        <f>IF(LEN(VLOOKUP($G40,Baseline!$G:$FP,165,0))=0,"",VLOOKUP($G40,Baseline!$G:$FP,165,0))</f>
        <v/>
      </c>
      <c r="FP40" s="139" t="str">
        <f>IF(LEN(VLOOKUP($G40,Baseline!$G:$FP,166,0))=0,"",VLOOKUP($G40,Baseline!$G:$FP,166,0))</f>
        <v/>
      </c>
      <c r="FQ40" s="139"/>
      <c r="FR40" s="139"/>
      <c r="FS40" s="139"/>
      <c r="FT40" s="139"/>
      <c r="FU40" s="139" t="str">
        <f>IF(LEN(VLOOKUP($G40,Baseline!$G:$GR,171,0))=0,"",VLOOKUP($G40,Baseline!$G:$GR,171,0))</f>
        <v>Принимаете ли Вы сейчас лекарства для снижения уровня сахара в крови?</v>
      </c>
      <c r="FV40" s="139" t="str">
        <f>IF(LEN(VLOOKUP($G40,Baseline!$G:$GR,172,0))=0,"",VLOOKUP($G40,Baseline!$G:$GR,172,0))</f>
        <v>0 = нет</v>
      </c>
      <c r="FW40" s="139" t="str">
        <f>IF(LEN(VLOOKUP($G40,Baseline!$G:$GR,173,0))=0,"",VLOOKUP($G40,Baseline!$G:$GR,173,0))</f>
        <v>1 = да</v>
      </c>
      <c r="FX40" s="139" t="str">
        <f>IF(LEN(VLOOKUP($G40,Baseline!$G:$GR,174,0))=0,"",VLOOKUP($G40,Baseline!$G:$GR,174,0))</f>
        <v>99 = нет ответа</v>
      </c>
      <c r="FY40" s="139" t="str">
        <f>IF(LEN(VLOOKUP($G40,Baseline!$G:$GR,175,0))=0,"",VLOOKUP($G40,Baseline!$G:$GR,175,0))</f>
        <v/>
      </c>
      <c r="FZ40" s="139" t="str">
        <f>IF(LEN(VLOOKUP($G40,Baseline!$G:$GR,176,0))=0,"",VLOOKUP($G40,Baseline!$G:$GR,176,0))</f>
        <v/>
      </c>
      <c r="GA40" s="139" t="str">
        <f>IF(LEN(VLOOKUP($G40,Baseline!$G:$GR,177,0))=0,"",VLOOKUP($G40,Baseline!$G:$GR,177,0))</f>
        <v/>
      </c>
      <c r="GB40" s="139" t="str">
        <f>IF(LEN(VLOOKUP($G40,Baseline!$G:$GR,178,0))=0,"",VLOOKUP($G40,Baseline!$G:$GR,178,0))</f>
        <v/>
      </c>
      <c r="GC40" s="139" t="str">
        <f>IF(LEN(VLOOKUP($G40,Baseline!$G:$GR,179,0))=0,"",VLOOKUP($G40,Baseline!$G:$GR,179,0))</f>
        <v/>
      </c>
      <c r="GD40" s="139" t="str">
        <f>IF(LEN(VLOOKUP($G40,Baseline!$G:$GR,180,0))=0,"",VLOOKUP($G40,Baseline!$G:$GR,180,0))</f>
        <v/>
      </c>
      <c r="GE40" s="139" t="str">
        <f>IF(LEN(VLOOKUP($G40,Baseline!$G:$GR,181,0))=0,"",VLOOKUP($G40,Baseline!$G:$GR,181,0))</f>
        <v/>
      </c>
      <c r="GF40" s="139" t="str">
        <f>IF(LEN(VLOOKUP($G40,Baseline!$G:$GR,182,0))=0,"",VLOOKUP($G40,Baseline!$G:$GR,182,0))</f>
        <v/>
      </c>
      <c r="GG40" s="139" t="str">
        <f>IF(LEN(VLOOKUP($G40,Baseline!$G:$GR,183,0))=0,"",VLOOKUP($G40,Baseline!$G:$GR,183,0))</f>
        <v/>
      </c>
      <c r="GH40" s="139" t="str">
        <f>IF(LEN(VLOOKUP($G40,Baseline!$G:$GR,184,0))=0,"",VLOOKUP($G40,Baseline!$G:$GR,184,0))</f>
        <v/>
      </c>
      <c r="GI40" s="139" t="str">
        <f>IF(LEN(VLOOKUP($G40,Baseline!$G:$GR,185,0))=0,"",VLOOKUP($G40,Baseline!$G:$GR,185,0))</f>
        <v/>
      </c>
      <c r="GJ40" s="139" t="str">
        <f>IF(LEN(VLOOKUP($G40,Baseline!$G:$GR,186,0))=0,"",VLOOKUP($G40,Baseline!$G:$GR,186,0))</f>
        <v/>
      </c>
      <c r="GK40" s="139" t="str">
        <f>IF(LEN(VLOOKUP($G40,Baseline!$G:$GR,187,0))=0,"",VLOOKUP($G40,Baseline!$G:$GR,187,0))</f>
        <v/>
      </c>
      <c r="GL40" s="139" t="str">
        <f>IF(LEN(VLOOKUP($G40,Baseline!$G:$GR,188,0))=0,"",VLOOKUP($G40,Baseline!$G:$GR,188,0))</f>
        <v/>
      </c>
      <c r="GM40" s="139" t="str">
        <f>IF(LEN(VLOOKUP($G40,Baseline!$G:$GR,189,0))=0,"",VLOOKUP($G40,Baseline!$G:$GR,189,0))</f>
        <v/>
      </c>
      <c r="GN40" s="139" t="str">
        <f>IF(LEN(VLOOKUP($G40,Baseline!$G:$GR,190,0))=0,"",VLOOKUP($G40,Baseline!$G:$GR,190,0))</f>
        <v/>
      </c>
      <c r="GO40" s="139" t="str">
        <f>IF(LEN(VLOOKUP($G40,Baseline!$G:$GR,191,0))=0,"",VLOOKUP($G40,Baseline!$G:$GR,191,0))</f>
        <v/>
      </c>
      <c r="GP40" s="139" t="str">
        <f>IF(LEN(VLOOKUP($G40,Baseline!$G:$GR,192,0))=0,"",VLOOKUP($G40,Baseline!$G:$GR,192,0))</f>
        <v/>
      </c>
      <c r="GQ40" s="139" t="str">
        <f>IF(LEN(VLOOKUP($G40,Baseline!$G:$GR,193,0))=0,"",VLOOKUP($G40,Baseline!$G:$GR,193,0))</f>
        <v/>
      </c>
      <c r="GR40" s="139" t="str">
        <f>IF(LEN(VLOOKUP($G40,Baseline!$G:$GR,194,0))=0,"",VLOOKUP($G40,Baseline!$G:$GR,194,0))</f>
        <v/>
      </c>
      <c r="GS40" s="139"/>
      <c r="GT40" s="139"/>
      <c r="GU40" s="139"/>
      <c r="GV40" s="139"/>
      <c r="GW40" s="139" t="str">
        <f>IF(LEN(VLOOKUP($G40,Baseline!$G:$HT,199,0))=0,"",VLOOKUP($G40,Baseline!$G:$HT,199,0))</f>
        <v>Da li koristite lekove za smanjenje šećera u krvi?</v>
      </c>
      <c r="GX40" s="139" t="str">
        <f>IF(LEN(VLOOKUP($G40,Baseline!$G:$HT,200,0))=0,"",VLOOKUP($G40,Baseline!$G:$HT,200,0))</f>
        <v>0 = ne</v>
      </c>
      <c r="GY40" s="139" t="str">
        <f>IF(LEN(VLOOKUP($G40,Baseline!$G:$HT,201,0))=0,"",VLOOKUP($G40,Baseline!$G:$HT,201,0))</f>
        <v>1 = da</v>
      </c>
      <c r="GZ40" s="139" t="str">
        <f>IF(LEN(VLOOKUP($G40,Baseline!$G:$HT,202,0))=0,"",VLOOKUP($G40,Baseline!$G:$HT,202,0))</f>
        <v>99 = nema podataka</v>
      </c>
      <c r="HA40" s="139" t="str">
        <f>IF(LEN(VLOOKUP($G40,Baseline!$G:$HT,203,0))=0,"",VLOOKUP($G40,Baseline!$G:$HT,203,0))</f>
        <v/>
      </c>
      <c r="HB40" s="139" t="str">
        <f>IF(LEN(VLOOKUP($G40,Baseline!$G:$HT,204,0))=0,"",VLOOKUP($G40,Baseline!$G:$HT,204,0))</f>
        <v/>
      </c>
      <c r="HC40" s="139" t="str">
        <f>IF(LEN(VLOOKUP($G40,Baseline!$G:$HT,205,0))=0,"",VLOOKUP($G40,Baseline!$G:$HT,205,0))</f>
        <v/>
      </c>
      <c r="HD40" s="139" t="str">
        <f>IF(LEN(VLOOKUP($G40,Baseline!$G:$HT,206,0))=0,"",VLOOKUP($G40,Baseline!$G:$HT,206,0))</f>
        <v/>
      </c>
      <c r="HE40" s="139" t="str">
        <f>IF(LEN(VLOOKUP($G40,Baseline!$G:$HT,207,0))=0,"",VLOOKUP($G40,Baseline!$G:$HT,207,0))</f>
        <v/>
      </c>
      <c r="HF40" s="139" t="str">
        <f>IF(LEN(VLOOKUP($G40,Baseline!$G:$HT,208,0))=0,"",VLOOKUP($G40,Baseline!$G:$HT,208,0))</f>
        <v/>
      </c>
      <c r="HG40" s="139" t="str">
        <f>IF(LEN(VLOOKUP($G40,Baseline!$G:$HT,209,0))=0,"",VLOOKUP($G40,Baseline!$G:$HT,209,0))</f>
        <v/>
      </c>
      <c r="HH40" s="139" t="str">
        <f>IF(LEN(VLOOKUP($G40,Baseline!$G:$HT,210,0))=0,"",VLOOKUP($G40,Baseline!$G:$HT,210,0))</f>
        <v/>
      </c>
      <c r="HI40" s="139" t="str">
        <f>IF(LEN(VLOOKUP($G40,Baseline!$G:$HT,211,0))=0,"",VLOOKUP($G40,Baseline!$G:$HT,211,0))</f>
        <v/>
      </c>
      <c r="HJ40" s="139" t="str">
        <f>IF(LEN(VLOOKUP($G40,Baseline!$G:$HT,212,0))=0,"",VLOOKUP($G40,Baseline!$G:$HT,212,0))</f>
        <v/>
      </c>
      <c r="HK40" s="139" t="str">
        <f>IF(LEN(VLOOKUP($G40,Baseline!$G:$HT,213,0))=0,"",VLOOKUP($G40,Baseline!$G:$HT,213,0))</f>
        <v/>
      </c>
      <c r="HL40" s="139" t="str">
        <f>IF(LEN(VLOOKUP($G40,Baseline!$G:$HT,214,0))=0,"",VLOOKUP($G40,Baseline!$G:$HT,214,0))</f>
        <v/>
      </c>
      <c r="HM40" s="139" t="str">
        <f>IF(LEN(VLOOKUP($G40,Baseline!$G:$HT,215,0))=0,"",VLOOKUP($G40,Baseline!$G:$HT,215,0))</f>
        <v/>
      </c>
      <c r="HN40" s="139" t="str">
        <f>IF(LEN(VLOOKUP($G40,Baseline!$G:$HT,216,0))=0,"",VLOOKUP($G40,Baseline!$G:$HT,216,0))</f>
        <v/>
      </c>
      <c r="HO40" s="139" t="str">
        <f>IF(LEN(VLOOKUP($G40,Baseline!$G:$HT,217,0))=0,"",VLOOKUP($G40,Baseline!$G:$HT,217,0))</f>
        <v/>
      </c>
      <c r="HP40" s="139" t="str">
        <f>IF(LEN(VLOOKUP($G40,Baseline!$G:$HT,218,0))=0,"",VLOOKUP($G40,Baseline!$G:$HT,218,0))</f>
        <v/>
      </c>
      <c r="HQ40" s="139" t="str">
        <f>IF(LEN(VLOOKUP($G40,Baseline!$G:$HT,219,0))=0,"",VLOOKUP($G40,Baseline!$G:$HT,219,0))</f>
        <v/>
      </c>
      <c r="HR40" s="139" t="str">
        <f>IF(LEN(VLOOKUP($G40,Baseline!$G:$HT,220,0))=0,"",VLOOKUP($G40,Baseline!$G:$HT,220,0))</f>
        <v/>
      </c>
      <c r="HS40" s="139" t="str">
        <f>IF(LEN(VLOOKUP($G40,Baseline!$G:$HT,221,0))=0,"",VLOOKUP($G40,Baseline!$G:$HT,221,0))</f>
        <v/>
      </c>
      <c r="HT40" s="139" t="str">
        <f>IF(LEN(VLOOKUP($G40,Baseline!$G:$HT,222,0))=0,"",VLOOKUP($G40,Baseline!$G:$HT,222,0))</f>
        <v/>
      </c>
      <c r="HU40" s="139"/>
      <c r="HV40" s="139"/>
      <c r="HW40" s="139"/>
      <c r="HX40" s="139"/>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47.25" x14ac:dyDescent="0.25">
      <c r="A41" s="149" t="s">
        <v>261</v>
      </c>
      <c r="B41" s="139" t="s">
        <v>262</v>
      </c>
      <c r="C41" s="139"/>
      <c r="D41" s="139"/>
      <c r="E41" s="139"/>
      <c r="F41" s="139" t="s">
        <v>263</v>
      </c>
      <c r="G41" s="149" t="s">
        <v>1311</v>
      </c>
      <c r="H41" s="139"/>
      <c r="I41" s="157" t="str">
        <f>IF(LEN(VLOOKUP($G41,Baseline!$G:$BH,3,0))=0,"",VLOOKUP($G41,Baseline!$G:$BH,3,0))</f>
        <v>Messen Sie derzeit Ihren Blutzucker selbst?</v>
      </c>
      <c r="J41" s="139" t="str">
        <f>IF(LEN(VLOOKUP($G41,Baseline!$G:$BH,4,0))=0,"",VLOOKUP($G41,Baseline!$G:$BH,4,0))</f>
        <v>0 = Nein</v>
      </c>
      <c r="K41" s="139" t="str">
        <f>IF(LEN(VLOOKUP($G41,Baseline!$G:$BH,5,0))=0,"",VLOOKUP($G41,Baseline!$G:$BH,5,0))</f>
        <v>1 = Ja</v>
      </c>
      <c r="L41" s="139" t="str">
        <f>IF(LEN(VLOOKUP($G41,Baseline!$G:$BH,6,0))=0,"",VLOOKUP($G41,Baseline!$G:$BH,6,0))</f>
        <v>99 = Keine Angabe</v>
      </c>
      <c r="M41" s="139" t="str">
        <f>IF(LEN(VLOOKUP($G41,Baseline!$G:$BH,7,0))=0,"",VLOOKUP($G41,Baseline!$G:$BH,7,0))</f>
        <v/>
      </c>
      <c r="N41" s="139" t="str">
        <f>IF(LEN(VLOOKUP($G41,Baseline!$G:$BH,8,0))=0,"",VLOOKUP($G41,Baseline!$G:$BH,8,0))</f>
        <v/>
      </c>
      <c r="O41" s="139" t="str">
        <f>IF(LEN(VLOOKUP($G41,Baseline!$G:$BH,9,0))=0,"",VLOOKUP($G41,Baseline!$G:$BH,9,0))</f>
        <v/>
      </c>
      <c r="P41" s="139" t="str">
        <f>IF(LEN(VLOOKUP($G41,Baseline!$G:$BH,10,0))=0,"",VLOOKUP($G41,Baseline!$G:$BH,10,0))</f>
        <v/>
      </c>
      <c r="Q41" s="139" t="str">
        <f>IF(LEN(VLOOKUP($G41,Baseline!$G:$BH,11,0))=0,"",VLOOKUP($G41,Baseline!$G:$BH,11,0))</f>
        <v/>
      </c>
      <c r="R41" s="139" t="str">
        <f>IF(LEN(VLOOKUP($G41,Baseline!$G:$BH,12,0))=0,"",VLOOKUP($G41,Baseline!$G:$BH,12,0))</f>
        <v/>
      </c>
      <c r="S41" s="139" t="str">
        <f>IF(LEN(VLOOKUP($G41,Baseline!$G:$BH,13,0))=0,"",VLOOKUP($G41,Baseline!$G:$BH,13,0))</f>
        <v/>
      </c>
      <c r="T41" s="139" t="str">
        <f>IF(LEN(VLOOKUP($G41,Baseline!$G:$BH,14,0))=0,"",VLOOKUP($G41,Baseline!$G:$BH,14,0))</f>
        <v/>
      </c>
      <c r="U41" s="139" t="str">
        <f>IF(LEN(VLOOKUP($G41,Baseline!$G:$BH,15,0))=0,"",VLOOKUP($G41,Baseline!$G:$BH,15,0))</f>
        <v/>
      </c>
      <c r="V41" s="139" t="str">
        <f>IF(LEN(VLOOKUP($G41,Baseline!$G:$BH,16,0))=0,"",VLOOKUP($G41,Baseline!$G:$BH,16,0))</f>
        <v/>
      </c>
      <c r="W41" s="139" t="str">
        <f>IF(LEN(VLOOKUP($G41,Baseline!$G:$BH,17,0))=0,"",VLOOKUP($G41,Baseline!$G:$BH,17,0))</f>
        <v/>
      </c>
      <c r="X41" s="139" t="str">
        <f>IF(LEN(VLOOKUP($G41,Baseline!$G:$BH,18,0))=0,"",VLOOKUP($G41,Baseline!$G:$BH,18,0))</f>
        <v/>
      </c>
      <c r="Y41" s="139" t="str">
        <f>IF(LEN(VLOOKUP($G41,Baseline!$G:$BH,19,0))=0,"",VLOOKUP($G41,Baseline!$G:$BH,19,0))</f>
        <v/>
      </c>
      <c r="Z41" s="139" t="str">
        <f>IF(LEN(VLOOKUP($G41,Baseline!$G:$BH,20,0))=0,"",VLOOKUP($G41,Baseline!$G:$BH,20,0))</f>
        <v/>
      </c>
      <c r="AA41" s="139" t="str">
        <f>IF(LEN(VLOOKUP($G41,Baseline!$G:$BH,21,0))=0,"",VLOOKUP($G41,Baseline!$G:$BH,21,0))</f>
        <v/>
      </c>
      <c r="AB41" s="139" t="str">
        <f>IF(LEN(VLOOKUP($G41,Baseline!$G:$BH,22,0))=0,"",VLOOKUP($G41,Baseline!$G:$BH,22,0))</f>
        <v/>
      </c>
      <c r="AC41" s="139" t="str">
        <f>IF(LEN(VLOOKUP($G41,Baseline!$G:$BH,23,0))=0,"",VLOOKUP($G41,Baseline!$G:$BH,23,0))</f>
        <v/>
      </c>
      <c r="AD41" s="139" t="str">
        <f>IF(LEN(VLOOKUP($G41,Baseline!$G:$BH,24,0))=0,"",VLOOKUP($G41,Baseline!$G:$BH,24,0))</f>
        <v/>
      </c>
      <c r="AE41" s="139" t="str">
        <f>IF(LEN(VLOOKUP($G41,Baseline!$G:$BH,25,0))=0,"",VLOOKUP($G41,Baseline!$G:$BH,25,0))</f>
        <v/>
      </c>
      <c r="AF41" s="139" t="str">
        <f>IF(LEN(VLOOKUP($G41,Baseline!$G:$BH,26,0))=0,"",VLOOKUP($G41,Baseline!$G:$BH,26,0))</f>
        <v/>
      </c>
      <c r="AG41" s="139"/>
      <c r="AH41" s="139"/>
      <c r="AI41" s="139"/>
      <c r="AJ41" s="139"/>
      <c r="AK41" s="139" t="str">
        <f>IF(LEN(VLOOKUP($G41,Baseline!$G:$BH,31,0))=0,"",VLOOKUP($G41,Baseline!$G:$BH,31,0))</f>
        <v>Do you currently measure your blood sugar levels?</v>
      </c>
      <c r="AL41" s="139" t="str">
        <f>IF(LEN(VLOOKUP($G41,Baseline!$G:$BH,32,0))=0,"",VLOOKUP($G41,Baseline!$G:$BH,32,0))</f>
        <v>0 = No</v>
      </c>
      <c r="AM41" s="139" t="str">
        <f>IF(LEN(VLOOKUP($G41,Baseline!$G:$BH,33,0))=0,"",VLOOKUP($G41,Baseline!$G:$BH,33,0))</f>
        <v>1 = Yes</v>
      </c>
      <c r="AN41" s="139" t="str">
        <f>IF(LEN(VLOOKUP($G41,Baseline!$G:$BH,34,0))=0,"",VLOOKUP($G41,Baseline!$G:$BH,34,0))</f>
        <v>99 = No response</v>
      </c>
      <c r="AO41" s="139" t="str">
        <f>IF(LEN(VLOOKUP($G41,Baseline!$G:$BH,35,0))=0,"",VLOOKUP($G41,Baseline!$G:$BH,35,0))</f>
        <v/>
      </c>
      <c r="AP41" s="139" t="str">
        <f>IF(LEN(VLOOKUP($G41,Baseline!$G:$BH,36,0))=0,"",VLOOKUP($G41,Baseline!$G:$BH,36,0))</f>
        <v/>
      </c>
      <c r="AQ41" s="139" t="str">
        <f>IF(LEN(VLOOKUP($G41,Baseline!$G:$BH,37,0))=0,"",VLOOKUP($G41,Baseline!$G:$BH,37,0))</f>
        <v/>
      </c>
      <c r="AR41" s="139" t="str">
        <f>IF(LEN(VLOOKUP($G41,Baseline!$G:$BH,38,0))=0,"",VLOOKUP($G41,Baseline!$G:$BH,38,0))</f>
        <v/>
      </c>
      <c r="AS41" s="139" t="str">
        <f>IF(LEN(VLOOKUP($G41,Baseline!$G:$BH,39,0))=0,"",VLOOKUP($G41,Baseline!$G:$BH,39,0))</f>
        <v/>
      </c>
      <c r="AT41" s="139" t="str">
        <f>IF(LEN(VLOOKUP($G41,Baseline!$G:$BH,40,0))=0,"",VLOOKUP($G41,Baseline!$G:$BH,40,0))</f>
        <v/>
      </c>
      <c r="AU41" s="139" t="str">
        <f>IF(LEN(VLOOKUP($G41,Baseline!$G:$BH,41,0))=0,"",VLOOKUP($G41,Baseline!$G:$BH,41,0))</f>
        <v/>
      </c>
      <c r="AV41" s="139" t="str">
        <f>IF(LEN(VLOOKUP($G41,Baseline!$G:$BH,42,0))=0,"",VLOOKUP($G41,Baseline!$G:$BH,42,0))</f>
        <v/>
      </c>
      <c r="AW41" s="139" t="str">
        <f>IF(LEN(VLOOKUP($G41,Baseline!$G:$BH,43,0))=0,"",VLOOKUP($G41,Baseline!$G:$BH,43,0))</f>
        <v/>
      </c>
      <c r="AX41" s="139" t="str">
        <f>IF(LEN(VLOOKUP($G41,Baseline!$G:$BH,44,0))=0,"",VLOOKUP($G41,Baseline!$G:$BH,44,0))</f>
        <v/>
      </c>
      <c r="AY41" s="139" t="str">
        <f>IF(LEN(VLOOKUP($G41,Baseline!$G:$BH,45,0))=0,"",VLOOKUP($G41,Baseline!$G:$BH,45,0))</f>
        <v/>
      </c>
      <c r="AZ41" s="139" t="str">
        <f>IF(LEN(VLOOKUP($G41,Baseline!$G:$BH,46,0))=0,"",VLOOKUP($G41,Baseline!$G:$BH,46,0))</f>
        <v/>
      </c>
      <c r="BA41" s="139" t="str">
        <f>IF(LEN(VLOOKUP($G41,Baseline!$G:$BH,47,0))=0,"",VLOOKUP($G41,Baseline!$G:$BH,47,0))</f>
        <v/>
      </c>
      <c r="BB41" s="139" t="str">
        <f>IF(LEN(VLOOKUP($G41,Baseline!$G:$BH,48,0))=0,"",VLOOKUP($G41,Baseline!$G:$BH,48,0))</f>
        <v/>
      </c>
      <c r="BC41" s="139" t="str">
        <f>IF(LEN(VLOOKUP($G41,Baseline!$G:$BH,49,0))=0,"",VLOOKUP($G41,Baseline!$G:$BH,49,0))</f>
        <v/>
      </c>
      <c r="BD41" s="139" t="str">
        <f>IF(LEN(VLOOKUP($G41,Baseline!$G:$BH,50,0))=0,"",VLOOKUP($G41,Baseline!$G:$BH,50,0))</f>
        <v/>
      </c>
      <c r="BE41" s="139" t="str">
        <f>IF(LEN(VLOOKUP($G41,Baseline!$G:$BH,51,0))=0,"",VLOOKUP($G41,Baseline!$G:$BH,51,0))</f>
        <v/>
      </c>
      <c r="BF41" s="139" t="str">
        <f>IF(LEN(VLOOKUP($G41,Baseline!$G:$BH,52,0))=0,"",VLOOKUP($G41,Baseline!$G:$BH,52,0))</f>
        <v/>
      </c>
      <c r="BG41" s="139" t="str">
        <f>IF(LEN(VLOOKUP($G41,Baseline!$G:$BH,53,0))=0,"",VLOOKUP($G41,Baseline!$G:$BH,53,0))</f>
        <v/>
      </c>
      <c r="BH41" s="139" t="str">
        <f>IF(LEN(VLOOKUP($G41,Baseline!$G:$BH,54,0))=0,"",VLOOKUP($G41,Baseline!$G:$BH,54,0))</f>
        <v/>
      </c>
      <c r="BI41" s="139"/>
      <c r="BJ41" s="139"/>
      <c r="BK41" s="139"/>
      <c r="BL41" s="139"/>
      <c r="BM41" s="139" t="str">
        <f>IF(LEN(VLOOKUP($G41,Baseline!$G:$CJ,59,0))=0,"",VLOOKUP($G41,Baseline!$G:$CJ,59,0))</f>
        <v>¿Actualmente se mide usted mismo el nivel de glucosa?</v>
      </c>
      <c r="BN41" s="135" t="str">
        <f>IF(LEN(VLOOKUP($G41,Baseline!$G:$CJ,60,0))=0,"",VLOOKUP($G41,Baseline!$G:$CJ,60,0))</f>
        <v>0 = No</v>
      </c>
      <c r="BO41" s="135" t="str">
        <f>IF(LEN(VLOOKUP($G41,Baseline!$G:$CJ,61,0))=0,"",VLOOKUP($G41,Baseline!$G:$CJ,61,0))</f>
        <v>1 = Sí</v>
      </c>
      <c r="BP41" s="135" t="str">
        <f>IF(LEN(VLOOKUP($G41,Baseline!$G:$CJ,62,0))=0,"",VLOOKUP($G41,Baseline!$G:$CJ,62,0))</f>
        <v>99 = No hay datos</v>
      </c>
      <c r="BQ41" s="135" t="str">
        <f>IF(LEN(VLOOKUP($G41,Baseline!$G:$CJ,63,0))=0,"",VLOOKUP($G41,Baseline!$G:$CJ,63,0))</f>
        <v/>
      </c>
      <c r="BR41" s="135" t="str">
        <f>IF(LEN(VLOOKUP($G41,Baseline!$G:$CJ,64,0))=0,"",VLOOKUP($G41,Baseline!$G:$CJ,64,0))</f>
        <v/>
      </c>
      <c r="BS41" s="135" t="str">
        <f>IF(LEN(VLOOKUP($G41,Baseline!$G:$CJ,65,0))=0,"",VLOOKUP($G41,Baseline!$G:$CJ,65,0))</f>
        <v/>
      </c>
      <c r="BT41" s="135" t="str">
        <f>IF(LEN(VLOOKUP($G41,Baseline!$G:$CJ,66,0))=0,"",VLOOKUP($G41,Baseline!$G:$CJ,66,0))</f>
        <v/>
      </c>
      <c r="BU41" s="135" t="str">
        <f>IF(LEN(VLOOKUP($G41,Baseline!$G:$CJ,67,0))=0,"",VLOOKUP($G41,Baseline!$G:$CJ,67,0))</f>
        <v/>
      </c>
      <c r="BV41" s="135" t="str">
        <f>IF(LEN(VLOOKUP($G41,Baseline!$G:$CJ,68,0))=0,"",VLOOKUP($G41,Baseline!$G:$CJ,68,0))</f>
        <v/>
      </c>
      <c r="BW41" s="135" t="str">
        <f>IF(LEN(VLOOKUP($G41,Baseline!$G:$CJ,69,0))=0,"",VLOOKUP($G41,Baseline!$G:$CJ,69,0))</f>
        <v/>
      </c>
      <c r="BX41" s="135" t="str">
        <f>IF(LEN(VLOOKUP($G41,Baseline!$G:$CJ,70,0))=0,"",VLOOKUP($G41,Baseline!$G:$CJ,70,0))</f>
        <v/>
      </c>
      <c r="BY41" s="135" t="str">
        <f>IF(LEN(VLOOKUP($G41,Baseline!$G:$CJ,71,0))=0,"",VLOOKUP($G41,Baseline!$G:$CJ,71,0))</f>
        <v/>
      </c>
      <c r="BZ41" s="135" t="str">
        <f>IF(LEN(VLOOKUP($G41,Baseline!$G:$CJ,72,0))=0,"",VLOOKUP($G41,Baseline!$G:$CJ,72,0))</f>
        <v/>
      </c>
      <c r="CA41" s="135" t="str">
        <f>IF(LEN(VLOOKUP($G41,Baseline!$G:$CJ,73,0))=0,"",VLOOKUP($G41,Baseline!$G:$CJ,73,0))</f>
        <v/>
      </c>
      <c r="CB41" s="135" t="str">
        <f>IF(LEN(VLOOKUP($G41,Baseline!$G:$CJ,74,0))=0,"",VLOOKUP($G41,Baseline!$G:$CJ,74,0))</f>
        <v/>
      </c>
      <c r="CC41" s="135" t="str">
        <f>IF(LEN(VLOOKUP($G41,Baseline!$G:$CJ,75,0))=0,"",VLOOKUP($G41,Baseline!$G:$CJ,75,0))</f>
        <v/>
      </c>
      <c r="CD41" s="135" t="str">
        <f>IF(LEN(VLOOKUP($G41,Baseline!$G:$CJ,76,0))=0,"",VLOOKUP($G41,Baseline!$G:$CJ,76,0))</f>
        <v/>
      </c>
      <c r="CE41" s="135" t="str">
        <f>IF(LEN(VLOOKUP($G41,Baseline!$G:$CJ,77,0))=0,"",VLOOKUP($G41,Baseline!$G:$CJ,77,0))</f>
        <v/>
      </c>
      <c r="CF41" s="135" t="str">
        <f>IF(LEN(VLOOKUP($G41,Baseline!$G:$CJ,78,0))=0,"",VLOOKUP($G41,Baseline!$G:$CJ,78,0))</f>
        <v/>
      </c>
      <c r="CG41" s="135" t="str">
        <f>IF(LEN(VLOOKUP($G41,Baseline!$G:$CJ,79,0))=0,"",VLOOKUP($G41,Baseline!$G:$CJ,79,0))</f>
        <v/>
      </c>
      <c r="CH41" s="135" t="str">
        <f>IF(LEN(VLOOKUP($G41,Baseline!$G:$CJ,80,0))=0,"",VLOOKUP($G41,Baseline!$G:$CJ,80,0))</f>
        <v/>
      </c>
      <c r="CI41" s="135" t="str">
        <f>IF(LEN(VLOOKUP($G41,Baseline!$G:$CJ,81,0))=0,"",VLOOKUP($G41,Baseline!$G:$CJ,81,0))</f>
        <v/>
      </c>
      <c r="CJ41" s="135" t="str">
        <f>IF(LEN(VLOOKUP($G41,Baseline!$G:$CJ,82,0))=0,"",VLOOKUP($G41,Baseline!$G:$CJ,82,0))</f>
        <v/>
      </c>
      <c r="CK41" s="139"/>
      <c r="CL41" s="139"/>
      <c r="CM41" s="139"/>
      <c r="CN41" s="139"/>
      <c r="CO41" s="136" t="str">
        <f>IF(LEN(VLOOKUP($G41,Baseline!$G:$DL,87,0))=0,"",VLOOKUP($G41,Baseline!$G:$DL,87,0))</f>
        <v>Mesurez-vous votre glycémie par vous-même actuellement ?</v>
      </c>
      <c r="CP41" s="136" t="str">
        <f>IF(LEN(VLOOKUP($G41,Baseline!$G:$DL,88,0))=0,"",VLOOKUP($G41,Baseline!$G:$DL,88,0))</f>
        <v>0 = non</v>
      </c>
      <c r="CQ41" s="136" t="str">
        <f>IF(LEN(VLOOKUP($G41,Baseline!$G:$DL,89,0))=0,"",VLOOKUP($G41,Baseline!$G:$DL,89,0))</f>
        <v>1 = oui</v>
      </c>
      <c r="CR41" s="136" t="str">
        <f>IF(LEN(VLOOKUP($G41,Baseline!$G:$DL,90,0))=0,"",VLOOKUP($G41,Baseline!$G:$DL,90,0))</f>
        <v>99 = pas de réponse</v>
      </c>
      <c r="CS41" s="136" t="str">
        <f>IF(LEN(VLOOKUP($G41,Baseline!$G:$DL,91,0))=0,"",VLOOKUP($G41,Baseline!$G:$DL,91,0))</f>
        <v/>
      </c>
      <c r="CT41" s="136" t="str">
        <f>IF(LEN(VLOOKUP($G41,Baseline!$G:$DL,92,0))=0,"",VLOOKUP($G41,Baseline!$G:$DL,92,0))</f>
        <v/>
      </c>
      <c r="CU41" s="136" t="str">
        <f>IF(LEN(VLOOKUP($G41,Baseline!$G:$DL,93,0))=0,"",VLOOKUP($G41,Baseline!$G:$DL,93,0))</f>
        <v/>
      </c>
      <c r="CV41" s="136" t="str">
        <f>IF(LEN(VLOOKUP($G41,Baseline!$G:$DL,94,0))=0,"",VLOOKUP($G41,Baseline!$G:$DL,94,0))</f>
        <v/>
      </c>
      <c r="CW41" s="136" t="str">
        <f>IF(LEN(VLOOKUP($G41,Baseline!$G:$DL,95,0))=0,"",VLOOKUP($G41,Baseline!$G:$DL,95,0))</f>
        <v/>
      </c>
      <c r="CX41" s="136" t="str">
        <f>IF(LEN(VLOOKUP($G41,Baseline!$G:$DL,96,0))=0,"",VLOOKUP($G41,Baseline!$G:$DL,96,0))</f>
        <v/>
      </c>
      <c r="CY41" s="136" t="str">
        <f>IF(LEN(VLOOKUP($G41,Baseline!$G:$DL,97,0))=0,"",VLOOKUP($G41,Baseline!$G:$DL,97,0))</f>
        <v/>
      </c>
      <c r="CZ41" s="136" t="str">
        <f>IF(LEN(VLOOKUP($G41,Baseline!$G:$DL,98,0))=0,"",VLOOKUP($G41,Baseline!$G:$DL,98,0))</f>
        <v/>
      </c>
      <c r="DA41" s="136" t="str">
        <f>IF(LEN(VLOOKUP($G41,Baseline!$G:$DL,99,0))=0,"",VLOOKUP($G41,Baseline!$G:$DL,99,0))</f>
        <v/>
      </c>
      <c r="DB41" s="136" t="str">
        <f>IF(LEN(VLOOKUP($G41,Baseline!$G:$DL,100,0))=0,"",VLOOKUP($G41,Baseline!$G:$DL,100,0))</f>
        <v/>
      </c>
      <c r="DC41" s="136" t="str">
        <f>IF(LEN(VLOOKUP($G41,Baseline!$G:$DL,101,0))=0,"",VLOOKUP($G41,Baseline!$G:$DL,101,0))</f>
        <v/>
      </c>
      <c r="DD41" s="136" t="str">
        <f>IF(LEN(VLOOKUP($G41,Baseline!$G:$DL,102,0))=0,"",VLOOKUP($G41,Baseline!$G:$DL,102,0))</f>
        <v/>
      </c>
      <c r="DE41" s="136" t="str">
        <f>IF(LEN(VLOOKUP($G41,Baseline!$G:$DL,103,0))=0,"",VLOOKUP($G41,Baseline!$G:$DL,103,0))</f>
        <v/>
      </c>
      <c r="DF41" s="136" t="str">
        <f>IF(LEN(VLOOKUP($G41,Baseline!$G:$DL,104,0))=0,"",VLOOKUP($G41,Baseline!$G:$DL,104,0))</f>
        <v/>
      </c>
      <c r="DG41" s="136" t="str">
        <f>IF(LEN(VLOOKUP($G41,Baseline!$G:$DL,105,0))=0,"",VLOOKUP($G41,Baseline!$G:$DL,105,0))</f>
        <v/>
      </c>
      <c r="DH41" s="136" t="str">
        <f>IF(LEN(VLOOKUP($G41,Baseline!$G:$DL,106,0))=0,"",VLOOKUP($G41,Baseline!$G:$DL,106,0))</f>
        <v/>
      </c>
      <c r="DI41" s="136" t="str">
        <f>IF(LEN(VLOOKUP($G41,Baseline!$G:$DL,107,0))=0,"",VLOOKUP($G41,Baseline!$G:$DL,107,0))</f>
        <v/>
      </c>
      <c r="DJ41" s="136" t="str">
        <f>IF(LEN(VLOOKUP($G41,Baseline!$G:$DL,108,0))=0,"",VLOOKUP($G41,Baseline!$G:$DL,108,0))</f>
        <v/>
      </c>
      <c r="DK41" s="136" t="str">
        <f>IF(LEN(VLOOKUP($G41,Baseline!$G:$DL,109,0))=0,"",VLOOKUP($G41,Baseline!$G:$DL,109,0))</f>
        <v/>
      </c>
      <c r="DL41" s="136" t="str">
        <f>IF(LEN(VLOOKUP($G41,Baseline!$G:$DL,110,0))=0,"",VLOOKUP($G41,Baseline!$G:$DL,110,0))</f>
        <v/>
      </c>
      <c r="DM41" s="136"/>
      <c r="DN41" s="136"/>
      <c r="DO41" s="136"/>
      <c r="DP41" s="136"/>
      <c r="DQ41" s="139" t="str">
        <f>IF(LEN(VLOOKUP($G41,Baseline!$G:$EN,115,0))=0,"",VLOOKUP($G41,Baseline!$G:$EN,115,0))</f>
        <v>Jelenleg saját maga méri a vércukorszintjét?</v>
      </c>
      <c r="DR41" s="139" t="str">
        <f>IF(LEN(VLOOKUP($G41,Baseline!$G:$EN,116,0))=0,"",VLOOKUP($G41,Baseline!$G:$EN,116,0))</f>
        <v>0 = nem</v>
      </c>
      <c r="DS41" s="139" t="str">
        <f>IF(LEN(VLOOKUP($G41,Baseline!$G:$EN,117,0))=0,"",VLOOKUP($G41,Baseline!$G:$EN,117,0))</f>
        <v>1 = igen</v>
      </c>
      <c r="DT41" s="139" t="str">
        <f>IF(LEN(VLOOKUP($G41,Baseline!$G:$EN,118,0))=0,"",VLOOKUP($G41,Baseline!$G:$EN,118,0))</f>
        <v>99 = nincs válasz</v>
      </c>
      <c r="DU41" s="139" t="str">
        <f>IF(LEN(VLOOKUP($G41,Baseline!$G:$EN,119,0))=0,"",VLOOKUP($G41,Baseline!$G:$EN,119,0))</f>
        <v/>
      </c>
      <c r="DV41" s="139" t="str">
        <f>IF(LEN(VLOOKUP($G41,Baseline!$G:$EN,120,0))=0,"",VLOOKUP($G41,Baseline!$G:$EN,120,0))</f>
        <v/>
      </c>
      <c r="DW41" s="139" t="str">
        <f>IF(LEN(VLOOKUP($G41,Baseline!$G:$EN,121,0))=0,"",VLOOKUP($G41,Baseline!$G:$EN,121,0))</f>
        <v/>
      </c>
      <c r="DX41" s="139" t="str">
        <f>IF(LEN(VLOOKUP($G41,Baseline!$G:$EN,122,0))=0,"",VLOOKUP($G41,Baseline!$G:$EN,122,0))</f>
        <v/>
      </c>
      <c r="DY41" s="139" t="str">
        <f>IF(LEN(VLOOKUP($G41,Baseline!$G:$EN,123,0))=0,"",VLOOKUP($G41,Baseline!$G:$EN,123,0))</f>
        <v/>
      </c>
      <c r="DZ41" s="139" t="str">
        <f>IF(LEN(VLOOKUP($G41,Baseline!$G:$EN,124,0))=0,"",VLOOKUP($G41,Baseline!$G:$EN,124,0))</f>
        <v/>
      </c>
      <c r="EA41" s="139" t="str">
        <f>IF(LEN(VLOOKUP($G41,Baseline!$G:$EN,125,0))=0,"",VLOOKUP($G41,Baseline!$G:$EN,125,0))</f>
        <v/>
      </c>
      <c r="EB41" s="139" t="str">
        <f>IF(LEN(VLOOKUP($G41,Baseline!$G:$EN,126,0))=0,"",VLOOKUP($G41,Baseline!$G:$EN,126,0))</f>
        <v/>
      </c>
      <c r="EC41" s="139" t="str">
        <f>IF(LEN(VLOOKUP($G41,Baseline!$G:$EN,127,0))=0,"",VLOOKUP($G41,Baseline!$G:$EN,127,0))</f>
        <v/>
      </c>
      <c r="ED41" s="139" t="str">
        <f>IF(LEN(VLOOKUP($G41,Baseline!$G:$EN,128,0))=0,"",VLOOKUP($G41,Baseline!$G:$EN,128,0))</f>
        <v/>
      </c>
      <c r="EE41" s="139" t="str">
        <f>IF(LEN(VLOOKUP($G41,Baseline!$G:$EN,129,0))=0,"",VLOOKUP($G41,Baseline!$G:$EN,129,0))</f>
        <v/>
      </c>
      <c r="EF41" s="139" t="str">
        <f>IF(LEN(VLOOKUP($G41,Baseline!$G:$EN,130,0))=0,"",VLOOKUP($G41,Baseline!$G:$EN,130,0))</f>
        <v/>
      </c>
      <c r="EG41" s="139" t="str">
        <f>IF(LEN(VLOOKUP($G41,Baseline!$G:$EN,131,0))=0,"",VLOOKUP($G41,Baseline!$G:$EN,131,0))</f>
        <v/>
      </c>
      <c r="EH41" s="139" t="str">
        <f>IF(LEN(VLOOKUP($G41,Baseline!$G:$EN,132,0))=0,"",VLOOKUP($G41,Baseline!$G:$EN,132,0))</f>
        <v/>
      </c>
      <c r="EI41" s="139" t="str">
        <f>IF(LEN(VLOOKUP($G41,Baseline!$G:$EN,133,0))=0,"",VLOOKUP($G41,Baseline!$G:$EN,133,0))</f>
        <v/>
      </c>
      <c r="EJ41" s="139" t="str">
        <f>IF(LEN(VLOOKUP($G41,Baseline!$G:$EN,134,0))=0,"",VLOOKUP($G41,Baseline!$G:$EN,134,0))</f>
        <v/>
      </c>
      <c r="EK41" s="139" t="str">
        <f>IF(LEN(VLOOKUP($G41,Baseline!$G:$EN,135,0))=0,"",VLOOKUP($G41,Baseline!$G:$EN,135,0))</f>
        <v/>
      </c>
      <c r="EL41" s="139" t="str">
        <f>IF(LEN(VLOOKUP($G41,Baseline!$G:$EN,136,0))=0,"",VLOOKUP($G41,Baseline!$G:$EN,136,0))</f>
        <v/>
      </c>
      <c r="EM41" s="139" t="str">
        <f>IF(LEN(VLOOKUP($G41,Baseline!$G:$EN,137,0))=0,"",VLOOKUP($G41,Baseline!$G:$EN,137,0))</f>
        <v/>
      </c>
      <c r="EN41" s="139" t="str">
        <f>IF(LEN(VLOOKUP($G41,Baseline!$G:$EN,138,0))=0,"",VLOOKUP($G41,Baseline!$G:$EN,138,0))</f>
        <v/>
      </c>
      <c r="EO41" s="139"/>
      <c r="EP41" s="139"/>
      <c r="EQ41" s="139"/>
      <c r="ER41" s="139"/>
      <c r="ES41" s="139" t="str">
        <f>IF(LEN(VLOOKUP($G41,Baseline!$G:$FP,143,0))=0,"",VLOOKUP($G41,Baseline!$G:$FP,143,0))</f>
        <v>Al momento effettua la misurazione della glicemia autonomamente?</v>
      </c>
      <c r="ET41" s="139" t="str">
        <f>IF(LEN(VLOOKUP($G41,Baseline!$G:$FP,144,0))=0,"",VLOOKUP($G41,Baseline!$G:$FP,144,0))</f>
        <v>0 = no</v>
      </c>
      <c r="EU41" s="139" t="str">
        <f>IF(LEN(VLOOKUP($G41,Baseline!$G:$FP,145,0))=0,"",VLOOKUP($G41,Baseline!$G:$FP,145,0))</f>
        <v>1 = sì</v>
      </c>
      <c r="EV41" s="139" t="str">
        <f>IF(LEN(VLOOKUP($G41,Baseline!$G:$FP,146,0))=0,"",VLOOKUP($G41,Baseline!$G:$FP,146,0))</f>
        <v>99 = nessuna risposta</v>
      </c>
      <c r="EW41" s="139" t="str">
        <f>IF(LEN(VLOOKUP($G41,Baseline!$G:$FP,147,0))=0,"",VLOOKUP($G41,Baseline!$G:$FP,147,0))</f>
        <v/>
      </c>
      <c r="EX41" s="139" t="str">
        <f>IF(LEN(VLOOKUP($G41,Baseline!$G:$FP,148,0))=0,"",VLOOKUP($G41,Baseline!$G:$FP,148,0))</f>
        <v/>
      </c>
      <c r="EY41" s="139" t="str">
        <f>IF(LEN(VLOOKUP($G41,Baseline!$G:$FP,149,0))=0,"",VLOOKUP($G41,Baseline!$G:$FP,149,0))</f>
        <v/>
      </c>
      <c r="EZ41" s="139" t="str">
        <f>IF(LEN(VLOOKUP($G41,Baseline!$G:$FP,150,0))=0,"",VLOOKUP($G41,Baseline!$G:$FP,150,0))</f>
        <v/>
      </c>
      <c r="FA41" s="139" t="str">
        <f>IF(LEN(VLOOKUP($G41,Baseline!$G:$FP,151,0))=0,"",VLOOKUP($G41,Baseline!$G:$FP,151,0))</f>
        <v/>
      </c>
      <c r="FB41" s="139" t="str">
        <f>IF(LEN(VLOOKUP($G41,Baseline!$G:$FP,152,0))=0,"",VLOOKUP($G41,Baseline!$G:$FP,152,0))</f>
        <v/>
      </c>
      <c r="FC41" s="139" t="str">
        <f>IF(LEN(VLOOKUP($G41,Baseline!$G:$FP,153,0))=0,"",VLOOKUP($G41,Baseline!$G:$FP,153,0))</f>
        <v/>
      </c>
      <c r="FD41" s="139" t="str">
        <f>IF(LEN(VLOOKUP($G41,Baseline!$G:$FP,154,0))=0,"",VLOOKUP($G41,Baseline!$G:$FP,154,0))</f>
        <v/>
      </c>
      <c r="FE41" s="139" t="str">
        <f>IF(LEN(VLOOKUP($G41,Baseline!$G:$FP,155,0))=0,"",VLOOKUP($G41,Baseline!$G:$FP,155,0))</f>
        <v/>
      </c>
      <c r="FF41" s="139" t="str">
        <f>IF(LEN(VLOOKUP($G41,Baseline!$G:$FP,156,0))=0,"",VLOOKUP($G41,Baseline!$G:$FP,156,0))</f>
        <v/>
      </c>
      <c r="FG41" s="139" t="str">
        <f>IF(LEN(VLOOKUP($G41,Baseline!$G:$FP,157,0))=0,"",VLOOKUP($G41,Baseline!$G:$FP,157,0))</f>
        <v/>
      </c>
      <c r="FH41" s="139" t="str">
        <f>IF(LEN(VLOOKUP($G41,Baseline!$G:$FP,158,0))=0,"",VLOOKUP($G41,Baseline!$G:$FP,158,0))</f>
        <v/>
      </c>
      <c r="FI41" s="139" t="str">
        <f>IF(LEN(VLOOKUP($G41,Baseline!$G:$FP,159,0))=0,"",VLOOKUP($G41,Baseline!$G:$FP,159,0))</f>
        <v/>
      </c>
      <c r="FJ41" s="139" t="str">
        <f>IF(LEN(VLOOKUP($G41,Baseline!$G:$FP,160,0))=0,"",VLOOKUP($G41,Baseline!$G:$FP,160,0))</f>
        <v/>
      </c>
      <c r="FK41" s="139" t="str">
        <f>IF(LEN(VLOOKUP($G41,Baseline!$G:$FP,161,0))=0,"",VLOOKUP($G41,Baseline!$G:$FP,161,0))</f>
        <v/>
      </c>
      <c r="FL41" s="139" t="str">
        <f>IF(LEN(VLOOKUP($G41,Baseline!$G:$FP,162,0))=0,"",VLOOKUP($G41,Baseline!$G:$FP,162,0))</f>
        <v/>
      </c>
      <c r="FM41" s="139" t="str">
        <f>IF(LEN(VLOOKUP($G41,Baseline!$G:$FP,163,0))=0,"",VLOOKUP($G41,Baseline!$G:$FP,163,0))</f>
        <v/>
      </c>
      <c r="FN41" s="139" t="str">
        <f>IF(LEN(VLOOKUP($G41,Baseline!$G:$FP,164,0))=0,"",VLOOKUP($G41,Baseline!$G:$FP,164,0))</f>
        <v/>
      </c>
      <c r="FO41" s="139" t="str">
        <f>IF(LEN(VLOOKUP($G41,Baseline!$G:$FP,165,0))=0,"",VLOOKUP($G41,Baseline!$G:$FP,165,0))</f>
        <v/>
      </c>
      <c r="FP41" s="139" t="str">
        <f>IF(LEN(VLOOKUP($G41,Baseline!$G:$FP,166,0))=0,"",VLOOKUP($G41,Baseline!$G:$FP,166,0))</f>
        <v/>
      </c>
      <c r="FQ41" s="139"/>
      <c r="FR41" s="139"/>
      <c r="FS41" s="139"/>
      <c r="FT41" s="139"/>
      <c r="FU41" s="139" t="str">
        <f>IF(LEN(VLOOKUP($G41,Baseline!$G:$GR,171,0))=0,"",VLOOKUP($G41,Baseline!$G:$GR,171,0))</f>
        <v>Измеряете ли Вы себе уровень сахара сами?</v>
      </c>
      <c r="FV41" s="139" t="str">
        <f>IF(LEN(VLOOKUP($G41,Baseline!$G:$GR,172,0))=0,"",VLOOKUP($G41,Baseline!$G:$GR,172,0))</f>
        <v>0 = нет</v>
      </c>
      <c r="FW41" s="139" t="str">
        <f>IF(LEN(VLOOKUP($G41,Baseline!$G:$GR,173,0))=0,"",VLOOKUP($G41,Baseline!$G:$GR,173,0))</f>
        <v>1 = да</v>
      </c>
      <c r="FX41" s="139" t="str">
        <f>IF(LEN(VLOOKUP($G41,Baseline!$G:$GR,174,0))=0,"",VLOOKUP($G41,Baseline!$G:$GR,174,0))</f>
        <v>99 = нет ответа</v>
      </c>
      <c r="FY41" s="139" t="str">
        <f>IF(LEN(VLOOKUP($G41,Baseline!$G:$GR,175,0))=0,"",VLOOKUP($G41,Baseline!$G:$GR,175,0))</f>
        <v/>
      </c>
      <c r="FZ41" s="139" t="str">
        <f>IF(LEN(VLOOKUP($G41,Baseline!$G:$GR,176,0))=0,"",VLOOKUP($G41,Baseline!$G:$GR,176,0))</f>
        <v/>
      </c>
      <c r="GA41" s="139" t="str">
        <f>IF(LEN(VLOOKUP($G41,Baseline!$G:$GR,177,0))=0,"",VLOOKUP($G41,Baseline!$G:$GR,177,0))</f>
        <v/>
      </c>
      <c r="GB41" s="139" t="str">
        <f>IF(LEN(VLOOKUP($G41,Baseline!$G:$GR,178,0))=0,"",VLOOKUP($G41,Baseline!$G:$GR,178,0))</f>
        <v/>
      </c>
      <c r="GC41" s="139" t="str">
        <f>IF(LEN(VLOOKUP($G41,Baseline!$G:$GR,179,0))=0,"",VLOOKUP($G41,Baseline!$G:$GR,179,0))</f>
        <v/>
      </c>
      <c r="GD41" s="139" t="str">
        <f>IF(LEN(VLOOKUP($G41,Baseline!$G:$GR,180,0))=0,"",VLOOKUP($G41,Baseline!$G:$GR,180,0))</f>
        <v/>
      </c>
      <c r="GE41" s="139" t="str">
        <f>IF(LEN(VLOOKUP($G41,Baseline!$G:$GR,181,0))=0,"",VLOOKUP($G41,Baseline!$G:$GR,181,0))</f>
        <v/>
      </c>
      <c r="GF41" s="139" t="str">
        <f>IF(LEN(VLOOKUP($G41,Baseline!$G:$GR,182,0))=0,"",VLOOKUP($G41,Baseline!$G:$GR,182,0))</f>
        <v/>
      </c>
      <c r="GG41" s="139" t="str">
        <f>IF(LEN(VLOOKUP($G41,Baseline!$G:$GR,183,0))=0,"",VLOOKUP($G41,Baseline!$G:$GR,183,0))</f>
        <v/>
      </c>
      <c r="GH41" s="139" t="str">
        <f>IF(LEN(VLOOKUP($G41,Baseline!$G:$GR,184,0))=0,"",VLOOKUP($G41,Baseline!$G:$GR,184,0))</f>
        <v/>
      </c>
      <c r="GI41" s="139" t="str">
        <f>IF(LEN(VLOOKUP($G41,Baseline!$G:$GR,185,0))=0,"",VLOOKUP($G41,Baseline!$G:$GR,185,0))</f>
        <v/>
      </c>
      <c r="GJ41" s="139" t="str">
        <f>IF(LEN(VLOOKUP($G41,Baseline!$G:$GR,186,0))=0,"",VLOOKUP($G41,Baseline!$G:$GR,186,0))</f>
        <v/>
      </c>
      <c r="GK41" s="139" t="str">
        <f>IF(LEN(VLOOKUP($G41,Baseline!$G:$GR,187,0))=0,"",VLOOKUP($G41,Baseline!$G:$GR,187,0))</f>
        <v/>
      </c>
      <c r="GL41" s="139" t="str">
        <f>IF(LEN(VLOOKUP($G41,Baseline!$G:$GR,188,0))=0,"",VLOOKUP($G41,Baseline!$G:$GR,188,0))</f>
        <v/>
      </c>
      <c r="GM41" s="139" t="str">
        <f>IF(LEN(VLOOKUP($G41,Baseline!$G:$GR,189,0))=0,"",VLOOKUP($G41,Baseline!$G:$GR,189,0))</f>
        <v/>
      </c>
      <c r="GN41" s="139" t="str">
        <f>IF(LEN(VLOOKUP($G41,Baseline!$G:$GR,190,0))=0,"",VLOOKUP($G41,Baseline!$G:$GR,190,0))</f>
        <v/>
      </c>
      <c r="GO41" s="139" t="str">
        <f>IF(LEN(VLOOKUP($G41,Baseline!$G:$GR,191,0))=0,"",VLOOKUP($G41,Baseline!$G:$GR,191,0))</f>
        <v/>
      </c>
      <c r="GP41" s="139" t="str">
        <f>IF(LEN(VLOOKUP($G41,Baseline!$G:$GR,192,0))=0,"",VLOOKUP($G41,Baseline!$G:$GR,192,0))</f>
        <v/>
      </c>
      <c r="GQ41" s="139" t="str">
        <f>IF(LEN(VLOOKUP($G41,Baseline!$G:$GR,193,0))=0,"",VLOOKUP($G41,Baseline!$G:$GR,193,0))</f>
        <v/>
      </c>
      <c r="GR41" s="139" t="str">
        <f>IF(LEN(VLOOKUP($G41,Baseline!$G:$GR,194,0))=0,"",VLOOKUP($G41,Baseline!$G:$GR,194,0))</f>
        <v/>
      </c>
      <c r="GS41" s="139"/>
      <c r="GT41" s="139"/>
      <c r="GU41" s="139"/>
      <c r="GV41" s="139"/>
      <c r="GW41" s="139" t="str">
        <f>IF(LEN(VLOOKUP($G41,Baseline!$G:$HT,199,0))=0,"",VLOOKUP($G41,Baseline!$G:$HT,199,0))</f>
        <v>Da li trenutno sami merite svoj šećer u krvi?</v>
      </c>
      <c r="GX41" s="139" t="str">
        <f>IF(LEN(VLOOKUP($G41,Baseline!$G:$HT,200,0))=0,"",VLOOKUP($G41,Baseline!$G:$HT,200,0))</f>
        <v>0 = ne</v>
      </c>
      <c r="GY41" s="139" t="str">
        <f>IF(LEN(VLOOKUP($G41,Baseline!$G:$HT,201,0))=0,"",VLOOKUP($G41,Baseline!$G:$HT,201,0))</f>
        <v>1 = da</v>
      </c>
      <c r="GZ41" s="139" t="str">
        <f>IF(LEN(VLOOKUP($G41,Baseline!$G:$HT,202,0))=0,"",VLOOKUP($G41,Baseline!$G:$HT,202,0))</f>
        <v>99 = nema podataka</v>
      </c>
      <c r="HA41" s="139" t="str">
        <f>IF(LEN(VLOOKUP($G41,Baseline!$G:$HT,203,0))=0,"",VLOOKUP($G41,Baseline!$G:$HT,203,0))</f>
        <v/>
      </c>
      <c r="HB41" s="139" t="str">
        <f>IF(LEN(VLOOKUP($G41,Baseline!$G:$HT,204,0))=0,"",VLOOKUP($G41,Baseline!$G:$HT,204,0))</f>
        <v/>
      </c>
      <c r="HC41" s="139" t="str">
        <f>IF(LEN(VLOOKUP($G41,Baseline!$G:$HT,205,0))=0,"",VLOOKUP($G41,Baseline!$G:$HT,205,0))</f>
        <v/>
      </c>
      <c r="HD41" s="139" t="str">
        <f>IF(LEN(VLOOKUP($G41,Baseline!$G:$HT,206,0))=0,"",VLOOKUP($G41,Baseline!$G:$HT,206,0))</f>
        <v/>
      </c>
      <c r="HE41" s="139" t="str">
        <f>IF(LEN(VLOOKUP($G41,Baseline!$G:$HT,207,0))=0,"",VLOOKUP($G41,Baseline!$G:$HT,207,0))</f>
        <v/>
      </c>
      <c r="HF41" s="139" t="str">
        <f>IF(LEN(VLOOKUP($G41,Baseline!$G:$HT,208,0))=0,"",VLOOKUP($G41,Baseline!$G:$HT,208,0))</f>
        <v/>
      </c>
      <c r="HG41" s="139" t="str">
        <f>IF(LEN(VLOOKUP($G41,Baseline!$G:$HT,209,0))=0,"",VLOOKUP($G41,Baseline!$G:$HT,209,0))</f>
        <v/>
      </c>
      <c r="HH41" s="139" t="str">
        <f>IF(LEN(VLOOKUP($G41,Baseline!$G:$HT,210,0))=0,"",VLOOKUP($G41,Baseline!$G:$HT,210,0))</f>
        <v/>
      </c>
      <c r="HI41" s="139" t="str">
        <f>IF(LEN(VLOOKUP($G41,Baseline!$G:$HT,211,0))=0,"",VLOOKUP($G41,Baseline!$G:$HT,211,0))</f>
        <v/>
      </c>
      <c r="HJ41" s="139" t="str">
        <f>IF(LEN(VLOOKUP($G41,Baseline!$G:$HT,212,0))=0,"",VLOOKUP($G41,Baseline!$G:$HT,212,0))</f>
        <v/>
      </c>
      <c r="HK41" s="139" t="str">
        <f>IF(LEN(VLOOKUP($G41,Baseline!$G:$HT,213,0))=0,"",VLOOKUP($G41,Baseline!$G:$HT,213,0))</f>
        <v/>
      </c>
      <c r="HL41" s="139" t="str">
        <f>IF(LEN(VLOOKUP($G41,Baseline!$G:$HT,214,0))=0,"",VLOOKUP($G41,Baseline!$G:$HT,214,0))</f>
        <v/>
      </c>
      <c r="HM41" s="139" t="str">
        <f>IF(LEN(VLOOKUP($G41,Baseline!$G:$HT,215,0))=0,"",VLOOKUP($G41,Baseline!$G:$HT,215,0))</f>
        <v/>
      </c>
      <c r="HN41" s="139" t="str">
        <f>IF(LEN(VLOOKUP($G41,Baseline!$G:$HT,216,0))=0,"",VLOOKUP($G41,Baseline!$G:$HT,216,0))</f>
        <v/>
      </c>
      <c r="HO41" s="139" t="str">
        <f>IF(LEN(VLOOKUP($G41,Baseline!$G:$HT,217,0))=0,"",VLOOKUP($G41,Baseline!$G:$HT,217,0))</f>
        <v/>
      </c>
      <c r="HP41" s="139" t="str">
        <f>IF(LEN(VLOOKUP($G41,Baseline!$G:$HT,218,0))=0,"",VLOOKUP($G41,Baseline!$G:$HT,218,0))</f>
        <v/>
      </c>
      <c r="HQ41" s="139" t="str">
        <f>IF(LEN(VLOOKUP($G41,Baseline!$G:$HT,219,0))=0,"",VLOOKUP($G41,Baseline!$G:$HT,219,0))</f>
        <v/>
      </c>
      <c r="HR41" s="139" t="str">
        <f>IF(LEN(VLOOKUP($G41,Baseline!$G:$HT,220,0))=0,"",VLOOKUP($G41,Baseline!$G:$HT,220,0))</f>
        <v/>
      </c>
      <c r="HS41" s="139" t="str">
        <f>IF(LEN(VLOOKUP($G41,Baseline!$G:$HT,221,0))=0,"",VLOOKUP($G41,Baseline!$G:$HT,221,0))</f>
        <v/>
      </c>
      <c r="HT41" s="139" t="str">
        <f>IF(LEN(VLOOKUP($G41,Baseline!$G:$HT,222,0))=0,"",VLOOKUP($G41,Baseline!$G:$HT,222,0))</f>
        <v/>
      </c>
      <c r="HU41" s="139"/>
      <c r="HV41" s="139"/>
      <c r="HW41" s="139"/>
      <c r="HX41" s="139"/>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80" customFormat="1" ht="47.25" x14ac:dyDescent="0.25">
      <c r="A42" s="131" t="s">
        <v>261</v>
      </c>
      <c r="B42" s="131" t="s">
        <v>262</v>
      </c>
      <c r="C42" s="131"/>
      <c r="D42" s="131"/>
      <c r="E42" s="131"/>
      <c r="F42" s="199" t="s">
        <v>263</v>
      </c>
      <c r="G42" s="131" t="s">
        <v>1320</v>
      </c>
      <c r="H42" s="131"/>
      <c r="I42" s="178" t="s">
        <v>1682</v>
      </c>
      <c r="J42" s="130" t="str">
        <f>IF(LEN(VLOOKUP($G42,Baseline!$G:$BH,4,0))=0,"",VLOOKUP($G42,Baseline!$G:$BH,4,0))</f>
        <v>1 = Erhöht</v>
      </c>
      <c r="K42" s="130" t="str">
        <f>IF(LEN(VLOOKUP($G42,Baseline!$G:$BH,5,0))=0,"",VLOOKUP($G42,Baseline!$G:$BH,5,0))</f>
        <v>2 = Erniedrigt</v>
      </c>
      <c r="L42" s="130" t="str">
        <f>IF(LEN(VLOOKUP($G42,Baseline!$G:$BH,6,0))=0,"",VLOOKUP($G42,Baseline!$G:$BH,6,0))</f>
        <v>3 = Unverändert</v>
      </c>
      <c r="M42" s="130" t="str">
        <f>IF(LEN(VLOOKUP($G42,Baseline!$G:$BH,7,0))=0,"",VLOOKUP($G42,Baseline!$G:$BH,7,0))</f>
        <v>77 = Weiß nicht</v>
      </c>
      <c r="N42" s="130" t="str">
        <f>IF(LEN(VLOOKUP($G42,Baseline!$G:$BH,8,0))=0,"",VLOOKUP($G42,Baseline!$G:$BH,8,0))</f>
        <v>99 = Keine Angabe</v>
      </c>
      <c r="O42" s="130" t="str">
        <f>IF(LEN(VLOOKUP($G42,Baseline!$G:$BH,9,0))=0,"",VLOOKUP($G42,Baseline!$G:$BH,9,0))</f>
        <v/>
      </c>
      <c r="P42" s="130" t="str">
        <f>IF(LEN(VLOOKUP($G42,Baseline!$G:$BH,10,0))=0,"",VLOOKUP($G42,Baseline!$G:$BH,10,0))</f>
        <v/>
      </c>
      <c r="Q42" s="130" t="str">
        <f>IF(LEN(VLOOKUP($G42,Baseline!$G:$BH,11,0))=0,"",VLOOKUP($G42,Baseline!$G:$BH,11,0))</f>
        <v/>
      </c>
      <c r="R42" s="130" t="str">
        <f>IF(LEN(VLOOKUP($G42,Baseline!$G:$BH,12,0))=0,"",VLOOKUP($G42,Baseline!$G:$BH,12,0))</f>
        <v/>
      </c>
      <c r="S42" s="130" t="str">
        <f>IF(LEN(VLOOKUP($G42,Baseline!$G:$BH,13,0))=0,"",VLOOKUP($G42,Baseline!$G:$BH,13,0))</f>
        <v/>
      </c>
      <c r="T42" s="130" t="str">
        <f>IF(LEN(VLOOKUP($G42,Baseline!$G:$BH,14,0))=0,"",VLOOKUP($G42,Baseline!$G:$BH,14,0))</f>
        <v/>
      </c>
      <c r="U42" s="130" t="str">
        <f>IF(LEN(VLOOKUP($G42,Baseline!$G:$BH,15,0))=0,"",VLOOKUP($G42,Baseline!$G:$BH,15,0))</f>
        <v/>
      </c>
      <c r="V42" s="130" t="str">
        <f>IF(LEN(VLOOKUP($G42,Baseline!$G:$BH,16,0))=0,"",VLOOKUP($G42,Baseline!$G:$BH,16,0))</f>
        <v/>
      </c>
      <c r="W42" s="130" t="str">
        <f>IF(LEN(VLOOKUP($G42,Baseline!$G:$BH,17,0))=0,"",VLOOKUP($G42,Baseline!$G:$BH,17,0))</f>
        <v/>
      </c>
      <c r="X42" s="130" t="str">
        <f>IF(LEN(VLOOKUP($G42,Baseline!$G:$BH,18,0))=0,"",VLOOKUP($G42,Baseline!$G:$BH,18,0))</f>
        <v/>
      </c>
      <c r="Y42" s="130" t="str">
        <f>IF(LEN(VLOOKUP($G42,Baseline!$G:$BH,19,0))=0,"",VLOOKUP($G42,Baseline!$G:$BH,19,0))</f>
        <v/>
      </c>
      <c r="Z42" s="130" t="str">
        <f>IF(LEN(VLOOKUP($G42,Baseline!$G:$BH,20,0))=0,"",VLOOKUP($G42,Baseline!$G:$BH,20,0))</f>
        <v/>
      </c>
      <c r="AA42" s="130" t="str">
        <f>IF(LEN(VLOOKUP($G42,Baseline!$G:$BH,21,0))=0,"",VLOOKUP($G42,Baseline!$G:$BH,21,0))</f>
        <v/>
      </c>
      <c r="AB42" s="130" t="str">
        <f>IF(LEN(VLOOKUP($G42,Baseline!$G:$BH,22,0))=0,"",VLOOKUP($G42,Baseline!$G:$BH,22,0))</f>
        <v/>
      </c>
      <c r="AC42" s="130" t="str">
        <f>IF(LEN(VLOOKUP($G42,Baseline!$G:$BH,23,0))=0,"",VLOOKUP($G42,Baseline!$G:$BH,23,0))</f>
        <v/>
      </c>
      <c r="AD42" s="130" t="str">
        <f>IF(LEN(VLOOKUP($G42,Baseline!$G:$BH,24,0))=0,"",VLOOKUP($G42,Baseline!$G:$BH,24,0))</f>
        <v/>
      </c>
      <c r="AE42" s="130" t="str">
        <f>IF(LEN(VLOOKUP($G42,Baseline!$G:$BH,25,0))=0,"",VLOOKUP($G42,Baseline!$G:$BH,25,0))</f>
        <v/>
      </c>
      <c r="AF42" s="130" t="str">
        <f>IF(LEN(VLOOKUP($G42,Baseline!$G:$BH,26,0))=0,"",VLOOKUP($G42,Baseline!$G:$BH,26,0))</f>
        <v/>
      </c>
      <c r="AG42" s="131"/>
      <c r="AH42" s="131"/>
      <c r="AI42" s="131"/>
      <c r="AJ42" s="131"/>
      <c r="AK42" s="178" t="str">
        <f>IF(LEN(VLOOKUP($G42,Baseline!$G:$BH,31,0))=0,"",VLOOKUP($G42,Baseline!$G:$BH,31,0))</f>
        <v>How have your blood sugar levels changes since the lockdown has been imposed?</v>
      </c>
      <c r="AL42" s="130" t="str">
        <f>IF(LEN(VLOOKUP($G42,Baseline!$G:$BH,32,0))=0,"",VLOOKUP($G42,Baseline!$G:$BH,32,0))</f>
        <v>1 = Increased</v>
      </c>
      <c r="AM42" s="130" t="str">
        <f>IF(LEN(VLOOKUP($G42,Baseline!$G:$BH,33,0))=0,"",VLOOKUP($G42,Baseline!$G:$BH,33,0))</f>
        <v>2 = Decreased</v>
      </c>
      <c r="AN42" s="130" t="str">
        <f>IF(LEN(VLOOKUP($G42,Baseline!$G:$BH,34,0))=0,"",VLOOKUP($G42,Baseline!$G:$BH,34,0))</f>
        <v>3 = Unchanged</v>
      </c>
      <c r="AO42" s="130" t="str">
        <f>IF(LEN(VLOOKUP($G42,Baseline!$G:$BH,35,0))=0,"",VLOOKUP($G42,Baseline!$G:$BH,35,0))</f>
        <v>77 = I don't know</v>
      </c>
      <c r="AP42" s="130" t="str">
        <f>IF(LEN(VLOOKUP($G42,Baseline!$G:$BH,36,0))=0,"",VLOOKUP($G42,Baseline!$G:$BH,36,0))</f>
        <v>99 = No response</v>
      </c>
      <c r="AQ42" s="130" t="str">
        <f>IF(LEN(VLOOKUP($G42,Baseline!$G:$BH,37,0))=0,"",VLOOKUP($G42,Baseline!$G:$BH,37,0))</f>
        <v/>
      </c>
      <c r="AR42" s="130" t="str">
        <f>IF(LEN(VLOOKUP($G42,Baseline!$G:$BH,38,0))=0,"",VLOOKUP($G42,Baseline!$G:$BH,38,0))</f>
        <v/>
      </c>
      <c r="AS42" s="130" t="str">
        <f>IF(LEN(VLOOKUP($G42,Baseline!$G:$BH,39,0))=0,"",VLOOKUP($G42,Baseline!$G:$BH,39,0))</f>
        <v/>
      </c>
      <c r="AT42" s="130" t="str">
        <f>IF(LEN(VLOOKUP($G42,Baseline!$G:$BH,40,0))=0,"",VLOOKUP($G42,Baseline!$G:$BH,40,0))</f>
        <v/>
      </c>
      <c r="AU42" s="130" t="str">
        <f>IF(LEN(VLOOKUP($G42,Baseline!$G:$BH,41,0))=0,"",VLOOKUP($G42,Baseline!$G:$BH,41,0))</f>
        <v/>
      </c>
      <c r="AV42" s="130" t="str">
        <f>IF(LEN(VLOOKUP($G42,Baseline!$G:$BH,42,0))=0,"",VLOOKUP($G42,Baseline!$G:$BH,42,0))</f>
        <v/>
      </c>
      <c r="AW42" s="130" t="str">
        <f>IF(LEN(VLOOKUP($G42,Baseline!$G:$BH,43,0))=0,"",VLOOKUP($G42,Baseline!$G:$BH,43,0))</f>
        <v/>
      </c>
      <c r="AX42" s="130" t="str">
        <f>IF(LEN(VLOOKUP($G42,Baseline!$G:$BH,44,0))=0,"",VLOOKUP($G42,Baseline!$G:$BH,44,0))</f>
        <v/>
      </c>
      <c r="AY42" s="130" t="str">
        <f>IF(LEN(VLOOKUP($G42,Baseline!$G:$BH,45,0))=0,"",VLOOKUP($G42,Baseline!$G:$BH,45,0))</f>
        <v/>
      </c>
      <c r="AZ42" s="130" t="str">
        <f>IF(LEN(VLOOKUP($G42,Baseline!$G:$BH,46,0))=0,"",VLOOKUP($G42,Baseline!$G:$BH,46,0))</f>
        <v/>
      </c>
      <c r="BA42" s="130" t="str">
        <f>IF(LEN(VLOOKUP($G42,Baseline!$G:$BH,47,0))=0,"",VLOOKUP($G42,Baseline!$G:$BH,47,0))</f>
        <v/>
      </c>
      <c r="BB42" s="130" t="str">
        <f>IF(LEN(VLOOKUP($G42,Baseline!$G:$BH,48,0))=0,"",VLOOKUP($G42,Baseline!$G:$BH,48,0))</f>
        <v/>
      </c>
      <c r="BC42" s="130" t="str">
        <f>IF(LEN(VLOOKUP($G42,Baseline!$G:$BH,49,0))=0,"",VLOOKUP($G42,Baseline!$G:$BH,49,0))</f>
        <v/>
      </c>
      <c r="BD42" s="130" t="str">
        <f>IF(LEN(VLOOKUP($G42,Baseline!$G:$BH,50,0))=0,"",VLOOKUP($G42,Baseline!$G:$BH,50,0))</f>
        <v/>
      </c>
      <c r="BE42" s="130" t="str">
        <f>IF(LEN(VLOOKUP($G42,Baseline!$G:$BH,51,0))=0,"",VLOOKUP($G42,Baseline!$G:$BH,51,0))</f>
        <v/>
      </c>
      <c r="BF42" s="130" t="str">
        <f>IF(LEN(VLOOKUP($G42,Baseline!$G:$BH,52,0))=0,"",VLOOKUP($G42,Baseline!$G:$BH,52,0))</f>
        <v/>
      </c>
      <c r="BG42" s="130" t="str">
        <f>IF(LEN(VLOOKUP($G42,Baseline!$G:$BH,53,0))=0,"",VLOOKUP($G42,Baseline!$G:$BH,53,0))</f>
        <v/>
      </c>
      <c r="BH42" s="130" t="str">
        <f>IF(LEN(VLOOKUP($G42,Baseline!$G:$BH,54,0))=0,"",VLOOKUP($G42,Baseline!$G:$BH,54,0))</f>
        <v/>
      </c>
      <c r="BI42" s="130"/>
      <c r="BJ42" s="130"/>
      <c r="BK42" s="130"/>
      <c r="BL42" s="130"/>
      <c r="BM42" s="178" t="str">
        <f>IF(LEN(VLOOKUP($G42,Baseline!$G:$CJ,59,0))=0,"",VLOOKUP($G42,Baseline!$G:$CJ,59,0))</f>
        <v>¿Cómo han variado los valores de su glucosa desde la imposición de las restricciones de salida a mediados de marzo?</v>
      </c>
      <c r="BN42" s="135" t="str">
        <f>IF(LEN(VLOOKUP($G42,Baseline!$G:$CJ,60,0))=0,"",VLOOKUP($G42,Baseline!$G:$CJ,60,0))</f>
        <v>1 = más</v>
      </c>
      <c r="BO42" s="135" t="str">
        <f>IF(LEN(VLOOKUP($G42,Baseline!$G:$CJ,61,0))=0,"",VLOOKUP($G42,Baseline!$G:$CJ,61,0))</f>
        <v>2 = menos</v>
      </c>
      <c r="BP42" s="135" t="str">
        <f>IF(LEN(VLOOKUP($G42,Baseline!$G:$CJ,62,0))=0,"",VLOOKUP($G42,Baseline!$G:$CJ,62,0))</f>
        <v>3 = igual</v>
      </c>
      <c r="BQ42" s="135" t="str">
        <f>IF(LEN(VLOOKUP($G42,Baseline!$G:$CJ,63,0))=0,"",VLOOKUP($G42,Baseline!$G:$CJ,63,0))</f>
        <v>77 = No lo sé</v>
      </c>
      <c r="BR42" s="135" t="str">
        <f>IF(LEN(VLOOKUP($G42,Baseline!$G:$CJ,64,0))=0,"",VLOOKUP($G42,Baseline!$G:$CJ,64,0))</f>
        <v>99 = No hay datos</v>
      </c>
      <c r="BS42" s="135" t="str">
        <f>IF(LEN(VLOOKUP($G42,Baseline!$G:$CJ,65,0))=0,"",VLOOKUP($G42,Baseline!$G:$CJ,65,0))</f>
        <v/>
      </c>
      <c r="BT42" s="135" t="str">
        <f>IF(LEN(VLOOKUP($G42,Baseline!$G:$CJ,66,0))=0,"",VLOOKUP($G42,Baseline!$G:$CJ,66,0))</f>
        <v/>
      </c>
      <c r="BU42" s="135" t="str">
        <f>IF(LEN(VLOOKUP($G42,Baseline!$G:$CJ,67,0))=0,"",VLOOKUP($G42,Baseline!$G:$CJ,67,0))</f>
        <v/>
      </c>
      <c r="BV42" s="135" t="str">
        <f>IF(LEN(VLOOKUP($G42,Baseline!$G:$CJ,68,0))=0,"",VLOOKUP($G42,Baseline!$G:$CJ,68,0))</f>
        <v/>
      </c>
      <c r="BW42" s="135" t="str">
        <f>IF(LEN(VLOOKUP($G42,Baseline!$G:$CJ,69,0))=0,"",VLOOKUP($G42,Baseline!$G:$CJ,69,0))</f>
        <v/>
      </c>
      <c r="BX42" s="135" t="str">
        <f>IF(LEN(VLOOKUP($G42,Baseline!$G:$CJ,70,0))=0,"",VLOOKUP($G42,Baseline!$G:$CJ,70,0))</f>
        <v/>
      </c>
      <c r="BY42" s="135" t="str">
        <f>IF(LEN(VLOOKUP($G42,Baseline!$G:$CJ,71,0))=0,"",VLOOKUP($G42,Baseline!$G:$CJ,71,0))</f>
        <v/>
      </c>
      <c r="BZ42" s="135" t="str">
        <f>IF(LEN(VLOOKUP($G42,Baseline!$G:$CJ,72,0))=0,"",VLOOKUP($G42,Baseline!$G:$CJ,72,0))</f>
        <v/>
      </c>
      <c r="CA42" s="135" t="str">
        <f>IF(LEN(VLOOKUP($G42,Baseline!$G:$CJ,73,0))=0,"",VLOOKUP($G42,Baseline!$G:$CJ,73,0))</f>
        <v/>
      </c>
      <c r="CB42" s="135" t="str">
        <f>IF(LEN(VLOOKUP($G42,Baseline!$G:$CJ,74,0))=0,"",VLOOKUP($G42,Baseline!$G:$CJ,74,0))</f>
        <v/>
      </c>
      <c r="CC42" s="135" t="str">
        <f>IF(LEN(VLOOKUP($G42,Baseline!$G:$CJ,75,0))=0,"",VLOOKUP($G42,Baseline!$G:$CJ,75,0))</f>
        <v/>
      </c>
      <c r="CD42" s="135" t="str">
        <f>IF(LEN(VLOOKUP($G42,Baseline!$G:$CJ,76,0))=0,"",VLOOKUP($G42,Baseline!$G:$CJ,76,0))</f>
        <v/>
      </c>
      <c r="CE42" s="135" t="str">
        <f>IF(LEN(VLOOKUP($G42,Baseline!$G:$CJ,77,0))=0,"",VLOOKUP($G42,Baseline!$G:$CJ,77,0))</f>
        <v/>
      </c>
      <c r="CF42" s="135" t="str">
        <f>IF(LEN(VLOOKUP($G42,Baseline!$G:$CJ,78,0))=0,"",VLOOKUP($G42,Baseline!$G:$CJ,78,0))</f>
        <v/>
      </c>
      <c r="CG42" s="135" t="str">
        <f>IF(LEN(VLOOKUP($G42,Baseline!$G:$CJ,79,0))=0,"",VLOOKUP($G42,Baseline!$G:$CJ,79,0))</f>
        <v/>
      </c>
      <c r="CH42" s="135" t="str">
        <f>IF(LEN(VLOOKUP($G42,Baseline!$G:$CJ,80,0))=0,"",VLOOKUP($G42,Baseline!$G:$CJ,80,0))</f>
        <v/>
      </c>
      <c r="CI42" s="135" t="str">
        <f>IF(LEN(VLOOKUP($G42,Baseline!$G:$CJ,81,0))=0,"",VLOOKUP($G42,Baseline!$G:$CJ,81,0))</f>
        <v/>
      </c>
      <c r="CJ42" s="135" t="str">
        <f>IF(LEN(VLOOKUP($G42,Baseline!$G:$CJ,82,0))=0,"",VLOOKUP($G42,Baseline!$G:$CJ,82,0))</f>
        <v/>
      </c>
      <c r="CK42" s="130"/>
      <c r="CL42" s="130"/>
      <c r="CM42" s="130"/>
      <c r="CN42" s="130"/>
      <c r="CO42" s="179" t="str">
        <f>IF(LEN(VLOOKUP($G42,Baseline!$G:$DL,87,0))=0,"",VLOOKUP($G42,Baseline!$G:$DL,87,0))</f>
        <v>Comment votre glycémie a-t-elle évolué depuis le début du confinement mi-mars ?</v>
      </c>
      <c r="CP42" s="136" t="str">
        <f>IF(LEN(VLOOKUP($G42,Baseline!$G:$DL,88,0))=0,"",VLOOKUP($G42,Baseline!$G:$DL,88,0))</f>
        <v>1 = augmenté</v>
      </c>
      <c r="CQ42" s="136" t="str">
        <f>IF(LEN(VLOOKUP($G42,Baseline!$G:$DL,89,0))=0,"",VLOOKUP($G42,Baseline!$G:$DL,89,0))</f>
        <v>2 = diminué</v>
      </c>
      <c r="CR42" s="136" t="str">
        <f>IF(LEN(VLOOKUP($G42,Baseline!$G:$DL,90,0))=0,"",VLOOKUP($G42,Baseline!$G:$DL,90,0))</f>
        <v>3 = inchangé</v>
      </c>
      <c r="CS42" s="136" t="str">
        <f>IF(LEN(VLOOKUP($G42,Baseline!$G:$DL,91,0))=0,"",VLOOKUP($G42,Baseline!$G:$DL,91,0))</f>
        <v>77 = je ne sais pas</v>
      </c>
      <c r="CT42" s="136" t="str">
        <f>IF(LEN(VLOOKUP($G42,Baseline!$G:$DL,92,0))=0,"",VLOOKUP($G42,Baseline!$G:$DL,92,0))</f>
        <v>99 = pas de réponse</v>
      </c>
      <c r="CU42" s="136" t="str">
        <f>IF(LEN(VLOOKUP($G42,Baseline!$G:$DL,93,0))=0,"",VLOOKUP($G42,Baseline!$G:$DL,93,0))</f>
        <v/>
      </c>
      <c r="CV42" s="136" t="str">
        <f>IF(LEN(VLOOKUP($G42,Baseline!$G:$DL,94,0))=0,"",VLOOKUP($G42,Baseline!$G:$DL,94,0))</f>
        <v/>
      </c>
      <c r="CW42" s="136" t="str">
        <f>IF(LEN(VLOOKUP($G42,Baseline!$G:$DL,95,0))=0,"",VLOOKUP($G42,Baseline!$G:$DL,95,0))</f>
        <v/>
      </c>
      <c r="CX42" s="136" t="str">
        <f>IF(LEN(VLOOKUP($G42,Baseline!$G:$DL,96,0))=0,"",VLOOKUP($G42,Baseline!$G:$DL,96,0))</f>
        <v/>
      </c>
      <c r="CY42" s="136" t="str">
        <f>IF(LEN(VLOOKUP($G42,Baseline!$G:$DL,97,0))=0,"",VLOOKUP($G42,Baseline!$G:$DL,97,0))</f>
        <v/>
      </c>
      <c r="CZ42" s="136" t="str">
        <f>IF(LEN(VLOOKUP($G42,Baseline!$G:$DL,98,0))=0,"",VLOOKUP($G42,Baseline!$G:$DL,98,0))</f>
        <v/>
      </c>
      <c r="DA42" s="136" t="str">
        <f>IF(LEN(VLOOKUP($G42,Baseline!$G:$DL,99,0))=0,"",VLOOKUP($G42,Baseline!$G:$DL,99,0))</f>
        <v/>
      </c>
      <c r="DB42" s="136" t="str">
        <f>IF(LEN(VLOOKUP($G42,Baseline!$G:$DL,100,0))=0,"",VLOOKUP($G42,Baseline!$G:$DL,100,0))</f>
        <v/>
      </c>
      <c r="DC42" s="136" t="str">
        <f>IF(LEN(VLOOKUP($G42,Baseline!$G:$DL,101,0))=0,"",VLOOKUP($G42,Baseline!$G:$DL,101,0))</f>
        <v/>
      </c>
      <c r="DD42" s="136" t="str">
        <f>IF(LEN(VLOOKUP($G42,Baseline!$G:$DL,102,0))=0,"",VLOOKUP($G42,Baseline!$G:$DL,102,0))</f>
        <v/>
      </c>
      <c r="DE42" s="136" t="str">
        <f>IF(LEN(VLOOKUP($G42,Baseline!$G:$DL,103,0))=0,"",VLOOKUP($G42,Baseline!$G:$DL,103,0))</f>
        <v/>
      </c>
      <c r="DF42" s="136" t="str">
        <f>IF(LEN(VLOOKUP($G42,Baseline!$G:$DL,104,0))=0,"",VLOOKUP($G42,Baseline!$G:$DL,104,0))</f>
        <v/>
      </c>
      <c r="DG42" s="136" t="str">
        <f>IF(LEN(VLOOKUP($G42,Baseline!$G:$DL,105,0))=0,"",VLOOKUP($G42,Baseline!$G:$DL,105,0))</f>
        <v/>
      </c>
      <c r="DH42" s="136" t="str">
        <f>IF(LEN(VLOOKUP($G42,Baseline!$G:$DL,106,0))=0,"",VLOOKUP($G42,Baseline!$G:$DL,106,0))</f>
        <v/>
      </c>
      <c r="DI42" s="136" t="str">
        <f>IF(LEN(VLOOKUP($G42,Baseline!$G:$DL,107,0))=0,"",VLOOKUP($G42,Baseline!$G:$DL,107,0))</f>
        <v/>
      </c>
      <c r="DJ42" s="136" t="str">
        <f>IF(LEN(VLOOKUP($G42,Baseline!$G:$DL,108,0))=0,"",VLOOKUP($G42,Baseline!$G:$DL,108,0))</f>
        <v/>
      </c>
      <c r="DK42" s="136" t="str">
        <f>IF(LEN(VLOOKUP($G42,Baseline!$G:$DL,109,0))=0,"",VLOOKUP($G42,Baseline!$G:$DL,109,0))</f>
        <v/>
      </c>
      <c r="DL42" s="136" t="str">
        <f>IF(LEN(VLOOKUP($G42,Baseline!$G:$DL,110,0))=0,"",VLOOKUP($G42,Baseline!$G:$DL,110,0))</f>
        <v/>
      </c>
      <c r="DM42" s="137"/>
      <c r="DN42" s="137"/>
      <c r="DO42" s="137"/>
      <c r="DP42" s="137"/>
      <c r="DQ42" s="178" t="str">
        <f>IF(LEN(VLOOKUP($G42,Baseline!$G:$EN,115,0))=0,"",VLOOKUP($G42,Baseline!$G:$EN,115,0))</f>
        <v>Március közepe, a kijárási korlátozások bevezetése óta hogyan változott a vércukorszintje?</v>
      </c>
      <c r="DR42" s="139" t="str">
        <f>IF(LEN(VLOOKUP($G42,Baseline!$G:$EN,116,0))=0,"",VLOOKUP($G42,Baseline!$G:$EN,116,0))</f>
        <v>1 = növekedett</v>
      </c>
      <c r="DS42" s="139" t="str">
        <f>IF(LEN(VLOOKUP($G42,Baseline!$G:$EN,117,0))=0,"",VLOOKUP($G42,Baseline!$G:$EN,117,0))</f>
        <v>2 = csökkent</v>
      </c>
      <c r="DT42" s="139" t="str">
        <f>IF(LEN(VLOOKUP($G42,Baseline!$G:$EN,118,0))=0,"",VLOOKUP($G42,Baseline!$G:$EN,118,0))</f>
        <v>3 = változatlan</v>
      </c>
      <c r="DU42" s="139" t="str">
        <f>IF(LEN(VLOOKUP($G42,Baseline!$G:$EN,119,0))=0,"",VLOOKUP($G42,Baseline!$G:$EN,119,0))</f>
        <v>77 = nem tudom</v>
      </c>
      <c r="DV42" s="139" t="str">
        <f>IF(LEN(VLOOKUP($G42,Baseline!$G:$EN,120,0))=0,"",VLOOKUP($G42,Baseline!$G:$EN,120,0))</f>
        <v>99 = nincs válasz</v>
      </c>
      <c r="DW42" s="139" t="str">
        <f>IF(LEN(VLOOKUP($G42,Baseline!$G:$EN,121,0))=0,"",VLOOKUP($G42,Baseline!$G:$EN,121,0))</f>
        <v/>
      </c>
      <c r="DX42" s="139" t="str">
        <f>IF(LEN(VLOOKUP($G42,Baseline!$G:$EN,122,0))=0,"",VLOOKUP($G42,Baseline!$G:$EN,122,0))</f>
        <v/>
      </c>
      <c r="DY42" s="139" t="str">
        <f>IF(LEN(VLOOKUP($G42,Baseline!$G:$EN,123,0))=0,"",VLOOKUP($G42,Baseline!$G:$EN,123,0))</f>
        <v/>
      </c>
      <c r="DZ42" s="139" t="str">
        <f>IF(LEN(VLOOKUP($G42,Baseline!$G:$EN,124,0))=0,"",VLOOKUP($G42,Baseline!$G:$EN,124,0))</f>
        <v/>
      </c>
      <c r="EA42" s="139" t="str">
        <f>IF(LEN(VLOOKUP($G42,Baseline!$G:$EN,125,0))=0,"",VLOOKUP($G42,Baseline!$G:$EN,125,0))</f>
        <v/>
      </c>
      <c r="EB42" s="139" t="str">
        <f>IF(LEN(VLOOKUP($G42,Baseline!$G:$EN,126,0))=0,"",VLOOKUP($G42,Baseline!$G:$EN,126,0))</f>
        <v/>
      </c>
      <c r="EC42" s="139" t="str">
        <f>IF(LEN(VLOOKUP($G42,Baseline!$G:$EN,127,0))=0,"",VLOOKUP($G42,Baseline!$G:$EN,127,0))</f>
        <v/>
      </c>
      <c r="ED42" s="139" t="str">
        <f>IF(LEN(VLOOKUP($G42,Baseline!$G:$EN,128,0))=0,"",VLOOKUP($G42,Baseline!$G:$EN,128,0))</f>
        <v/>
      </c>
      <c r="EE42" s="139" t="str">
        <f>IF(LEN(VLOOKUP($G42,Baseline!$G:$EN,129,0))=0,"",VLOOKUP($G42,Baseline!$G:$EN,129,0))</f>
        <v/>
      </c>
      <c r="EF42" s="139" t="str">
        <f>IF(LEN(VLOOKUP($G42,Baseline!$G:$EN,130,0))=0,"",VLOOKUP($G42,Baseline!$G:$EN,130,0))</f>
        <v/>
      </c>
      <c r="EG42" s="139" t="str">
        <f>IF(LEN(VLOOKUP($G42,Baseline!$G:$EN,131,0))=0,"",VLOOKUP($G42,Baseline!$G:$EN,131,0))</f>
        <v/>
      </c>
      <c r="EH42" s="139" t="str">
        <f>IF(LEN(VLOOKUP($G42,Baseline!$G:$EN,132,0))=0,"",VLOOKUP($G42,Baseline!$G:$EN,132,0))</f>
        <v/>
      </c>
      <c r="EI42" s="139" t="str">
        <f>IF(LEN(VLOOKUP($G42,Baseline!$G:$EN,133,0))=0,"",VLOOKUP($G42,Baseline!$G:$EN,133,0))</f>
        <v/>
      </c>
      <c r="EJ42" s="139" t="str">
        <f>IF(LEN(VLOOKUP($G42,Baseline!$G:$EN,134,0))=0,"",VLOOKUP($G42,Baseline!$G:$EN,134,0))</f>
        <v/>
      </c>
      <c r="EK42" s="139" t="str">
        <f>IF(LEN(VLOOKUP($G42,Baseline!$G:$EN,135,0))=0,"",VLOOKUP($G42,Baseline!$G:$EN,135,0))</f>
        <v/>
      </c>
      <c r="EL42" s="139" t="str">
        <f>IF(LEN(VLOOKUP($G42,Baseline!$G:$EN,136,0))=0,"",VLOOKUP($G42,Baseline!$G:$EN,136,0))</f>
        <v/>
      </c>
      <c r="EM42" s="139" t="str">
        <f>IF(LEN(VLOOKUP($G42,Baseline!$G:$EN,137,0))=0,"",VLOOKUP($G42,Baseline!$G:$EN,137,0))</f>
        <v/>
      </c>
      <c r="EN42" s="139" t="str">
        <f>IF(LEN(VLOOKUP($G42,Baseline!$G:$EN,138,0))=0,"",VLOOKUP($G42,Baseline!$G:$EN,138,0))</f>
        <v/>
      </c>
      <c r="EO42" s="130"/>
      <c r="EP42" s="130"/>
      <c r="EQ42" s="130"/>
      <c r="ER42" s="130"/>
      <c r="ES42" s="178" t="str">
        <f>IF(LEN(VLOOKUP($G42,Baseline!$G:$FP,143,0))=0,"",VLOOKUP($G42,Baseline!$G:$FP,143,0))</f>
        <v>In che modo i suoi valori relativi alla glicemia sono cambiati da quando sono state introdotte le misure di confinamento a metà marzo?</v>
      </c>
      <c r="ET42" s="139" t="str">
        <f>IF(LEN(VLOOKUP($G42,Baseline!$G:$FP,144,0))=0,"",VLOOKUP($G42,Baseline!$G:$FP,144,0))</f>
        <v>1 = sono aumentati</v>
      </c>
      <c r="EU42" s="139" t="str">
        <f>IF(LEN(VLOOKUP($G42,Baseline!$G:$FP,145,0))=0,"",VLOOKUP($G42,Baseline!$G:$FP,145,0))</f>
        <v>2 = sono diminuiti</v>
      </c>
      <c r="EV42" s="139" t="str">
        <f>IF(LEN(VLOOKUP($G42,Baseline!$G:$FP,146,0))=0,"",VLOOKUP($G42,Baseline!$G:$FP,146,0))</f>
        <v>3 = sono rimasti invariati</v>
      </c>
      <c r="EW42" s="139" t="str">
        <f>IF(LEN(VLOOKUP($G42,Baseline!$G:$FP,147,0))=0,"",VLOOKUP($G42,Baseline!$G:$FP,147,0))</f>
        <v>77 = non lo so</v>
      </c>
      <c r="EX42" s="139" t="str">
        <f>IF(LEN(VLOOKUP($G42,Baseline!$G:$FP,148,0))=0,"",VLOOKUP($G42,Baseline!$G:$FP,148,0))</f>
        <v>99 = nessuna risposta</v>
      </c>
      <c r="EY42" s="139" t="str">
        <f>IF(LEN(VLOOKUP($G42,Baseline!$G:$FP,149,0))=0,"",VLOOKUP($G42,Baseline!$G:$FP,149,0))</f>
        <v/>
      </c>
      <c r="EZ42" s="139" t="str">
        <f>IF(LEN(VLOOKUP($G42,Baseline!$G:$FP,150,0))=0,"",VLOOKUP($G42,Baseline!$G:$FP,150,0))</f>
        <v/>
      </c>
      <c r="FA42" s="139" t="str">
        <f>IF(LEN(VLOOKUP($G42,Baseline!$G:$FP,151,0))=0,"",VLOOKUP($G42,Baseline!$G:$FP,151,0))</f>
        <v/>
      </c>
      <c r="FB42" s="139" t="str">
        <f>IF(LEN(VLOOKUP($G42,Baseline!$G:$FP,152,0))=0,"",VLOOKUP($G42,Baseline!$G:$FP,152,0))</f>
        <v/>
      </c>
      <c r="FC42" s="139" t="str">
        <f>IF(LEN(VLOOKUP($G42,Baseline!$G:$FP,153,0))=0,"",VLOOKUP($G42,Baseline!$G:$FP,153,0))</f>
        <v/>
      </c>
      <c r="FD42" s="139" t="str">
        <f>IF(LEN(VLOOKUP($G42,Baseline!$G:$FP,154,0))=0,"",VLOOKUP($G42,Baseline!$G:$FP,154,0))</f>
        <v/>
      </c>
      <c r="FE42" s="139" t="str">
        <f>IF(LEN(VLOOKUP($G42,Baseline!$G:$FP,155,0))=0,"",VLOOKUP($G42,Baseline!$G:$FP,155,0))</f>
        <v/>
      </c>
      <c r="FF42" s="139" t="str">
        <f>IF(LEN(VLOOKUP($G42,Baseline!$G:$FP,156,0))=0,"",VLOOKUP($G42,Baseline!$G:$FP,156,0))</f>
        <v/>
      </c>
      <c r="FG42" s="139" t="str">
        <f>IF(LEN(VLOOKUP($G42,Baseline!$G:$FP,157,0))=0,"",VLOOKUP($G42,Baseline!$G:$FP,157,0))</f>
        <v/>
      </c>
      <c r="FH42" s="139" t="str">
        <f>IF(LEN(VLOOKUP($G42,Baseline!$G:$FP,158,0))=0,"",VLOOKUP($G42,Baseline!$G:$FP,158,0))</f>
        <v/>
      </c>
      <c r="FI42" s="139" t="str">
        <f>IF(LEN(VLOOKUP($G42,Baseline!$G:$FP,159,0))=0,"",VLOOKUP($G42,Baseline!$G:$FP,159,0))</f>
        <v/>
      </c>
      <c r="FJ42" s="139" t="str">
        <f>IF(LEN(VLOOKUP($G42,Baseline!$G:$FP,160,0))=0,"",VLOOKUP($G42,Baseline!$G:$FP,160,0))</f>
        <v/>
      </c>
      <c r="FK42" s="139" t="str">
        <f>IF(LEN(VLOOKUP($G42,Baseline!$G:$FP,161,0))=0,"",VLOOKUP($G42,Baseline!$G:$FP,161,0))</f>
        <v/>
      </c>
      <c r="FL42" s="139" t="str">
        <f>IF(LEN(VLOOKUP($G42,Baseline!$G:$FP,162,0))=0,"",VLOOKUP($G42,Baseline!$G:$FP,162,0))</f>
        <v/>
      </c>
      <c r="FM42" s="139" t="str">
        <f>IF(LEN(VLOOKUP($G42,Baseline!$G:$FP,163,0))=0,"",VLOOKUP($G42,Baseline!$G:$FP,163,0))</f>
        <v/>
      </c>
      <c r="FN42" s="139" t="str">
        <f>IF(LEN(VLOOKUP($G42,Baseline!$G:$FP,164,0))=0,"",VLOOKUP($G42,Baseline!$G:$FP,164,0))</f>
        <v/>
      </c>
      <c r="FO42" s="139" t="str">
        <f>IF(LEN(VLOOKUP($G42,Baseline!$G:$FP,165,0))=0,"",VLOOKUP($G42,Baseline!$G:$FP,165,0))</f>
        <v/>
      </c>
      <c r="FP42" s="139" t="str">
        <f>IF(LEN(VLOOKUP($G42,Baseline!$G:$FP,166,0))=0,"",VLOOKUP($G42,Baseline!$G:$FP,166,0))</f>
        <v/>
      </c>
      <c r="FQ42" s="130"/>
      <c r="FR42" s="130"/>
      <c r="FS42" s="130"/>
      <c r="FT42" s="130"/>
      <c r="FU42" s="178" t="s">
        <v>1683</v>
      </c>
      <c r="FV42" s="139" t="str">
        <f>IF(LEN(VLOOKUP($G42,Baseline!$G:$GR,172,0))=0,"",VLOOKUP($G42,Baseline!$G:$GR,172,0))</f>
        <v>1 = увеличение</v>
      </c>
      <c r="FW42" s="139" t="str">
        <f>IF(LEN(VLOOKUP($G42,Baseline!$G:$GR,173,0))=0,"",VLOOKUP($G42,Baseline!$G:$GR,173,0))</f>
        <v>2 = снижение</v>
      </c>
      <c r="FX42" s="139" t="str">
        <f>IF(LEN(VLOOKUP($G42,Baseline!$G:$GR,174,0))=0,"",VLOOKUP($G42,Baseline!$G:$GR,174,0))</f>
        <v>3 = без изменений</v>
      </c>
      <c r="FY42" s="139" t="str">
        <f>IF(LEN(VLOOKUP($G42,Baseline!$G:$GR,175,0))=0,"",VLOOKUP($G42,Baseline!$G:$GR,175,0))</f>
        <v>77 = я не знаю</v>
      </c>
      <c r="FZ42" s="139" t="str">
        <f>IF(LEN(VLOOKUP($G42,Baseline!$G:$GR,176,0))=0,"",VLOOKUP($G42,Baseline!$G:$GR,176,0))</f>
        <v>99 = нет ответа</v>
      </c>
      <c r="GA42" s="139" t="str">
        <f>IF(LEN(VLOOKUP($G42,Baseline!$G:$GR,177,0))=0,"",VLOOKUP($G42,Baseline!$G:$GR,177,0))</f>
        <v/>
      </c>
      <c r="GB42" s="139" t="str">
        <f>IF(LEN(VLOOKUP($G42,Baseline!$G:$GR,178,0))=0,"",VLOOKUP($G42,Baseline!$G:$GR,178,0))</f>
        <v/>
      </c>
      <c r="GC42" s="139" t="str">
        <f>IF(LEN(VLOOKUP($G42,Baseline!$G:$GR,179,0))=0,"",VLOOKUP($G42,Baseline!$G:$GR,179,0))</f>
        <v/>
      </c>
      <c r="GD42" s="139" t="str">
        <f>IF(LEN(VLOOKUP($G42,Baseline!$G:$GR,180,0))=0,"",VLOOKUP($G42,Baseline!$G:$GR,180,0))</f>
        <v/>
      </c>
      <c r="GE42" s="139" t="str">
        <f>IF(LEN(VLOOKUP($G42,Baseline!$G:$GR,181,0))=0,"",VLOOKUP($G42,Baseline!$G:$GR,181,0))</f>
        <v/>
      </c>
      <c r="GF42" s="139" t="str">
        <f>IF(LEN(VLOOKUP($G42,Baseline!$G:$GR,182,0))=0,"",VLOOKUP($G42,Baseline!$G:$GR,182,0))</f>
        <v/>
      </c>
      <c r="GG42" s="139" t="str">
        <f>IF(LEN(VLOOKUP($G42,Baseline!$G:$GR,183,0))=0,"",VLOOKUP($G42,Baseline!$G:$GR,183,0))</f>
        <v/>
      </c>
      <c r="GH42" s="139" t="str">
        <f>IF(LEN(VLOOKUP($G42,Baseline!$G:$GR,184,0))=0,"",VLOOKUP($G42,Baseline!$G:$GR,184,0))</f>
        <v/>
      </c>
      <c r="GI42" s="139" t="str">
        <f>IF(LEN(VLOOKUP($G42,Baseline!$G:$GR,185,0))=0,"",VLOOKUP($G42,Baseline!$G:$GR,185,0))</f>
        <v/>
      </c>
      <c r="GJ42" s="139" t="str">
        <f>IF(LEN(VLOOKUP($G42,Baseline!$G:$GR,186,0))=0,"",VLOOKUP($G42,Baseline!$G:$GR,186,0))</f>
        <v/>
      </c>
      <c r="GK42" s="139" t="str">
        <f>IF(LEN(VLOOKUP($G42,Baseline!$G:$GR,187,0))=0,"",VLOOKUP($G42,Baseline!$G:$GR,187,0))</f>
        <v/>
      </c>
      <c r="GL42" s="139" t="str">
        <f>IF(LEN(VLOOKUP($G42,Baseline!$G:$GR,188,0))=0,"",VLOOKUP($G42,Baseline!$G:$GR,188,0))</f>
        <v/>
      </c>
      <c r="GM42" s="139" t="str">
        <f>IF(LEN(VLOOKUP($G42,Baseline!$G:$GR,189,0))=0,"",VLOOKUP($G42,Baseline!$G:$GR,189,0))</f>
        <v/>
      </c>
      <c r="GN42" s="139" t="str">
        <f>IF(LEN(VLOOKUP($G42,Baseline!$G:$GR,190,0))=0,"",VLOOKUP($G42,Baseline!$G:$GR,190,0))</f>
        <v/>
      </c>
      <c r="GO42" s="139" t="str">
        <f>IF(LEN(VLOOKUP($G42,Baseline!$G:$GR,191,0))=0,"",VLOOKUP($G42,Baseline!$G:$GR,191,0))</f>
        <v/>
      </c>
      <c r="GP42" s="139" t="str">
        <f>IF(LEN(VLOOKUP($G42,Baseline!$G:$GR,192,0))=0,"",VLOOKUP($G42,Baseline!$G:$GR,192,0))</f>
        <v/>
      </c>
      <c r="GQ42" s="139" t="str">
        <f>IF(LEN(VLOOKUP($G42,Baseline!$G:$GR,193,0))=0,"",VLOOKUP($G42,Baseline!$G:$GR,193,0))</f>
        <v/>
      </c>
      <c r="GR42" s="139" t="str">
        <f>IF(LEN(VLOOKUP($G42,Baseline!$G:$GR,194,0))=0,"",VLOOKUP($G42,Baseline!$G:$GR,194,0))</f>
        <v/>
      </c>
      <c r="GS42" s="130"/>
      <c r="GT42" s="130"/>
      <c r="GU42" s="130"/>
      <c r="GV42" s="130"/>
      <c r="GW42" s="178" t="str">
        <f>IF(LEN(VLOOKUP($G42,Baseline!$G:$HT,199,0))=0,"",VLOOKUP($G42,Baseline!$G:$HT,199,0))</f>
        <v>Kako se vaš šećer u krvi promenio od kada je prvobitno sredinom marta uvedeno ograničenje izlaska?</v>
      </c>
      <c r="GX42" s="139" t="str">
        <f>IF(LEN(VLOOKUP($G42,Baseline!$G:$HT,200,0))=0,"",VLOOKUP($G42,Baseline!$G:$HT,200,0))</f>
        <v>1 = povećao se</v>
      </c>
      <c r="GY42" s="139" t="str">
        <f>IF(LEN(VLOOKUP($G42,Baseline!$G:$HT,201,0))=0,"",VLOOKUP($G42,Baseline!$G:$HT,201,0))</f>
        <v>2 = smanjio se</v>
      </c>
      <c r="GZ42" s="139" t="str">
        <f>IF(LEN(VLOOKUP($G42,Baseline!$G:$HT,202,0))=0,"",VLOOKUP($G42,Baseline!$G:$HT,202,0))</f>
        <v>3 = isti je</v>
      </c>
      <c r="HA42" s="139" t="str">
        <f>IF(LEN(VLOOKUP($G42,Baseline!$G:$HT,203,0))=0,"",VLOOKUP($G42,Baseline!$G:$HT,203,0))</f>
        <v>77 = ne znam</v>
      </c>
      <c r="HB42" s="139" t="str">
        <f>IF(LEN(VLOOKUP($G42,Baseline!$G:$HT,204,0))=0,"",VLOOKUP($G42,Baseline!$G:$HT,204,0))</f>
        <v>99 = nema podataka</v>
      </c>
      <c r="HC42" s="139" t="str">
        <f>IF(LEN(VLOOKUP($G42,Baseline!$G:$HT,205,0))=0,"",VLOOKUP($G42,Baseline!$G:$HT,205,0))</f>
        <v/>
      </c>
      <c r="HD42" s="139" t="str">
        <f>IF(LEN(VLOOKUP($G42,Baseline!$G:$HT,206,0))=0,"",VLOOKUP($G42,Baseline!$G:$HT,206,0))</f>
        <v/>
      </c>
      <c r="HE42" s="139" t="str">
        <f>IF(LEN(VLOOKUP($G42,Baseline!$G:$HT,207,0))=0,"",VLOOKUP($G42,Baseline!$G:$HT,207,0))</f>
        <v/>
      </c>
      <c r="HF42" s="139" t="str">
        <f>IF(LEN(VLOOKUP($G42,Baseline!$G:$HT,208,0))=0,"",VLOOKUP($G42,Baseline!$G:$HT,208,0))</f>
        <v/>
      </c>
      <c r="HG42" s="139" t="str">
        <f>IF(LEN(VLOOKUP($G42,Baseline!$G:$HT,209,0))=0,"",VLOOKUP($G42,Baseline!$G:$HT,209,0))</f>
        <v/>
      </c>
      <c r="HH42" s="139" t="str">
        <f>IF(LEN(VLOOKUP($G42,Baseline!$G:$HT,210,0))=0,"",VLOOKUP($G42,Baseline!$G:$HT,210,0))</f>
        <v/>
      </c>
      <c r="HI42" s="139" t="str">
        <f>IF(LEN(VLOOKUP($G42,Baseline!$G:$HT,211,0))=0,"",VLOOKUP($G42,Baseline!$G:$HT,211,0))</f>
        <v/>
      </c>
      <c r="HJ42" s="139" t="str">
        <f>IF(LEN(VLOOKUP($G42,Baseline!$G:$HT,212,0))=0,"",VLOOKUP($G42,Baseline!$G:$HT,212,0))</f>
        <v/>
      </c>
      <c r="HK42" s="139" t="str">
        <f>IF(LEN(VLOOKUP($G42,Baseline!$G:$HT,213,0))=0,"",VLOOKUP($G42,Baseline!$G:$HT,213,0))</f>
        <v/>
      </c>
      <c r="HL42" s="139" t="str">
        <f>IF(LEN(VLOOKUP($G42,Baseline!$G:$HT,214,0))=0,"",VLOOKUP($G42,Baseline!$G:$HT,214,0))</f>
        <v/>
      </c>
      <c r="HM42" s="139" t="str">
        <f>IF(LEN(VLOOKUP($G42,Baseline!$G:$HT,215,0))=0,"",VLOOKUP($G42,Baseline!$G:$HT,215,0))</f>
        <v/>
      </c>
      <c r="HN42" s="139" t="str">
        <f>IF(LEN(VLOOKUP($G42,Baseline!$G:$HT,216,0))=0,"",VLOOKUP($G42,Baseline!$G:$HT,216,0))</f>
        <v/>
      </c>
      <c r="HO42" s="139" t="str">
        <f>IF(LEN(VLOOKUP($G42,Baseline!$G:$HT,217,0))=0,"",VLOOKUP($G42,Baseline!$G:$HT,217,0))</f>
        <v/>
      </c>
      <c r="HP42" s="139" t="str">
        <f>IF(LEN(VLOOKUP($G42,Baseline!$G:$HT,218,0))=0,"",VLOOKUP($G42,Baseline!$G:$HT,218,0))</f>
        <v/>
      </c>
      <c r="HQ42" s="139" t="str">
        <f>IF(LEN(VLOOKUP($G42,Baseline!$G:$HT,219,0))=0,"",VLOOKUP($G42,Baseline!$G:$HT,219,0))</f>
        <v/>
      </c>
      <c r="HR42" s="139" t="str">
        <f>IF(LEN(VLOOKUP($G42,Baseline!$G:$HT,220,0))=0,"",VLOOKUP($G42,Baseline!$G:$HT,220,0))</f>
        <v/>
      </c>
      <c r="HS42" s="139" t="str">
        <f>IF(LEN(VLOOKUP($G42,Baseline!$G:$HT,221,0))=0,"",VLOOKUP($G42,Baseline!$G:$HT,221,0))</f>
        <v/>
      </c>
      <c r="HT42" s="139" t="str">
        <f>IF(LEN(VLOOKUP($G42,Baseline!$G:$HT,222,0))=0,"",VLOOKUP($G42,Baseline!$G:$HT,222,0))</f>
        <v/>
      </c>
      <c r="HU42" s="130"/>
      <c r="HV42" s="130"/>
      <c r="HW42" s="130"/>
      <c r="HX42" s="130"/>
    </row>
    <row r="43" spans="1:1024" s="147" customFormat="1" x14ac:dyDescent="0.25">
      <c r="A43" s="141" t="s">
        <v>251</v>
      </c>
      <c r="B43" s="142"/>
      <c r="C43" s="142"/>
      <c r="D43" s="142"/>
      <c r="E43" s="142"/>
      <c r="F43" s="142"/>
      <c r="G43" s="162"/>
      <c r="H43" s="142"/>
      <c r="I43" s="163"/>
      <c r="J43" s="164"/>
      <c r="K43" s="164"/>
      <c r="L43" s="164"/>
      <c r="M43" s="164"/>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65"/>
      <c r="AK43" s="163"/>
      <c r="AL43" s="164"/>
      <c r="AM43" s="164"/>
      <c r="AN43" s="164"/>
      <c r="AO43" s="164"/>
      <c r="AP43" s="142"/>
      <c r="AQ43" s="142"/>
      <c r="AR43" s="142"/>
      <c r="AS43" s="142"/>
      <c r="AT43" s="142"/>
      <c r="AU43" s="142"/>
      <c r="AV43" s="142"/>
      <c r="AW43" s="142"/>
      <c r="AX43" s="142"/>
      <c r="AY43" s="142"/>
      <c r="AZ43" s="142"/>
      <c r="BA43" s="142"/>
      <c r="BB43" s="142"/>
      <c r="BC43" s="142"/>
      <c r="BD43" s="142"/>
      <c r="BE43" s="142"/>
      <c r="BF43" s="142"/>
      <c r="BG43" s="142"/>
      <c r="BH43" s="142"/>
      <c r="BI43" s="142"/>
      <c r="BJ43" s="142"/>
      <c r="BK43" s="142"/>
      <c r="BL43" s="165"/>
      <c r="BM43" s="163"/>
      <c r="BN43" s="166"/>
      <c r="BO43" s="166"/>
      <c r="BP43" s="166"/>
      <c r="BQ43" s="166"/>
      <c r="BR43" s="146"/>
      <c r="BS43" s="146"/>
      <c r="BT43" s="146"/>
      <c r="BU43" s="166"/>
      <c r="BV43" s="166"/>
      <c r="BW43" s="166"/>
      <c r="BX43" s="166"/>
      <c r="BY43" s="166"/>
      <c r="BZ43" s="166"/>
      <c r="CA43" s="166"/>
      <c r="CB43" s="166"/>
      <c r="CC43" s="166"/>
      <c r="CD43" s="166"/>
      <c r="CE43" s="166"/>
      <c r="CF43" s="166"/>
      <c r="CG43" s="166"/>
      <c r="CH43" s="166"/>
      <c r="CI43" s="166"/>
      <c r="CJ43" s="166"/>
      <c r="CK43" s="142"/>
      <c r="CL43" s="142"/>
      <c r="CM43" s="142"/>
      <c r="CN43" s="165"/>
      <c r="CO43" s="163"/>
      <c r="CP43" s="164"/>
      <c r="CQ43" s="164"/>
      <c r="CR43" s="164"/>
      <c r="CS43" s="164"/>
      <c r="CT43" s="142"/>
      <c r="CU43" s="142"/>
      <c r="CV43" s="142"/>
      <c r="CW43" s="142"/>
      <c r="CX43" s="142"/>
      <c r="CY43" s="142"/>
      <c r="CZ43" s="142"/>
      <c r="DA43" s="142"/>
      <c r="DB43" s="142"/>
      <c r="DC43" s="142"/>
      <c r="DD43" s="142"/>
      <c r="DE43" s="142"/>
      <c r="DF43" s="142"/>
      <c r="DG43" s="142"/>
      <c r="DH43" s="142"/>
      <c r="DI43" s="142"/>
      <c r="DJ43" s="142"/>
      <c r="DK43" s="142"/>
      <c r="DL43" s="142"/>
      <c r="DM43" s="142"/>
      <c r="DN43" s="142"/>
      <c r="DO43" s="142"/>
      <c r="DP43" s="165"/>
      <c r="DQ43" s="163"/>
      <c r="DR43" s="164"/>
      <c r="DS43" s="164"/>
      <c r="DT43" s="164"/>
      <c r="DU43" s="164"/>
      <c r="DV43" s="142"/>
      <c r="DW43" s="142"/>
      <c r="DX43" s="142"/>
      <c r="DY43" s="142"/>
      <c r="DZ43" s="142"/>
      <c r="EA43" s="142"/>
      <c r="EB43" s="142"/>
      <c r="EC43" s="142"/>
      <c r="ED43" s="142"/>
      <c r="EE43" s="142"/>
      <c r="EF43" s="142"/>
      <c r="EG43" s="142"/>
      <c r="EH43" s="142"/>
      <c r="EI43" s="142"/>
      <c r="EJ43" s="142"/>
      <c r="EK43" s="142"/>
      <c r="EL43" s="142"/>
      <c r="EM43" s="142"/>
      <c r="EN43" s="142"/>
      <c r="EO43" s="142"/>
      <c r="EP43" s="142"/>
      <c r="EQ43" s="142"/>
      <c r="ER43" s="165"/>
      <c r="ES43" s="163"/>
      <c r="ET43" s="164"/>
      <c r="EU43" s="164"/>
      <c r="EV43" s="164"/>
      <c r="EW43" s="164"/>
      <c r="EX43" s="142"/>
      <c r="EY43" s="142"/>
      <c r="EZ43" s="142"/>
      <c r="FA43" s="142"/>
      <c r="FB43" s="142"/>
      <c r="FC43" s="142"/>
      <c r="FD43" s="142"/>
      <c r="FE43" s="142"/>
      <c r="FF43" s="142"/>
      <c r="FG43" s="142"/>
      <c r="FH43" s="142"/>
      <c r="FI43" s="142"/>
      <c r="FJ43" s="142"/>
      <c r="FK43" s="142"/>
      <c r="FL43" s="142"/>
      <c r="FM43" s="142"/>
      <c r="FN43" s="142"/>
      <c r="FO43" s="142"/>
      <c r="FP43" s="142"/>
      <c r="FQ43" s="142"/>
      <c r="FR43" s="142"/>
      <c r="FS43" s="142"/>
      <c r="FT43" s="165"/>
      <c r="FU43" s="163"/>
      <c r="FV43" s="164"/>
      <c r="FW43" s="164"/>
      <c r="FX43" s="164"/>
      <c r="FY43" s="164"/>
      <c r="FZ43" s="142"/>
      <c r="GA43" s="142"/>
      <c r="GB43" s="142"/>
      <c r="GC43" s="142"/>
      <c r="GD43" s="142"/>
      <c r="GE43" s="142"/>
      <c r="GF43" s="142"/>
      <c r="GG43" s="142"/>
      <c r="GH43" s="142"/>
      <c r="GI43" s="142"/>
      <c r="GJ43" s="142"/>
      <c r="GK43" s="142"/>
      <c r="GL43" s="142"/>
      <c r="GM43" s="142"/>
      <c r="GN43" s="142"/>
      <c r="GO43" s="142"/>
      <c r="GP43" s="142"/>
      <c r="GQ43" s="142"/>
      <c r="GR43" s="142"/>
      <c r="GS43" s="142"/>
      <c r="GT43" s="142"/>
      <c r="GU43" s="142"/>
      <c r="GV43" s="165"/>
      <c r="GW43" s="163"/>
      <c r="GX43" s="164"/>
      <c r="GY43" s="164"/>
      <c r="GZ43" s="164"/>
      <c r="HA43" s="164"/>
      <c r="HB43" s="142"/>
      <c r="HC43" s="142"/>
      <c r="HD43" s="142"/>
      <c r="HE43" s="142"/>
      <c r="HF43" s="142"/>
      <c r="HG43" s="142"/>
      <c r="HH43" s="142"/>
      <c r="HI43" s="142"/>
      <c r="HJ43" s="142"/>
      <c r="HK43" s="142"/>
      <c r="HL43" s="142"/>
      <c r="HM43" s="142"/>
      <c r="HN43" s="142"/>
      <c r="HO43" s="142"/>
      <c r="HP43" s="142"/>
      <c r="HQ43" s="142"/>
      <c r="HR43" s="142"/>
      <c r="HS43" s="142"/>
      <c r="HT43" s="142"/>
      <c r="HU43" s="142"/>
      <c r="HV43" s="142"/>
      <c r="HW43" s="142"/>
      <c r="HX43" s="165"/>
    </row>
    <row r="44" spans="1:1024" s="177" customFormat="1" x14ac:dyDescent="0.25">
      <c r="A44" s="184" t="s">
        <v>240</v>
      </c>
      <c r="B44" s="172"/>
      <c r="C44" s="172"/>
      <c r="D44" s="172"/>
      <c r="E44" s="172"/>
      <c r="F44" s="172"/>
      <c r="G44" s="185"/>
      <c r="H44" s="172"/>
      <c r="I44" s="186" t="str">
        <f>Baseline!I79</f>
        <v>Cholesterinwerte</v>
      </c>
      <c r="J44" s="187"/>
      <c r="K44" s="187"/>
      <c r="L44" s="187"/>
      <c r="M44" s="187"/>
      <c r="N44" s="172"/>
      <c r="O44" s="172"/>
      <c r="P44" s="172"/>
      <c r="Q44" s="172"/>
      <c r="R44" s="172"/>
      <c r="S44" s="172"/>
      <c r="T44" s="172"/>
      <c r="U44" s="172"/>
      <c r="V44" s="172"/>
      <c r="W44" s="172"/>
      <c r="X44" s="172"/>
      <c r="Y44" s="172"/>
      <c r="Z44" s="172"/>
      <c r="AA44" s="172"/>
      <c r="AB44" s="172"/>
      <c r="AC44" s="172"/>
      <c r="AD44" s="172"/>
      <c r="AE44" s="172"/>
      <c r="AF44" s="172"/>
      <c r="AG44" s="172"/>
      <c r="AH44" s="172"/>
      <c r="AI44" s="172"/>
      <c r="AJ44" s="188"/>
      <c r="AK44" s="186" t="str">
        <f>Baseline!AK79</f>
        <v>Cholesterol/Blood lipids</v>
      </c>
      <c r="AL44" s="187"/>
      <c r="AM44" s="187"/>
      <c r="AN44" s="187"/>
      <c r="AO44" s="187"/>
      <c r="AP44" s="172"/>
      <c r="AQ44" s="172"/>
      <c r="AR44" s="172"/>
      <c r="AS44" s="172"/>
      <c r="AT44" s="172"/>
      <c r="AU44" s="172"/>
      <c r="AV44" s="172"/>
      <c r="AW44" s="172"/>
      <c r="AX44" s="172"/>
      <c r="AY44" s="172"/>
      <c r="AZ44" s="172"/>
      <c r="BA44" s="172"/>
      <c r="BB44" s="172"/>
      <c r="BC44" s="172"/>
      <c r="BD44" s="172"/>
      <c r="BE44" s="172"/>
      <c r="BF44" s="172"/>
      <c r="BG44" s="172"/>
      <c r="BH44" s="172"/>
      <c r="BI44" s="172"/>
      <c r="BJ44" s="172"/>
      <c r="BK44" s="172"/>
      <c r="BL44" s="188"/>
      <c r="BM44" s="186" t="str">
        <f>Baseline!BM79</f>
        <v>Concentraciones de colesterol</v>
      </c>
      <c r="BN44" s="175"/>
      <c r="BO44" s="175"/>
      <c r="BP44" s="175"/>
      <c r="BQ44" s="175"/>
      <c r="BR44" s="175"/>
      <c r="BS44" s="175"/>
      <c r="BT44" s="175"/>
      <c r="BU44" s="84"/>
      <c r="BV44" s="84"/>
      <c r="BW44" s="84"/>
      <c r="BX44" s="84"/>
      <c r="BY44" s="84"/>
      <c r="BZ44" s="84"/>
      <c r="CA44" s="84"/>
      <c r="CB44" s="84"/>
      <c r="CC44" s="84"/>
      <c r="CD44" s="84"/>
      <c r="CE44" s="84"/>
      <c r="CF44" s="84"/>
      <c r="CG44" s="84"/>
      <c r="CH44" s="84"/>
      <c r="CI44" s="84"/>
      <c r="CJ44" s="84"/>
      <c r="CK44" s="172"/>
      <c r="CL44" s="172"/>
      <c r="CM44" s="172"/>
      <c r="CN44" s="188"/>
      <c r="CO44" s="186" t="str">
        <f>Baseline!CO79</f>
        <v>Taux de cholestérol</v>
      </c>
      <c r="CP44" s="187"/>
      <c r="CQ44" s="187"/>
      <c r="CR44" s="187"/>
      <c r="CS44" s="187"/>
      <c r="CT44" s="172"/>
      <c r="CU44" s="172"/>
      <c r="CV44" s="172"/>
      <c r="CW44" s="172"/>
      <c r="CX44" s="172"/>
      <c r="CY44" s="172"/>
      <c r="CZ44" s="172"/>
      <c r="DA44" s="172"/>
      <c r="DB44" s="172"/>
      <c r="DC44" s="172"/>
      <c r="DD44" s="172"/>
      <c r="DE44" s="172"/>
      <c r="DF44" s="172"/>
      <c r="DG44" s="172"/>
      <c r="DH44" s="172"/>
      <c r="DI44" s="172"/>
      <c r="DJ44" s="172"/>
      <c r="DK44" s="172"/>
      <c r="DL44" s="172"/>
      <c r="DM44" s="172"/>
      <c r="DN44" s="172"/>
      <c r="DO44" s="172"/>
      <c r="DP44" s="188"/>
      <c r="DQ44" s="186" t="s">
        <v>1333</v>
      </c>
      <c r="DR44" s="187"/>
      <c r="DS44" s="187"/>
      <c r="DT44" s="187"/>
      <c r="DU44" s="187"/>
      <c r="DV44" s="172"/>
      <c r="DW44" s="172"/>
      <c r="DX44" s="172"/>
      <c r="DY44" s="172"/>
      <c r="DZ44" s="172"/>
      <c r="EA44" s="172"/>
      <c r="EB44" s="172"/>
      <c r="EC44" s="172"/>
      <c r="ED44" s="172"/>
      <c r="EE44" s="172"/>
      <c r="EF44" s="172"/>
      <c r="EG44" s="172"/>
      <c r="EH44" s="172"/>
      <c r="EI44" s="172"/>
      <c r="EJ44" s="172"/>
      <c r="EK44" s="172"/>
      <c r="EL44" s="172"/>
      <c r="EM44" s="172"/>
      <c r="EN44" s="172"/>
      <c r="EO44" s="172"/>
      <c r="EP44" s="172"/>
      <c r="EQ44" s="172"/>
      <c r="ER44" s="188"/>
      <c r="ES44" s="186" t="str">
        <f>Baseline!ES79</f>
        <v>Livelli di colesterolo</v>
      </c>
      <c r="ET44" s="187"/>
      <c r="EU44" s="187"/>
      <c r="EV44" s="187"/>
      <c r="EW44" s="187"/>
      <c r="EX44" s="172"/>
      <c r="EY44" s="172"/>
      <c r="EZ44" s="172"/>
      <c r="FA44" s="172"/>
      <c r="FB44" s="172"/>
      <c r="FC44" s="172"/>
      <c r="FD44" s="172"/>
      <c r="FE44" s="172"/>
      <c r="FF44" s="172"/>
      <c r="FG44" s="172"/>
      <c r="FH44" s="172"/>
      <c r="FI44" s="172"/>
      <c r="FJ44" s="172"/>
      <c r="FK44" s="172"/>
      <c r="FL44" s="172"/>
      <c r="FM44" s="172"/>
      <c r="FN44" s="172"/>
      <c r="FO44" s="172"/>
      <c r="FP44" s="172"/>
      <c r="FQ44" s="172"/>
      <c r="FR44" s="172"/>
      <c r="FS44" s="172"/>
      <c r="FT44" s="188"/>
      <c r="FU44" s="186" t="str">
        <f>Baseline!FU79</f>
        <v>Уровень холестерина</v>
      </c>
      <c r="FV44" s="187"/>
      <c r="FW44" s="187"/>
      <c r="FX44" s="187"/>
      <c r="FY44" s="187"/>
      <c r="FZ44" s="172"/>
      <c r="GA44" s="172"/>
      <c r="GB44" s="172"/>
      <c r="GC44" s="172"/>
      <c r="GD44" s="172"/>
      <c r="GE44" s="172"/>
      <c r="GF44" s="172"/>
      <c r="GG44" s="172"/>
      <c r="GH44" s="172"/>
      <c r="GI44" s="172"/>
      <c r="GJ44" s="172"/>
      <c r="GK44" s="172"/>
      <c r="GL44" s="172"/>
      <c r="GM44" s="172"/>
      <c r="GN44" s="172"/>
      <c r="GO44" s="172"/>
      <c r="GP44" s="172"/>
      <c r="GQ44" s="172"/>
      <c r="GR44" s="172"/>
      <c r="GS44" s="172"/>
      <c r="GT44" s="172"/>
      <c r="GU44" s="172"/>
      <c r="GV44" s="188"/>
      <c r="GW44" s="186" t="s">
        <v>1684</v>
      </c>
      <c r="GX44" s="187"/>
      <c r="GY44" s="187"/>
      <c r="GZ44" s="187"/>
      <c r="HA44" s="187"/>
      <c r="HB44" s="172"/>
      <c r="HC44" s="172"/>
      <c r="HD44" s="172"/>
      <c r="HE44" s="172"/>
      <c r="HF44" s="172"/>
      <c r="HG44" s="172"/>
      <c r="HH44" s="172"/>
      <c r="HI44" s="172"/>
      <c r="HJ44" s="172"/>
      <c r="HK44" s="172"/>
      <c r="HL44" s="172"/>
      <c r="HM44" s="172"/>
      <c r="HN44" s="172"/>
      <c r="HO44" s="172"/>
      <c r="HP44" s="172"/>
      <c r="HQ44" s="172"/>
      <c r="HR44" s="172"/>
      <c r="HS44" s="172"/>
      <c r="HT44" s="172"/>
      <c r="HU44" s="172"/>
      <c r="HV44" s="172"/>
      <c r="HW44" s="172"/>
      <c r="HX44" s="188"/>
    </row>
    <row r="45" spans="1:1024" s="139" customFormat="1" ht="63" x14ac:dyDescent="0.25">
      <c r="A45" s="149" t="s">
        <v>261</v>
      </c>
      <c r="B45" s="149" t="s">
        <v>262</v>
      </c>
      <c r="C45" s="149"/>
      <c r="D45" s="149"/>
      <c r="E45" s="149"/>
      <c r="F45" s="139" t="s">
        <v>263</v>
      </c>
      <c r="G45" s="149" t="s">
        <v>1337</v>
      </c>
      <c r="H45" s="149"/>
      <c r="I45" s="157" t="str">
        <f>IF(LEN(VLOOKUP($G45,Baseline!$G:$BH,3,0))=0,"",VLOOKUP($G45,Baseline!$G:$BH,3,0))</f>
        <v>Wurden bei Ihnen jemals erhöhte Blutfette oder erhöhte Cholesterinwerte von einem Arzt festgestellt?
Sollten Sie keine erhöhten Blutfettwerte haben, klicken Sie bei den folgenden Fragen bitte "Keine Angabe" an.</v>
      </c>
      <c r="J45" s="139" t="str">
        <f>IF(LEN(VLOOKUP($G45,Baseline!$G:$BH,4,0))=0,"",VLOOKUP($G45,Baseline!$G:$BH,4,0))</f>
        <v>0 = Nein</v>
      </c>
      <c r="K45" s="139" t="str">
        <f>IF(LEN(VLOOKUP($G45,Baseline!$G:$BH,5,0))=0,"",VLOOKUP($G45,Baseline!$G:$BH,5,0))</f>
        <v>1 = Ja</v>
      </c>
      <c r="L45" s="139" t="str">
        <f>IF(LEN(VLOOKUP($G45,Baseline!$G:$BH,6,0))=0,"",VLOOKUP($G45,Baseline!$G:$BH,6,0))</f>
        <v>99 = Keine Angabe</v>
      </c>
      <c r="M45" s="139" t="str">
        <f>IF(LEN(VLOOKUP($G45,Baseline!$G:$BH,7,0))=0,"",VLOOKUP($G45,Baseline!$G:$BH,7,0))</f>
        <v/>
      </c>
      <c r="N45" s="139" t="str">
        <f>IF(LEN(VLOOKUP($G45,Baseline!$G:$BH,8,0))=0,"",VLOOKUP($G45,Baseline!$G:$BH,8,0))</f>
        <v/>
      </c>
      <c r="O45" s="139" t="str">
        <f>IF(LEN(VLOOKUP($G45,Baseline!$G:$BH,9,0))=0,"",VLOOKUP($G45,Baseline!$G:$BH,9,0))</f>
        <v/>
      </c>
      <c r="P45" s="139" t="str">
        <f>IF(LEN(VLOOKUP($G45,Baseline!$G:$BH,10,0))=0,"",VLOOKUP($G45,Baseline!$G:$BH,10,0))</f>
        <v/>
      </c>
      <c r="Q45" s="139" t="str">
        <f>IF(LEN(VLOOKUP($G45,Baseline!$G:$BH,11,0))=0,"",VLOOKUP($G45,Baseline!$G:$BH,11,0))</f>
        <v/>
      </c>
      <c r="R45" s="139" t="str">
        <f>IF(LEN(VLOOKUP($G45,Baseline!$G:$BH,12,0))=0,"",VLOOKUP($G45,Baseline!$G:$BH,12,0))</f>
        <v/>
      </c>
      <c r="S45" s="139" t="str">
        <f>IF(LEN(VLOOKUP($G45,Baseline!$G:$BH,13,0))=0,"",VLOOKUP($G45,Baseline!$G:$BH,13,0))</f>
        <v/>
      </c>
      <c r="T45" s="139" t="str">
        <f>IF(LEN(VLOOKUP($G45,Baseline!$G:$BH,14,0))=0,"",VLOOKUP($G45,Baseline!$G:$BH,14,0))</f>
        <v/>
      </c>
      <c r="U45" s="139" t="str">
        <f>IF(LEN(VLOOKUP($G45,Baseline!$G:$BH,15,0))=0,"",VLOOKUP($G45,Baseline!$G:$BH,15,0))</f>
        <v/>
      </c>
      <c r="V45" s="139" t="str">
        <f>IF(LEN(VLOOKUP($G45,Baseline!$G:$BH,16,0))=0,"",VLOOKUP($G45,Baseline!$G:$BH,16,0))</f>
        <v/>
      </c>
      <c r="W45" s="139" t="str">
        <f>IF(LEN(VLOOKUP($G45,Baseline!$G:$BH,17,0))=0,"",VLOOKUP($G45,Baseline!$G:$BH,17,0))</f>
        <v/>
      </c>
      <c r="X45" s="139" t="str">
        <f>IF(LEN(VLOOKUP($G45,Baseline!$G:$BH,18,0))=0,"",VLOOKUP($G45,Baseline!$G:$BH,18,0))</f>
        <v/>
      </c>
      <c r="Y45" s="139" t="str">
        <f>IF(LEN(VLOOKUP($G45,Baseline!$G:$BH,19,0))=0,"",VLOOKUP($G45,Baseline!$G:$BH,19,0))</f>
        <v/>
      </c>
      <c r="Z45" s="139" t="str">
        <f>IF(LEN(VLOOKUP($G45,Baseline!$G:$BH,20,0))=0,"",VLOOKUP($G45,Baseline!$G:$BH,20,0))</f>
        <v/>
      </c>
      <c r="AA45" s="139" t="str">
        <f>IF(LEN(VLOOKUP($G45,Baseline!$G:$BH,21,0))=0,"",VLOOKUP($G45,Baseline!$G:$BH,21,0))</f>
        <v/>
      </c>
      <c r="AB45" s="139" t="str">
        <f>IF(LEN(VLOOKUP($G45,Baseline!$G:$BH,22,0))=0,"",VLOOKUP($G45,Baseline!$G:$BH,22,0))</f>
        <v/>
      </c>
      <c r="AC45" s="139" t="str">
        <f>IF(LEN(VLOOKUP($G45,Baseline!$G:$BH,23,0))=0,"",VLOOKUP($G45,Baseline!$G:$BH,23,0))</f>
        <v/>
      </c>
      <c r="AD45" s="139" t="str">
        <f>IF(LEN(VLOOKUP($G45,Baseline!$G:$BH,24,0))=0,"",VLOOKUP($G45,Baseline!$G:$BH,24,0))</f>
        <v/>
      </c>
      <c r="AE45" s="139" t="str">
        <f>IF(LEN(VLOOKUP($G45,Baseline!$G:$BH,25,0))=0,"",VLOOKUP($G45,Baseline!$G:$BH,25,0))</f>
        <v/>
      </c>
      <c r="AF45" s="139" t="str">
        <f>IF(LEN(VLOOKUP($G45,Baseline!$G:$BH,26,0))=0,"",VLOOKUP($G45,Baseline!$G:$BH,26,0))</f>
        <v/>
      </c>
      <c r="AG45" s="149"/>
      <c r="AH45" s="149"/>
      <c r="AI45" s="149"/>
      <c r="AJ45" s="153"/>
      <c r="AK45" s="139" t="str">
        <f>IF(LEN(VLOOKUP($G45,Baseline!$G:$BH,31,0))=0,"",VLOOKUP($G45,Baseline!$G:$BH,31,0))</f>
        <v>Have you ever been diagnosed with high blood lipids or high cholesterol by a physician?
If you do not have high blood lipids, please click "No response" in the following questions.</v>
      </c>
      <c r="AL45" s="139" t="str">
        <f>IF(LEN(VLOOKUP($G45,Baseline!$G:$BH,32,0))=0,"",VLOOKUP($G45,Baseline!$G:$BH,32,0))</f>
        <v>0 = No</v>
      </c>
      <c r="AM45" s="139" t="str">
        <f>IF(LEN(VLOOKUP($G45,Baseline!$G:$BH,33,0))=0,"",VLOOKUP($G45,Baseline!$G:$BH,33,0))</f>
        <v>1 = Yes</v>
      </c>
      <c r="AN45" s="139" t="str">
        <f>IF(LEN(VLOOKUP($G45,Baseline!$G:$BH,34,0))=0,"",VLOOKUP($G45,Baseline!$G:$BH,34,0))</f>
        <v>99 = No response</v>
      </c>
      <c r="AO45" s="139" t="str">
        <f>IF(LEN(VLOOKUP($G45,Baseline!$G:$BH,35,0))=0,"",VLOOKUP($G45,Baseline!$G:$BH,35,0))</f>
        <v/>
      </c>
      <c r="AP45" s="139" t="str">
        <f>IF(LEN(VLOOKUP($G45,Baseline!$G:$BH,36,0))=0,"",VLOOKUP($G45,Baseline!$G:$BH,36,0))</f>
        <v/>
      </c>
      <c r="AQ45" s="139" t="str">
        <f>IF(LEN(VLOOKUP($G45,Baseline!$G:$BH,37,0))=0,"",VLOOKUP($G45,Baseline!$G:$BH,37,0))</f>
        <v/>
      </c>
      <c r="AR45" s="139" t="str">
        <f>IF(LEN(VLOOKUP($G45,Baseline!$G:$BH,38,0))=0,"",VLOOKUP($G45,Baseline!$G:$BH,38,0))</f>
        <v/>
      </c>
      <c r="AS45" s="139" t="str">
        <f>IF(LEN(VLOOKUP($G45,Baseline!$G:$BH,39,0))=0,"",VLOOKUP($G45,Baseline!$G:$BH,39,0))</f>
        <v/>
      </c>
      <c r="AT45" s="139" t="str">
        <f>IF(LEN(VLOOKUP($G45,Baseline!$G:$BH,40,0))=0,"",VLOOKUP($G45,Baseline!$G:$BH,40,0))</f>
        <v/>
      </c>
      <c r="AU45" s="139" t="str">
        <f>IF(LEN(VLOOKUP($G45,Baseline!$G:$BH,41,0))=0,"",VLOOKUP($G45,Baseline!$G:$BH,41,0))</f>
        <v/>
      </c>
      <c r="AV45" s="139" t="str">
        <f>IF(LEN(VLOOKUP($G45,Baseline!$G:$BH,42,0))=0,"",VLOOKUP($G45,Baseline!$G:$BH,42,0))</f>
        <v/>
      </c>
      <c r="AW45" s="139" t="str">
        <f>IF(LEN(VLOOKUP($G45,Baseline!$G:$BH,43,0))=0,"",VLOOKUP($G45,Baseline!$G:$BH,43,0))</f>
        <v/>
      </c>
      <c r="AX45" s="139" t="str">
        <f>IF(LEN(VLOOKUP($G45,Baseline!$G:$BH,44,0))=0,"",VLOOKUP($G45,Baseline!$G:$BH,44,0))</f>
        <v/>
      </c>
      <c r="AY45" s="139" t="str">
        <f>IF(LEN(VLOOKUP($G45,Baseline!$G:$BH,45,0))=0,"",VLOOKUP($G45,Baseline!$G:$BH,45,0))</f>
        <v/>
      </c>
      <c r="AZ45" s="139" t="str">
        <f>IF(LEN(VLOOKUP($G45,Baseline!$G:$BH,46,0))=0,"",VLOOKUP($G45,Baseline!$G:$BH,46,0))</f>
        <v/>
      </c>
      <c r="BA45" s="139" t="str">
        <f>IF(LEN(VLOOKUP($G45,Baseline!$G:$BH,47,0))=0,"",VLOOKUP($G45,Baseline!$G:$BH,47,0))</f>
        <v/>
      </c>
      <c r="BB45" s="139" t="str">
        <f>IF(LEN(VLOOKUP($G45,Baseline!$G:$BH,48,0))=0,"",VLOOKUP($G45,Baseline!$G:$BH,48,0))</f>
        <v/>
      </c>
      <c r="BC45" s="139" t="str">
        <f>IF(LEN(VLOOKUP($G45,Baseline!$G:$BH,49,0))=0,"",VLOOKUP($G45,Baseline!$G:$BH,49,0))</f>
        <v/>
      </c>
      <c r="BD45" s="139" t="str">
        <f>IF(LEN(VLOOKUP($G45,Baseline!$G:$BH,50,0))=0,"",VLOOKUP($G45,Baseline!$G:$BH,50,0))</f>
        <v/>
      </c>
      <c r="BE45" s="139" t="str">
        <f>IF(LEN(VLOOKUP($G45,Baseline!$G:$BH,51,0))=0,"",VLOOKUP($G45,Baseline!$G:$BH,51,0))</f>
        <v/>
      </c>
      <c r="BF45" s="139" t="str">
        <f>IF(LEN(VLOOKUP($G45,Baseline!$G:$BH,52,0))=0,"",VLOOKUP($G45,Baseline!$G:$BH,52,0))</f>
        <v/>
      </c>
      <c r="BG45" s="139" t="str">
        <f>IF(LEN(VLOOKUP($G45,Baseline!$G:$BH,53,0))=0,"",VLOOKUP($G45,Baseline!$G:$BH,53,0))</f>
        <v/>
      </c>
      <c r="BH45" s="139" t="str">
        <f>IF(LEN(VLOOKUP($G45,Baseline!$G:$BH,54,0))=0,"",VLOOKUP($G45,Baseline!$G:$BH,54,0))</f>
        <v/>
      </c>
      <c r="BL45" s="153"/>
      <c r="BM45" s="139" t="str">
        <f>IF(LEN(VLOOKUP($G45,Baseline!$G:$CJ,59,0))=0,"",VLOOKUP($G45,Baseline!$G:$CJ,59,0))</f>
        <v>¿Alguna vez le ha diagnosticado un médico niveles de colesterol demasiado altos? 
Si no tiene concentraciones de colesterol demasiado altos, haga click en "No hay datos" en las siguientes preguntas.</v>
      </c>
      <c r="BN45" s="135" t="str">
        <f>IF(LEN(VLOOKUP($G45,Baseline!$G:$CJ,60,0))=0,"",VLOOKUP($G45,Baseline!$G:$CJ,60,0))</f>
        <v>0 = No</v>
      </c>
      <c r="BO45" s="135" t="str">
        <f>IF(LEN(VLOOKUP($G45,Baseline!$G:$CJ,61,0))=0,"",VLOOKUP($G45,Baseline!$G:$CJ,61,0))</f>
        <v>1 = Sí</v>
      </c>
      <c r="BP45" s="135" t="str">
        <f>IF(LEN(VLOOKUP($G45,Baseline!$G:$CJ,62,0))=0,"",VLOOKUP($G45,Baseline!$G:$CJ,62,0))</f>
        <v>99 = No hay datos</v>
      </c>
      <c r="BQ45" s="135" t="str">
        <f>IF(LEN(VLOOKUP($G45,Baseline!$G:$CJ,63,0))=0,"",VLOOKUP($G45,Baseline!$G:$CJ,63,0))</f>
        <v/>
      </c>
      <c r="BR45" s="135" t="str">
        <f>IF(LEN(VLOOKUP($G45,Baseline!$G:$CJ,64,0))=0,"",VLOOKUP($G45,Baseline!$G:$CJ,64,0))</f>
        <v/>
      </c>
      <c r="BS45" s="135" t="str">
        <f>IF(LEN(VLOOKUP($G45,Baseline!$G:$CJ,65,0))=0,"",VLOOKUP($G45,Baseline!$G:$CJ,65,0))</f>
        <v/>
      </c>
      <c r="BT45" s="135" t="str">
        <f>IF(LEN(VLOOKUP($G45,Baseline!$G:$CJ,66,0))=0,"",VLOOKUP($G45,Baseline!$G:$CJ,66,0))</f>
        <v/>
      </c>
      <c r="BU45" s="135" t="str">
        <f>IF(LEN(VLOOKUP($G45,Baseline!$G:$CJ,67,0))=0,"",VLOOKUP($G45,Baseline!$G:$CJ,67,0))</f>
        <v/>
      </c>
      <c r="BV45" s="135" t="str">
        <f>IF(LEN(VLOOKUP($G45,Baseline!$G:$CJ,68,0))=0,"",VLOOKUP($G45,Baseline!$G:$CJ,68,0))</f>
        <v/>
      </c>
      <c r="BW45" s="135" t="str">
        <f>IF(LEN(VLOOKUP($G45,Baseline!$G:$CJ,69,0))=0,"",VLOOKUP($G45,Baseline!$G:$CJ,69,0))</f>
        <v/>
      </c>
      <c r="BX45" s="135" t="str">
        <f>IF(LEN(VLOOKUP($G45,Baseline!$G:$CJ,70,0))=0,"",VLOOKUP($G45,Baseline!$G:$CJ,70,0))</f>
        <v/>
      </c>
      <c r="BY45" s="135" t="str">
        <f>IF(LEN(VLOOKUP($G45,Baseline!$G:$CJ,71,0))=0,"",VLOOKUP($G45,Baseline!$G:$CJ,71,0))</f>
        <v/>
      </c>
      <c r="BZ45" s="135" t="str">
        <f>IF(LEN(VLOOKUP($G45,Baseline!$G:$CJ,72,0))=0,"",VLOOKUP($G45,Baseline!$G:$CJ,72,0))</f>
        <v/>
      </c>
      <c r="CA45" s="135" t="str">
        <f>IF(LEN(VLOOKUP($G45,Baseline!$G:$CJ,73,0))=0,"",VLOOKUP($G45,Baseline!$G:$CJ,73,0))</f>
        <v/>
      </c>
      <c r="CB45" s="135" t="str">
        <f>IF(LEN(VLOOKUP($G45,Baseline!$G:$CJ,74,0))=0,"",VLOOKUP($G45,Baseline!$G:$CJ,74,0))</f>
        <v/>
      </c>
      <c r="CC45" s="135" t="str">
        <f>IF(LEN(VLOOKUP($G45,Baseline!$G:$CJ,75,0))=0,"",VLOOKUP($G45,Baseline!$G:$CJ,75,0))</f>
        <v/>
      </c>
      <c r="CD45" s="135" t="str">
        <f>IF(LEN(VLOOKUP($G45,Baseline!$G:$CJ,76,0))=0,"",VLOOKUP($G45,Baseline!$G:$CJ,76,0))</f>
        <v/>
      </c>
      <c r="CE45" s="135" t="str">
        <f>IF(LEN(VLOOKUP($G45,Baseline!$G:$CJ,77,0))=0,"",VLOOKUP($G45,Baseline!$G:$CJ,77,0))</f>
        <v/>
      </c>
      <c r="CF45" s="135" t="str">
        <f>IF(LEN(VLOOKUP($G45,Baseline!$G:$CJ,78,0))=0,"",VLOOKUP($G45,Baseline!$G:$CJ,78,0))</f>
        <v/>
      </c>
      <c r="CG45" s="135" t="str">
        <f>IF(LEN(VLOOKUP($G45,Baseline!$G:$CJ,79,0))=0,"",VLOOKUP($G45,Baseline!$G:$CJ,79,0))</f>
        <v/>
      </c>
      <c r="CH45" s="135" t="str">
        <f>IF(LEN(VLOOKUP($G45,Baseline!$G:$CJ,80,0))=0,"",VLOOKUP($G45,Baseline!$G:$CJ,80,0))</f>
        <v/>
      </c>
      <c r="CI45" s="135" t="str">
        <f>IF(LEN(VLOOKUP($G45,Baseline!$G:$CJ,81,0))=0,"",VLOOKUP($G45,Baseline!$G:$CJ,81,0))</f>
        <v/>
      </c>
      <c r="CJ45" s="135" t="str">
        <f>IF(LEN(VLOOKUP($G45,Baseline!$G:$CJ,82,0))=0,"",VLOOKUP($G45,Baseline!$G:$CJ,82,0))</f>
        <v/>
      </c>
      <c r="CN45" s="153"/>
      <c r="CO45" s="136" t="str">
        <f>IF(LEN(VLOOKUP($G45,Baseline!$G:$DL,87,0))=0,"",VLOOKUP($G45,Baseline!$G:$DL,87,0))</f>
        <v>Des taux élevés de lipides sanguins ou de cholestérol vous ont-ils déjà été diagnostiqués par un médecin ?
Si vous n'avez pas un taux élevé de lipides sanguins, veuillez cliquer sur "pas de réponse" pour les questions suivantes.</v>
      </c>
      <c r="CP45" s="136" t="str">
        <f>IF(LEN(VLOOKUP($G45,Baseline!$G:$DL,88,0))=0,"",VLOOKUP($G45,Baseline!$G:$DL,88,0))</f>
        <v>0 = non</v>
      </c>
      <c r="CQ45" s="136" t="str">
        <f>IF(LEN(VLOOKUP($G45,Baseline!$G:$DL,89,0))=0,"",VLOOKUP($G45,Baseline!$G:$DL,89,0))</f>
        <v>1 = oui</v>
      </c>
      <c r="CR45" s="136" t="str">
        <f>IF(LEN(VLOOKUP($G45,Baseline!$G:$DL,90,0))=0,"",VLOOKUP($G45,Baseline!$G:$DL,90,0))</f>
        <v>99 = pas de réponse</v>
      </c>
      <c r="CS45" s="136" t="str">
        <f>IF(LEN(VLOOKUP($G45,Baseline!$G:$DL,91,0))=0,"",VLOOKUP($G45,Baseline!$G:$DL,91,0))</f>
        <v/>
      </c>
      <c r="CT45" s="136" t="str">
        <f>IF(LEN(VLOOKUP($G45,Baseline!$G:$DL,92,0))=0,"",VLOOKUP($G45,Baseline!$G:$DL,92,0))</f>
        <v/>
      </c>
      <c r="CU45" s="136" t="str">
        <f>IF(LEN(VLOOKUP($G45,Baseline!$G:$DL,93,0))=0,"",VLOOKUP($G45,Baseline!$G:$DL,93,0))</f>
        <v/>
      </c>
      <c r="CV45" s="136" t="str">
        <f>IF(LEN(VLOOKUP($G45,Baseline!$G:$DL,94,0))=0,"",VLOOKUP($G45,Baseline!$G:$DL,94,0))</f>
        <v/>
      </c>
      <c r="CW45" s="136" t="str">
        <f>IF(LEN(VLOOKUP($G45,Baseline!$G:$DL,95,0))=0,"",VLOOKUP($G45,Baseline!$G:$DL,95,0))</f>
        <v/>
      </c>
      <c r="CX45" s="136" t="str">
        <f>IF(LEN(VLOOKUP($G45,Baseline!$G:$DL,96,0))=0,"",VLOOKUP($G45,Baseline!$G:$DL,96,0))</f>
        <v/>
      </c>
      <c r="CY45" s="136" t="str">
        <f>IF(LEN(VLOOKUP($G45,Baseline!$G:$DL,97,0))=0,"",VLOOKUP($G45,Baseline!$G:$DL,97,0))</f>
        <v/>
      </c>
      <c r="CZ45" s="136" t="str">
        <f>IF(LEN(VLOOKUP($G45,Baseline!$G:$DL,98,0))=0,"",VLOOKUP($G45,Baseline!$G:$DL,98,0))</f>
        <v/>
      </c>
      <c r="DA45" s="136" t="str">
        <f>IF(LEN(VLOOKUP($G45,Baseline!$G:$DL,99,0))=0,"",VLOOKUP($G45,Baseline!$G:$DL,99,0))</f>
        <v/>
      </c>
      <c r="DB45" s="136" t="str">
        <f>IF(LEN(VLOOKUP($G45,Baseline!$G:$DL,100,0))=0,"",VLOOKUP($G45,Baseline!$G:$DL,100,0))</f>
        <v/>
      </c>
      <c r="DC45" s="136" t="str">
        <f>IF(LEN(VLOOKUP($G45,Baseline!$G:$DL,101,0))=0,"",VLOOKUP($G45,Baseline!$G:$DL,101,0))</f>
        <v/>
      </c>
      <c r="DD45" s="136" t="str">
        <f>IF(LEN(VLOOKUP($G45,Baseline!$G:$DL,102,0))=0,"",VLOOKUP($G45,Baseline!$G:$DL,102,0))</f>
        <v/>
      </c>
      <c r="DE45" s="136" t="str">
        <f>IF(LEN(VLOOKUP($G45,Baseline!$G:$DL,103,0))=0,"",VLOOKUP($G45,Baseline!$G:$DL,103,0))</f>
        <v/>
      </c>
      <c r="DF45" s="136" t="str">
        <f>IF(LEN(VLOOKUP($G45,Baseline!$G:$DL,104,0))=0,"",VLOOKUP($G45,Baseline!$G:$DL,104,0))</f>
        <v/>
      </c>
      <c r="DG45" s="136" t="str">
        <f>IF(LEN(VLOOKUP($G45,Baseline!$G:$DL,105,0))=0,"",VLOOKUP($G45,Baseline!$G:$DL,105,0))</f>
        <v/>
      </c>
      <c r="DH45" s="136" t="str">
        <f>IF(LEN(VLOOKUP($G45,Baseline!$G:$DL,106,0))=0,"",VLOOKUP($G45,Baseline!$G:$DL,106,0))</f>
        <v/>
      </c>
      <c r="DI45" s="136" t="str">
        <f>IF(LEN(VLOOKUP($G45,Baseline!$G:$DL,107,0))=0,"",VLOOKUP($G45,Baseline!$G:$DL,107,0))</f>
        <v/>
      </c>
      <c r="DJ45" s="136" t="str">
        <f>IF(LEN(VLOOKUP($G45,Baseline!$G:$DL,108,0))=0,"",VLOOKUP($G45,Baseline!$G:$DL,108,0))</f>
        <v/>
      </c>
      <c r="DK45" s="136" t="str">
        <f>IF(LEN(VLOOKUP($G45,Baseline!$G:$DL,109,0))=0,"",VLOOKUP($G45,Baseline!$G:$DL,109,0))</f>
        <v/>
      </c>
      <c r="DL45" s="136" t="str">
        <f>IF(LEN(VLOOKUP($G45,Baseline!$G:$DL,110,0))=0,"",VLOOKUP($G45,Baseline!$G:$DL,110,0))</f>
        <v/>
      </c>
      <c r="DM45" s="136"/>
      <c r="DN45" s="136"/>
      <c r="DO45" s="136"/>
      <c r="DP45" s="155"/>
      <c r="DQ45" s="139" t="str">
        <f>IF(LEN(VLOOKUP($G45,Baseline!$G:$EN,115,0))=0,"",VLOOKUP($G45,Baseline!$G:$EN,115,0))</f>
        <v>Találtak Önnél bármikor a normálisnál magasabb vérzsír vagy koleszterin értéket?
Ha az Ön vérzsírértéke a normálisnál nem magasabb, akkor a következő kérdéseknél kérjük, kattintson a "nincs válasz" gombra.</v>
      </c>
      <c r="DR45" s="139" t="str">
        <f>IF(LEN(VLOOKUP($G45,Baseline!$G:$EN,116,0))=0,"",VLOOKUP($G45,Baseline!$G:$EN,116,0))</f>
        <v>0 = nem</v>
      </c>
      <c r="DS45" s="139" t="str">
        <f>IF(LEN(VLOOKUP($G45,Baseline!$G:$EN,117,0))=0,"",VLOOKUP($G45,Baseline!$G:$EN,117,0))</f>
        <v>1 = igen</v>
      </c>
      <c r="DT45" s="139" t="str">
        <f>IF(LEN(VLOOKUP($G45,Baseline!$G:$EN,118,0))=0,"",VLOOKUP($G45,Baseline!$G:$EN,118,0))</f>
        <v>99 = nincs válasz</v>
      </c>
      <c r="DU45" s="139" t="str">
        <f>IF(LEN(VLOOKUP($G45,Baseline!$G:$EN,119,0))=0,"",VLOOKUP($G45,Baseline!$G:$EN,119,0))</f>
        <v/>
      </c>
      <c r="DV45" s="139" t="str">
        <f>IF(LEN(VLOOKUP($G45,Baseline!$G:$EN,120,0))=0,"",VLOOKUP($G45,Baseline!$G:$EN,120,0))</f>
        <v/>
      </c>
      <c r="DW45" s="139" t="str">
        <f>IF(LEN(VLOOKUP($G45,Baseline!$G:$EN,121,0))=0,"",VLOOKUP($G45,Baseline!$G:$EN,121,0))</f>
        <v/>
      </c>
      <c r="DX45" s="139" t="str">
        <f>IF(LEN(VLOOKUP($G45,Baseline!$G:$EN,122,0))=0,"",VLOOKUP($G45,Baseline!$G:$EN,122,0))</f>
        <v/>
      </c>
      <c r="DY45" s="139" t="str">
        <f>IF(LEN(VLOOKUP($G45,Baseline!$G:$EN,123,0))=0,"",VLOOKUP($G45,Baseline!$G:$EN,123,0))</f>
        <v/>
      </c>
      <c r="DZ45" s="139" t="str">
        <f>IF(LEN(VLOOKUP($G45,Baseline!$G:$EN,124,0))=0,"",VLOOKUP($G45,Baseline!$G:$EN,124,0))</f>
        <v/>
      </c>
      <c r="EA45" s="139" t="str">
        <f>IF(LEN(VLOOKUP($G45,Baseline!$G:$EN,125,0))=0,"",VLOOKUP($G45,Baseline!$G:$EN,125,0))</f>
        <v/>
      </c>
      <c r="EB45" s="139" t="str">
        <f>IF(LEN(VLOOKUP($G45,Baseline!$G:$EN,126,0))=0,"",VLOOKUP($G45,Baseline!$G:$EN,126,0))</f>
        <v/>
      </c>
      <c r="EC45" s="139" t="str">
        <f>IF(LEN(VLOOKUP($G45,Baseline!$G:$EN,127,0))=0,"",VLOOKUP($G45,Baseline!$G:$EN,127,0))</f>
        <v/>
      </c>
      <c r="ED45" s="139" t="str">
        <f>IF(LEN(VLOOKUP($G45,Baseline!$G:$EN,128,0))=0,"",VLOOKUP($G45,Baseline!$G:$EN,128,0))</f>
        <v/>
      </c>
      <c r="EE45" s="139" t="str">
        <f>IF(LEN(VLOOKUP($G45,Baseline!$G:$EN,129,0))=0,"",VLOOKUP($G45,Baseline!$G:$EN,129,0))</f>
        <v/>
      </c>
      <c r="EF45" s="139" t="str">
        <f>IF(LEN(VLOOKUP($G45,Baseline!$G:$EN,130,0))=0,"",VLOOKUP($G45,Baseline!$G:$EN,130,0))</f>
        <v/>
      </c>
      <c r="EG45" s="139" t="str">
        <f>IF(LEN(VLOOKUP($G45,Baseline!$G:$EN,131,0))=0,"",VLOOKUP($G45,Baseline!$G:$EN,131,0))</f>
        <v/>
      </c>
      <c r="EH45" s="139" t="str">
        <f>IF(LEN(VLOOKUP($G45,Baseline!$G:$EN,132,0))=0,"",VLOOKUP($G45,Baseline!$G:$EN,132,0))</f>
        <v/>
      </c>
      <c r="EI45" s="139" t="str">
        <f>IF(LEN(VLOOKUP($G45,Baseline!$G:$EN,133,0))=0,"",VLOOKUP($G45,Baseline!$G:$EN,133,0))</f>
        <v/>
      </c>
      <c r="EJ45" s="139" t="str">
        <f>IF(LEN(VLOOKUP($G45,Baseline!$G:$EN,134,0))=0,"",VLOOKUP($G45,Baseline!$G:$EN,134,0))</f>
        <v/>
      </c>
      <c r="EK45" s="139" t="str">
        <f>IF(LEN(VLOOKUP($G45,Baseline!$G:$EN,135,0))=0,"",VLOOKUP($G45,Baseline!$G:$EN,135,0))</f>
        <v/>
      </c>
      <c r="EL45" s="139" t="str">
        <f>IF(LEN(VLOOKUP($G45,Baseline!$G:$EN,136,0))=0,"",VLOOKUP($G45,Baseline!$G:$EN,136,0))</f>
        <v/>
      </c>
      <c r="EM45" s="139" t="str">
        <f>IF(LEN(VLOOKUP($G45,Baseline!$G:$EN,137,0))=0,"",VLOOKUP($G45,Baseline!$G:$EN,137,0))</f>
        <v/>
      </c>
      <c r="EN45" s="139" t="str">
        <f>IF(LEN(VLOOKUP($G45,Baseline!$G:$EN,138,0))=0,"",VLOOKUP($G45,Baseline!$G:$EN,138,0))</f>
        <v/>
      </c>
      <c r="ER45" s="153"/>
      <c r="ES45" s="139" t="str">
        <f>IF(LEN(VLOOKUP($G45,Baseline!$G:$FP,143,0))=0,"",VLOOKUP($G45,Baseline!$G:$FP,143,0))</f>
        <v>Le è mai stato rilevato un alto contenuto di lipidi nel sangue o alti livelli di colesterolo da un medico?
Se non soffre di livelli di colesterolo alti, selezioni la risposta “nessuna risposta” nelle domande successive.</v>
      </c>
      <c r="ET45" s="139" t="str">
        <f>IF(LEN(VLOOKUP($G45,Baseline!$G:$FP,144,0))=0,"",VLOOKUP($G45,Baseline!$G:$FP,144,0))</f>
        <v>0 = no</v>
      </c>
      <c r="EU45" s="139" t="str">
        <f>IF(LEN(VLOOKUP($G45,Baseline!$G:$FP,145,0))=0,"",VLOOKUP($G45,Baseline!$G:$FP,145,0))</f>
        <v>1 = sì</v>
      </c>
      <c r="EV45" s="139" t="str">
        <f>IF(LEN(VLOOKUP($G45,Baseline!$G:$FP,146,0))=0,"",VLOOKUP($G45,Baseline!$G:$FP,146,0))</f>
        <v>99 = nessuna risposta</v>
      </c>
      <c r="EW45" s="139" t="str">
        <f>IF(LEN(VLOOKUP($G45,Baseline!$G:$FP,147,0))=0,"",VLOOKUP($G45,Baseline!$G:$FP,147,0))</f>
        <v/>
      </c>
      <c r="EX45" s="139" t="str">
        <f>IF(LEN(VLOOKUP($G45,Baseline!$G:$FP,148,0))=0,"",VLOOKUP($G45,Baseline!$G:$FP,148,0))</f>
        <v/>
      </c>
      <c r="EY45" s="139" t="str">
        <f>IF(LEN(VLOOKUP($G45,Baseline!$G:$FP,149,0))=0,"",VLOOKUP($G45,Baseline!$G:$FP,149,0))</f>
        <v/>
      </c>
      <c r="EZ45" s="139" t="str">
        <f>IF(LEN(VLOOKUP($G45,Baseline!$G:$FP,150,0))=0,"",VLOOKUP($G45,Baseline!$G:$FP,150,0))</f>
        <v/>
      </c>
      <c r="FA45" s="139" t="str">
        <f>IF(LEN(VLOOKUP($G45,Baseline!$G:$FP,151,0))=0,"",VLOOKUP($G45,Baseline!$G:$FP,151,0))</f>
        <v/>
      </c>
      <c r="FB45" s="139" t="str">
        <f>IF(LEN(VLOOKUP($G45,Baseline!$G:$FP,152,0))=0,"",VLOOKUP($G45,Baseline!$G:$FP,152,0))</f>
        <v/>
      </c>
      <c r="FC45" s="139" t="str">
        <f>IF(LEN(VLOOKUP($G45,Baseline!$G:$FP,153,0))=0,"",VLOOKUP($G45,Baseline!$G:$FP,153,0))</f>
        <v/>
      </c>
      <c r="FD45" s="139" t="str">
        <f>IF(LEN(VLOOKUP($G45,Baseline!$G:$FP,154,0))=0,"",VLOOKUP($G45,Baseline!$G:$FP,154,0))</f>
        <v/>
      </c>
      <c r="FE45" s="139" t="str">
        <f>IF(LEN(VLOOKUP($G45,Baseline!$G:$FP,155,0))=0,"",VLOOKUP($G45,Baseline!$G:$FP,155,0))</f>
        <v/>
      </c>
      <c r="FF45" s="139" t="str">
        <f>IF(LEN(VLOOKUP($G45,Baseline!$G:$FP,156,0))=0,"",VLOOKUP($G45,Baseline!$G:$FP,156,0))</f>
        <v/>
      </c>
      <c r="FG45" s="139" t="str">
        <f>IF(LEN(VLOOKUP($G45,Baseline!$G:$FP,157,0))=0,"",VLOOKUP($G45,Baseline!$G:$FP,157,0))</f>
        <v/>
      </c>
      <c r="FH45" s="139" t="str">
        <f>IF(LEN(VLOOKUP($G45,Baseline!$G:$FP,158,0))=0,"",VLOOKUP($G45,Baseline!$G:$FP,158,0))</f>
        <v/>
      </c>
      <c r="FI45" s="139" t="str">
        <f>IF(LEN(VLOOKUP($G45,Baseline!$G:$FP,159,0))=0,"",VLOOKUP($G45,Baseline!$G:$FP,159,0))</f>
        <v/>
      </c>
      <c r="FJ45" s="139" t="str">
        <f>IF(LEN(VLOOKUP($G45,Baseline!$G:$FP,160,0))=0,"",VLOOKUP($G45,Baseline!$G:$FP,160,0))</f>
        <v/>
      </c>
      <c r="FK45" s="139" t="str">
        <f>IF(LEN(VLOOKUP($G45,Baseline!$G:$FP,161,0))=0,"",VLOOKUP($G45,Baseline!$G:$FP,161,0))</f>
        <v/>
      </c>
      <c r="FL45" s="139" t="str">
        <f>IF(LEN(VLOOKUP($G45,Baseline!$G:$FP,162,0))=0,"",VLOOKUP($G45,Baseline!$G:$FP,162,0))</f>
        <v/>
      </c>
      <c r="FM45" s="139" t="str">
        <f>IF(LEN(VLOOKUP($G45,Baseline!$G:$FP,163,0))=0,"",VLOOKUP($G45,Baseline!$G:$FP,163,0))</f>
        <v/>
      </c>
      <c r="FN45" s="139" t="str">
        <f>IF(LEN(VLOOKUP($G45,Baseline!$G:$FP,164,0))=0,"",VLOOKUP($G45,Baseline!$G:$FP,164,0))</f>
        <v/>
      </c>
      <c r="FO45" s="139" t="str">
        <f>IF(LEN(VLOOKUP($G45,Baseline!$G:$FP,165,0))=0,"",VLOOKUP($G45,Baseline!$G:$FP,165,0))</f>
        <v/>
      </c>
      <c r="FP45" s="139" t="str">
        <f>IF(LEN(VLOOKUP($G45,Baseline!$G:$FP,166,0))=0,"",VLOOKUP($G45,Baseline!$G:$FP,166,0))</f>
        <v/>
      </c>
      <c r="FT45" s="153"/>
      <c r="FU45" s="139" t="str">
        <f>IF(LEN(VLOOKUP($G45,Baseline!$G:$GR,171,0))=0,"",VLOOKUP($G45,Baseline!$G:$GR,171,0))</f>
        <v>Был ли у Вас обнаружен повышенный уровень жиров или холестерина в крови?
Если нет, отметьте в вопросах ниже вариант "нет ответа".</v>
      </c>
      <c r="FV45" s="139" t="str">
        <f>IF(LEN(VLOOKUP($G45,Baseline!$G:$GR,172,0))=0,"",VLOOKUP($G45,Baseline!$G:$GR,172,0))</f>
        <v>0 = нет</v>
      </c>
      <c r="FW45" s="139" t="str">
        <f>IF(LEN(VLOOKUP($G45,Baseline!$G:$GR,173,0))=0,"",VLOOKUP($G45,Baseline!$G:$GR,173,0))</f>
        <v>1 = да</v>
      </c>
      <c r="FX45" s="139" t="str">
        <f>IF(LEN(VLOOKUP($G45,Baseline!$G:$GR,174,0))=0,"",VLOOKUP($G45,Baseline!$G:$GR,174,0))</f>
        <v>99 = нет ответа</v>
      </c>
      <c r="FY45" s="139" t="str">
        <f>IF(LEN(VLOOKUP($G45,Baseline!$G:$GR,175,0))=0,"",VLOOKUP($G45,Baseline!$G:$GR,175,0))</f>
        <v/>
      </c>
      <c r="FZ45" s="139" t="str">
        <f>IF(LEN(VLOOKUP($G45,Baseline!$G:$GR,176,0))=0,"",VLOOKUP($G45,Baseline!$G:$GR,176,0))</f>
        <v/>
      </c>
      <c r="GA45" s="139" t="str">
        <f>IF(LEN(VLOOKUP($G45,Baseline!$G:$GR,177,0))=0,"",VLOOKUP($G45,Baseline!$G:$GR,177,0))</f>
        <v/>
      </c>
      <c r="GB45" s="139" t="str">
        <f>IF(LEN(VLOOKUP($G45,Baseline!$G:$GR,178,0))=0,"",VLOOKUP($G45,Baseline!$G:$GR,178,0))</f>
        <v/>
      </c>
      <c r="GC45" s="139" t="str">
        <f>IF(LEN(VLOOKUP($G45,Baseline!$G:$GR,179,0))=0,"",VLOOKUP($G45,Baseline!$G:$GR,179,0))</f>
        <v/>
      </c>
      <c r="GD45" s="139" t="str">
        <f>IF(LEN(VLOOKUP($G45,Baseline!$G:$GR,180,0))=0,"",VLOOKUP($G45,Baseline!$G:$GR,180,0))</f>
        <v/>
      </c>
      <c r="GE45" s="139" t="str">
        <f>IF(LEN(VLOOKUP($G45,Baseline!$G:$GR,181,0))=0,"",VLOOKUP($G45,Baseline!$G:$GR,181,0))</f>
        <v/>
      </c>
      <c r="GF45" s="139" t="str">
        <f>IF(LEN(VLOOKUP($G45,Baseline!$G:$GR,182,0))=0,"",VLOOKUP($G45,Baseline!$G:$GR,182,0))</f>
        <v/>
      </c>
      <c r="GG45" s="139" t="str">
        <f>IF(LEN(VLOOKUP($G45,Baseline!$G:$GR,183,0))=0,"",VLOOKUP($G45,Baseline!$G:$GR,183,0))</f>
        <v/>
      </c>
      <c r="GH45" s="139" t="str">
        <f>IF(LEN(VLOOKUP($G45,Baseline!$G:$GR,184,0))=0,"",VLOOKUP($G45,Baseline!$G:$GR,184,0))</f>
        <v/>
      </c>
      <c r="GI45" s="139" t="str">
        <f>IF(LEN(VLOOKUP($G45,Baseline!$G:$GR,185,0))=0,"",VLOOKUP($G45,Baseline!$G:$GR,185,0))</f>
        <v/>
      </c>
      <c r="GJ45" s="139" t="str">
        <f>IF(LEN(VLOOKUP($G45,Baseline!$G:$GR,186,0))=0,"",VLOOKUP($G45,Baseline!$G:$GR,186,0))</f>
        <v/>
      </c>
      <c r="GK45" s="139" t="str">
        <f>IF(LEN(VLOOKUP($G45,Baseline!$G:$GR,187,0))=0,"",VLOOKUP($G45,Baseline!$G:$GR,187,0))</f>
        <v/>
      </c>
      <c r="GL45" s="139" t="str">
        <f>IF(LEN(VLOOKUP($G45,Baseline!$G:$GR,188,0))=0,"",VLOOKUP($G45,Baseline!$G:$GR,188,0))</f>
        <v/>
      </c>
      <c r="GM45" s="139" t="str">
        <f>IF(LEN(VLOOKUP($G45,Baseline!$G:$GR,189,0))=0,"",VLOOKUP($G45,Baseline!$G:$GR,189,0))</f>
        <v/>
      </c>
      <c r="GN45" s="139" t="str">
        <f>IF(LEN(VLOOKUP($G45,Baseline!$G:$GR,190,0))=0,"",VLOOKUP($G45,Baseline!$G:$GR,190,0))</f>
        <v/>
      </c>
      <c r="GO45" s="139" t="str">
        <f>IF(LEN(VLOOKUP($G45,Baseline!$G:$GR,191,0))=0,"",VLOOKUP($G45,Baseline!$G:$GR,191,0))</f>
        <v/>
      </c>
      <c r="GP45" s="139" t="str">
        <f>IF(LEN(VLOOKUP($G45,Baseline!$G:$GR,192,0))=0,"",VLOOKUP($G45,Baseline!$G:$GR,192,0))</f>
        <v/>
      </c>
      <c r="GQ45" s="139" t="str">
        <f>IF(LEN(VLOOKUP($G45,Baseline!$G:$GR,193,0))=0,"",VLOOKUP($G45,Baseline!$G:$GR,193,0))</f>
        <v/>
      </c>
      <c r="GR45" s="139" t="str">
        <f>IF(LEN(VLOOKUP($G45,Baseline!$G:$GR,194,0))=0,"",VLOOKUP($G45,Baseline!$G:$GR,194,0))</f>
        <v/>
      </c>
      <c r="GV45" s="153"/>
      <c r="GW45" s="139" t="str">
        <f>IF(LEN(VLOOKUP($G45,Baseline!$G:$HT,199,0))=0,"",VLOOKUP($G45,Baseline!$G:$HT,199,0))</f>
        <v>Da li su vam je ikad lekar ustanovio da imate povećane vrednosti masti ili holesterola u krvi?
Ako nemate povećane vrednosti masti u krvi kliknite kod sledećih pitanja na "nema podataka".</v>
      </c>
      <c r="GX45" s="139" t="str">
        <f>IF(LEN(VLOOKUP($G45,Baseline!$G:$HT,200,0))=0,"",VLOOKUP($G45,Baseline!$G:$HT,200,0))</f>
        <v>0 = ne</v>
      </c>
      <c r="GY45" s="139" t="str">
        <f>IF(LEN(VLOOKUP($G45,Baseline!$G:$HT,201,0))=0,"",VLOOKUP($G45,Baseline!$G:$HT,201,0))</f>
        <v>1 = da</v>
      </c>
      <c r="GZ45" s="139" t="str">
        <f>IF(LEN(VLOOKUP($G45,Baseline!$G:$HT,202,0))=0,"",VLOOKUP($G45,Baseline!$G:$HT,202,0))</f>
        <v>99 = nema podataka</v>
      </c>
      <c r="HA45" s="139" t="str">
        <f>IF(LEN(VLOOKUP($G45,Baseline!$G:$HT,203,0))=0,"",VLOOKUP($G45,Baseline!$G:$HT,203,0))</f>
        <v/>
      </c>
      <c r="HB45" s="139" t="str">
        <f>IF(LEN(VLOOKUP($G45,Baseline!$G:$HT,204,0))=0,"",VLOOKUP($G45,Baseline!$G:$HT,204,0))</f>
        <v/>
      </c>
      <c r="HC45" s="139" t="str">
        <f>IF(LEN(VLOOKUP($G45,Baseline!$G:$HT,205,0))=0,"",VLOOKUP($G45,Baseline!$G:$HT,205,0))</f>
        <v/>
      </c>
      <c r="HD45" s="139" t="str">
        <f>IF(LEN(VLOOKUP($G45,Baseline!$G:$HT,206,0))=0,"",VLOOKUP($G45,Baseline!$G:$HT,206,0))</f>
        <v/>
      </c>
      <c r="HE45" s="139" t="str">
        <f>IF(LEN(VLOOKUP($G45,Baseline!$G:$HT,207,0))=0,"",VLOOKUP($G45,Baseline!$G:$HT,207,0))</f>
        <v/>
      </c>
      <c r="HF45" s="139" t="str">
        <f>IF(LEN(VLOOKUP($G45,Baseline!$G:$HT,208,0))=0,"",VLOOKUP($G45,Baseline!$G:$HT,208,0))</f>
        <v/>
      </c>
      <c r="HG45" s="139" t="str">
        <f>IF(LEN(VLOOKUP($G45,Baseline!$G:$HT,209,0))=0,"",VLOOKUP($G45,Baseline!$G:$HT,209,0))</f>
        <v/>
      </c>
      <c r="HH45" s="139" t="str">
        <f>IF(LEN(VLOOKUP($G45,Baseline!$G:$HT,210,0))=0,"",VLOOKUP($G45,Baseline!$G:$HT,210,0))</f>
        <v/>
      </c>
      <c r="HI45" s="139" t="str">
        <f>IF(LEN(VLOOKUP($G45,Baseline!$G:$HT,211,0))=0,"",VLOOKUP($G45,Baseline!$G:$HT,211,0))</f>
        <v/>
      </c>
      <c r="HJ45" s="139" t="str">
        <f>IF(LEN(VLOOKUP($G45,Baseline!$G:$HT,212,0))=0,"",VLOOKUP($G45,Baseline!$G:$HT,212,0))</f>
        <v/>
      </c>
      <c r="HK45" s="139" t="str">
        <f>IF(LEN(VLOOKUP($G45,Baseline!$G:$HT,213,0))=0,"",VLOOKUP($G45,Baseline!$G:$HT,213,0))</f>
        <v/>
      </c>
      <c r="HL45" s="139" t="str">
        <f>IF(LEN(VLOOKUP($G45,Baseline!$G:$HT,214,0))=0,"",VLOOKUP($G45,Baseline!$G:$HT,214,0))</f>
        <v/>
      </c>
      <c r="HM45" s="139" t="str">
        <f>IF(LEN(VLOOKUP($G45,Baseline!$G:$HT,215,0))=0,"",VLOOKUP($G45,Baseline!$G:$HT,215,0))</f>
        <v/>
      </c>
      <c r="HN45" s="139" t="str">
        <f>IF(LEN(VLOOKUP($G45,Baseline!$G:$HT,216,0))=0,"",VLOOKUP($G45,Baseline!$G:$HT,216,0))</f>
        <v/>
      </c>
      <c r="HO45" s="139" t="str">
        <f>IF(LEN(VLOOKUP($G45,Baseline!$G:$HT,217,0))=0,"",VLOOKUP($G45,Baseline!$G:$HT,217,0))</f>
        <v/>
      </c>
      <c r="HP45" s="139" t="str">
        <f>IF(LEN(VLOOKUP($G45,Baseline!$G:$HT,218,0))=0,"",VLOOKUP($G45,Baseline!$G:$HT,218,0))</f>
        <v/>
      </c>
      <c r="HQ45" s="139" t="str">
        <f>IF(LEN(VLOOKUP($G45,Baseline!$G:$HT,219,0))=0,"",VLOOKUP($G45,Baseline!$G:$HT,219,0))</f>
        <v/>
      </c>
      <c r="HR45" s="139" t="str">
        <f>IF(LEN(VLOOKUP($G45,Baseline!$G:$HT,220,0))=0,"",VLOOKUP($G45,Baseline!$G:$HT,220,0))</f>
        <v/>
      </c>
      <c r="HS45" s="139" t="str">
        <f>IF(LEN(VLOOKUP($G45,Baseline!$G:$HT,221,0))=0,"",VLOOKUP($G45,Baseline!$G:$HT,221,0))</f>
        <v/>
      </c>
      <c r="HT45" s="139" t="str">
        <f>IF(LEN(VLOOKUP($G45,Baseline!$G:$HT,222,0))=0,"",VLOOKUP($G45,Baseline!$G:$HT,222,0))</f>
        <v/>
      </c>
      <c r="HX45" s="153"/>
    </row>
    <row r="46" spans="1:1024" s="177" customFormat="1" ht="47.25" x14ac:dyDescent="0.25">
      <c r="A46" s="198" t="s">
        <v>261</v>
      </c>
      <c r="B46" s="198" t="s">
        <v>262</v>
      </c>
      <c r="C46" s="198"/>
      <c r="D46" s="198"/>
      <c r="E46" s="198"/>
      <c r="F46" s="139" t="s">
        <v>263</v>
      </c>
      <c r="G46" s="198" t="s">
        <v>1346</v>
      </c>
      <c r="H46" s="198"/>
      <c r="I46" s="157" t="str">
        <f>IF(LEN(VLOOKUP($G46,Baseline!$G:$BH,3,0))=0,"",VLOOKUP($G46,Baseline!$G:$BH,3,0))</f>
        <v>Nehmen Sie derzeit Medikamente gegen erhöhtes Cholesterin ein?</v>
      </c>
      <c r="J46" s="139" t="str">
        <f>IF(LEN(VLOOKUP($G46,Baseline!$G:$BH,4,0))=0,"",VLOOKUP($G46,Baseline!$G:$BH,4,0))</f>
        <v>0 = Nein</v>
      </c>
      <c r="K46" s="139" t="str">
        <f>IF(LEN(VLOOKUP($G46,Baseline!$G:$BH,5,0))=0,"",VLOOKUP($G46,Baseline!$G:$BH,5,0))</f>
        <v>1 = Ja</v>
      </c>
      <c r="L46" s="139" t="str">
        <f>IF(LEN(VLOOKUP($G46,Baseline!$G:$BH,6,0))=0,"",VLOOKUP($G46,Baseline!$G:$BH,6,0))</f>
        <v>99 = Keine Angabe</v>
      </c>
      <c r="M46" s="139" t="str">
        <f>IF(LEN(VLOOKUP($G46,Baseline!$G:$BH,7,0))=0,"",VLOOKUP($G46,Baseline!$G:$BH,7,0))</f>
        <v/>
      </c>
      <c r="N46" s="139" t="str">
        <f>IF(LEN(VLOOKUP($G46,Baseline!$G:$BH,8,0))=0,"",VLOOKUP($G46,Baseline!$G:$BH,8,0))</f>
        <v/>
      </c>
      <c r="O46" s="139" t="str">
        <f>IF(LEN(VLOOKUP($G46,Baseline!$G:$BH,9,0))=0,"",VLOOKUP($G46,Baseline!$G:$BH,9,0))</f>
        <v/>
      </c>
      <c r="P46" s="139" t="str">
        <f>IF(LEN(VLOOKUP($G46,Baseline!$G:$BH,10,0))=0,"",VLOOKUP($G46,Baseline!$G:$BH,10,0))</f>
        <v/>
      </c>
      <c r="Q46" s="139" t="str">
        <f>IF(LEN(VLOOKUP($G46,Baseline!$G:$BH,11,0))=0,"",VLOOKUP($G46,Baseline!$G:$BH,11,0))</f>
        <v/>
      </c>
      <c r="R46" s="139" t="str">
        <f>IF(LEN(VLOOKUP($G46,Baseline!$G:$BH,12,0))=0,"",VLOOKUP($G46,Baseline!$G:$BH,12,0))</f>
        <v/>
      </c>
      <c r="S46" s="139" t="str">
        <f>IF(LEN(VLOOKUP($G46,Baseline!$G:$BH,13,0))=0,"",VLOOKUP($G46,Baseline!$G:$BH,13,0))</f>
        <v/>
      </c>
      <c r="T46" s="139" t="str">
        <f>IF(LEN(VLOOKUP($G46,Baseline!$G:$BH,14,0))=0,"",VLOOKUP($G46,Baseline!$G:$BH,14,0))</f>
        <v/>
      </c>
      <c r="U46" s="139" t="str">
        <f>IF(LEN(VLOOKUP($G46,Baseline!$G:$BH,15,0))=0,"",VLOOKUP($G46,Baseline!$G:$BH,15,0))</f>
        <v/>
      </c>
      <c r="V46" s="139" t="str">
        <f>IF(LEN(VLOOKUP($G46,Baseline!$G:$BH,16,0))=0,"",VLOOKUP($G46,Baseline!$G:$BH,16,0))</f>
        <v/>
      </c>
      <c r="W46" s="139" t="str">
        <f>IF(LEN(VLOOKUP($G46,Baseline!$G:$BH,17,0))=0,"",VLOOKUP($G46,Baseline!$G:$BH,17,0))</f>
        <v/>
      </c>
      <c r="X46" s="139" t="str">
        <f>IF(LEN(VLOOKUP($G46,Baseline!$G:$BH,18,0))=0,"",VLOOKUP($G46,Baseline!$G:$BH,18,0))</f>
        <v/>
      </c>
      <c r="Y46" s="139" t="str">
        <f>IF(LEN(VLOOKUP($G46,Baseline!$G:$BH,19,0))=0,"",VLOOKUP($G46,Baseline!$G:$BH,19,0))</f>
        <v/>
      </c>
      <c r="Z46" s="139" t="str">
        <f>IF(LEN(VLOOKUP($G46,Baseline!$G:$BH,20,0))=0,"",VLOOKUP($G46,Baseline!$G:$BH,20,0))</f>
        <v/>
      </c>
      <c r="AA46" s="139" t="str">
        <f>IF(LEN(VLOOKUP($G46,Baseline!$G:$BH,21,0))=0,"",VLOOKUP($G46,Baseline!$G:$BH,21,0))</f>
        <v/>
      </c>
      <c r="AB46" s="139" t="str">
        <f>IF(LEN(VLOOKUP($G46,Baseline!$G:$BH,22,0))=0,"",VLOOKUP($G46,Baseline!$G:$BH,22,0))</f>
        <v/>
      </c>
      <c r="AC46" s="139" t="str">
        <f>IF(LEN(VLOOKUP($G46,Baseline!$G:$BH,23,0))=0,"",VLOOKUP($G46,Baseline!$G:$BH,23,0))</f>
        <v/>
      </c>
      <c r="AD46" s="139" t="str">
        <f>IF(LEN(VLOOKUP($G46,Baseline!$G:$BH,24,0))=0,"",VLOOKUP($G46,Baseline!$G:$BH,24,0))</f>
        <v/>
      </c>
      <c r="AE46" s="139" t="str">
        <f>IF(LEN(VLOOKUP($G46,Baseline!$G:$BH,25,0))=0,"",VLOOKUP($G46,Baseline!$G:$BH,25,0))</f>
        <v/>
      </c>
      <c r="AF46" s="139" t="str">
        <f>IF(LEN(VLOOKUP($G46,Baseline!$G:$BH,26,0))=0,"",VLOOKUP($G46,Baseline!$G:$BH,26,0))</f>
        <v/>
      </c>
      <c r="AG46" s="198"/>
      <c r="AH46" s="198"/>
      <c r="AI46" s="198"/>
      <c r="AJ46" s="198"/>
      <c r="AK46" s="139" t="str">
        <f>IF(LEN(VLOOKUP($G46,Baseline!$G:$BH,31,0))=0,"",VLOOKUP($G46,Baseline!$G:$BH,31,0))</f>
        <v>Are you currently taking medication for high cholesterol?</v>
      </c>
      <c r="AL46" s="139" t="str">
        <f>IF(LEN(VLOOKUP($G46,Baseline!$G:$BH,32,0))=0,"",VLOOKUP($G46,Baseline!$G:$BH,32,0))</f>
        <v>0 = No</v>
      </c>
      <c r="AM46" s="139" t="str">
        <f>IF(LEN(VLOOKUP($G46,Baseline!$G:$BH,33,0))=0,"",VLOOKUP($G46,Baseline!$G:$BH,33,0))</f>
        <v>1 = Yes</v>
      </c>
      <c r="AN46" s="139" t="str">
        <f>IF(LEN(VLOOKUP($G46,Baseline!$G:$BH,34,0))=0,"",VLOOKUP($G46,Baseline!$G:$BH,34,0))</f>
        <v>99 = No response</v>
      </c>
      <c r="AO46" s="139" t="str">
        <f>IF(LEN(VLOOKUP($G46,Baseline!$G:$BH,35,0))=0,"",VLOOKUP($G46,Baseline!$G:$BH,35,0))</f>
        <v/>
      </c>
      <c r="AP46" s="139" t="str">
        <f>IF(LEN(VLOOKUP($G46,Baseline!$G:$BH,36,0))=0,"",VLOOKUP($G46,Baseline!$G:$BH,36,0))</f>
        <v/>
      </c>
      <c r="AQ46" s="139" t="str">
        <f>IF(LEN(VLOOKUP($G46,Baseline!$G:$BH,37,0))=0,"",VLOOKUP($G46,Baseline!$G:$BH,37,0))</f>
        <v/>
      </c>
      <c r="AR46" s="139" t="str">
        <f>IF(LEN(VLOOKUP($G46,Baseline!$G:$BH,38,0))=0,"",VLOOKUP($G46,Baseline!$G:$BH,38,0))</f>
        <v/>
      </c>
      <c r="AS46" s="139" t="str">
        <f>IF(LEN(VLOOKUP($G46,Baseline!$G:$BH,39,0))=0,"",VLOOKUP($G46,Baseline!$G:$BH,39,0))</f>
        <v/>
      </c>
      <c r="AT46" s="139" t="str">
        <f>IF(LEN(VLOOKUP($G46,Baseline!$G:$BH,40,0))=0,"",VLOOKUP($G46,Baseline!$G:$BH,40,0))</f>
        <v/>
      </c>
      <c r="AU46" s="139" t="str">
        <f>IF(LEN(VLOOKUP($G46,Baseline!$G:$BH,41,0))=0,"",VLOOKUP($G46,Baseline!$G:$BH,41,0))</f>
        <v/>
      </c>
      <c r="AV46" s="139" t="str">
        <f>IF(LEN(VLOOKUP($G46,Baseline!$G:$BH,42,0))=0,"",VLOOKUP($G46,Baseline!$G:$BH,42,0))</f>
        <v/>
      </c>
      <c r="AW46" s="139" t="str">
        <f>IF(LEN(VLOOKUP($G46,Baseline!$G:$BH,43,0))=0,"",VLOOKUP($G46,Baseline!$G:$BH,43,0))</f>
        <v/>
      </c>
      <c r="AX46" s="139" t="str">
        <f>IF(LEN(VLOOKUP($G46,Baseline!$G:$BH,44,0))=0,"",VLOOKUP($G46,Baseline!$G:$BH,44,0))</f>
        <v/>
      </c>
      <c r="AY46" s="139" t="str">
        <f>IF(LEN(VLOOKUP($G46,Baseline!$G:$BH,45,0))=0,"",VLOOKUP($G46,Baseline!$G:$BH,45,0))</f>
        <v/>
      </c>
      <c r="AZ46" s="139" t="str">
        <f>IF(LEN(VLOOKUP($G46,Baseline!$G:$BH,46,0))=0,"",VLOOKUP($G46,Baseline!$G:$BH,46,0))</f>
        <v/>
      </c>
      <c r="BA46" s="139" t="str">
        <f>IF(LEN(VLOOKUP($G46,Baseline!$G:$BH,47,0))=0,"",VLOOKUP($G46,Baseline!$G:$BH,47,0))</f>
        <v/>
      </c>
      <c r="BB46" s="139" t="str">
        <f>IF(LEN(VLOOKUP($G46,Baseline!$G:$BH,48,0))=0,"",VLOOKUP($G46,Baseline!$G:$BH,48,0))</f>
        <v/>
      </c>
      <c r="BC46" s="139" t="str">
        <f>IF(LEN(VLOOKUP($G46,Baseline!$G:$BH,49,0))=0,"",VLOOKUP($G46,Baseline!$G:$BH,49,0))</f>
        <v/>
      </c>
      <c r="BD46" s="139" t="str">
        <f>IF(LEN(VLOOKUP($G46,Baseline!$G:$BH,50,0))=0,"",VLOOKUP($G46,Baseline!$G:$BH,50,0))</f>
        <v/>
      </c>
      <c r="BE46" s="139" t="str">
        <f>IF(LEN(VLOOKUP($G46,Baseline!$G:$BH,51,0))=0,"",VLOOKUP($G46,Baseline!$G:$BH,51,0))</f>
        <v/>
      </c>
      <c r="BF46" s="139" t="str">
        <f>IF(LEN(VLOOKUP($G46,Baseline!$G:$BH,52,0))=0,"",VLOOKUP($G46,Baseline!$G:$BH,52,0))</f>
        <v/>
      </c>
      <c r="BG46" s="139" t="str">
        <f>IF(LEN(VLOOKUP($G46,Baseline!$G:$BH,53,0))=0,"",VLOOKUP($G46,Baseline!$G:$BH,53,0))</f>
        <v/>
      </c>
      <c r="BH46" s="139" t="str">
        <f>IF(LEN(VLOOKUP($G46,Baseline!$G:$BH,54,0))=0,"",VLOOKUP($G46,Baseline!$G:$BH,54,0))</f>
        <v/>
      </c>
      <c r="BI46" s="168"/>
      <c r="BJ46" s="168"/>
      <c r="BK46" s="168"/>
      <c r="BL46" s="168"/>
      <c r="BM46" s="139" t="str">
        <f>IF(LEN(VLOOKUP($G46,Baseline!$G:$CJ,59,0))=0,"",VLOOKUP($G46,Baseline!$G:$CJ,59,0))</f>
        <v>¿Actualmente está tomando medicamentos para reducir el nivel de colesterol en sangre?</v>
      </c>
      <c r="BN46" s="135" t="str">
        <f>IF(LEN(VLOOKUP($G46,Baseline!$G:$CJ,60,0))=0,"",VLOOKUP($G46,Baseline!$G:$CJ,60,0))</f>
        <v>0 = No</v>
      </c>
      <c r="BO46" s="135" t="str">
        <f>IF(LEN(VLOOKUP($G46,Baseline!$G:$CJ,61,0))=0,"",VLOOKUP($G46,Baseline!$G:$CJ,61,0))</f>
        <v>1 = Sí</v>
      </c>
      <c r="BP46" s="135" t="str">
        <f>IF(LEN(VLOOKUP($G46,Baseline!$G:$CJ,62,0))=0,"",VLOOKUP($G46,Baseline!$G:$CJ,62,0))</f>
        <v>99 = No hay datos</v>
      </c>
      <c r="BQ46" s="135" t="str">
        <f>IF(LEN(VLOOKUP($G46,Baseline!$G:$CJ,63,0))=0,"",VLOOKUP($G46,Baseline!$G:$CJ,63,0))</f>
        <v/>
      </c>
      <c r="BR46" s="135" t="str">
        <f>IF(LEN(VLOOKUP($G46,Baseline!$G:$CJ,64,0))=0,"",VLOOKUP($G46,Baseline!$G:$CJ,64,0))</f>
        <v/>
      </c>
      <c r="BS46" s="135" t="str">
        <f>IF(LEN(VLOOKUP($G46,Baseline!$G:$CJ,65,0))=0,"",VLOOKUP($G46,Baseline!$G:$CJ,65,0))</f>
        <v/>
      </c>
      <c r="BT46" s="135" t="str">
        <f>IF(LEN(VLOOKUP($G46,Baseline!$G:$CJ,66,0))=0,"",VLOOKUP($G46,Baseline!$G:$CJ,66,0))</f>
        <v/>
      </c>
      <c r="BU46" s="135" t="str">
        <f>IF(LEN(VLOOKUP($G46,Baseline!$G:$CJ,67,0))=0,"",VLOOKUP($G46,Baseline!$G:$CJ,67,0))</f>
        <v/>
      </c>
      <c r="BV46" s="135" t="str">
        <f>IF(LEN(VLOOKUP($G46,Baseline!$G:$CJ,68,0))=0,"",VLOOKUP($G46,Baseline!$G:$CJ,68,0))</f>
        <v/>
      </c>
      <c r="BW46" s="135" t="str">
        <f>IF(LEN(VLOOKUP($G46,Baseline!$G:$CJ,69,0))=0,"",VLOOKUP($G46,Baseline!$G:$CJ,69,0))</f>
        <v/>
      </c>
      <c r="BX46" s="135" t="str">
        <f>IF(LEN(VLOOKUP($G46,Baseline!$G:$CJ,70,0))=0,"",VLOOKUP($G46,Baseline!$G:$CJ,70,0))</f>
        <v/>
      </c>
      <c r="BY46" s="135" t="str">
        <f>IF(LEN(VLOOKUP($G46,Baseline!$G:$CJ,71,0))=0,"",VLOOKUP($G46,Baseline!$G:$CJ,71,0))</f>
        <v/>
      </c>
      <c r="BZ46" s="135" t="str">
        <f>IF(LEN(VLOOKUP($G46,Baseline!$G:$CJ,72,0))=0,"",VLOOKUP($G46,Baseline!$G:$CJ,72,0))</f>
        <v/>
      </c>
      <c r="CA46" s="135" t="str">
        <f>IF(LEN(VLOOKUP($G46,Baseline!$G:$CJ,73,0))=0,"",VLOOKUP($G46,Baseline!$G:$CJ,73,0))</f>
        <v/>
      </c>
      <c r="CB46" s="135" t="str">
        <f>IF(LEN(VLOOKUP($G46,Baseline!$G:$CJ,74,0))=0,"",VLOOKUP($G46,Baseline!$G:$CJ,74,0))</f>
        <v/>
      </c>
      <c r="CC46" s="135" t="str">
        <f>IF(LEN(VLOOKUP($G46,Baseline!$G:$CJ,75,0))=0,"",VLOOKUP($G46,Baseline!$G:$CJ,75,0))</f>
        <v/>
      </c>
      <c r="CD46" s="135" t="str">
        <f>IF(LEN(VLOOKUP($G46,Baseline!$G:$CJ,76,0))=0,"",VLOOKUP($G46,Baseline!$G:$CJ,76,0))</f>
        <v/>
      </c>
      <c r="CE46" s="135" t="str">
        <f>IF(LEN(VLOOKUP($G46,Baseline!$G:$CJ,77,0))=0,"",VLOOKUP($G46,Baseline!$G:$CJ,77,0))</f>
        <v/>
      </c>
      <c r="CF46" s="135" t="str">
        <f>IF(LEN(VLOOKUP($G46,Baseline!$G:$CJ,78,0))=0,"",VLOOKUP($G46,Baseline!$G:$CJ,78,0))</f>
        <v/>
      </c>
      <c r="CG46" s="135" t="str">
        <f>IF(LEN(VLOOKUP($G46,Baseline!$G:$CJ,79,0))=0,"",VLOOKUP($G46,Baseline!$G:$CJ,79,0))</f>
        <v/>
      </c>
      <c r="CH46" s="135" t="str">
        <f>IF(LEN(VLOOKUP($G46,Baseline!$G:$CJ,80,0))=0,"",VLOOKUP($G46,Baseline!$G:$CJ,80,0))</f>
        <v/>
      </c>
      <c r="CI46" s="135" t="str">
        <f>IF(LEN(VLOOKUP($G46,Baseline!$G:$CJ,81,0))=0,"",VLOOKUP($G46,Baseline!$G:$CJ,81,0))</f>
        <v/>
      </c>
      <c r="CJ46" s="135" t="str">
        <f>IF(LEN(VLOOKUP($G46,Baseline!$G:$CJ,82,0))=0,"",VLOOKUP($G46,Baseline!$G:$CJ,82,0))</f>
        <v/>
      </c>
      <c r="CK46" s="168"/>
      <c r="CL46" s="168"/>
      <c r="CM46" s="168"/>
      <c r="CN46" s="168"/>
      <c r="CO46" s="136" t="str">
        <f>IF(LEN(VLOOKUP($G46,Baseline!$G:$DL,87,0))=0,"",VLOOKUP($G46,Baseline!$G:$DL,87,0))</f>
        <v>Prenez-vous actuellement des médicaments contre l'hypercholestérolémie ?</v>
      </c>
      <c r="CP46" s="136" t="str">
        <f>IF(LEN(VLOOKUP($G46,Baseline!$G:$DL,88,0))=0,"",VLOOKUP($G46,Baseline!$G:$DL,88,0))</f>
        <v>0 = non</v>
      </c>
      <c r="CQ46" s="136" t="str">
        <f>IF(LEN(VLOOKUP($G46,Baseline!$G:$DL,89,0))=0,"",VLOOKUP($G46,Baseline!$G:$DL,89,0))</f>
        <v>1 = oui</v>
      </c>
      <c r="CR46" s="136" t="str">
        <f>IF(LEN(VLOOKUP($G46,Baseline!$G:$DL,90,0))=0,"",VLOOKUP($G46,Baseline!$G:$DL,90,0))</f>
        <v>99 = pas de réponse</v>
      </c>
      <c r="CS46" s="136" t="str">
        <f>IF(LEN(VLOOKUP($G46,Baseline!$G:$DL,91,0))=0,"",VLOOKUP($G46,Baseline!$G:$DL,91,0))</f>
        <v/>
      </c>
      <c r="CT46" s="136" t="str">
        <f>IF(LEN(VLOOKUP($G46,Baseline!$G:$DL,92,0))=0,"",VLOOKUP($G46,Baseline!$G:$DL,92,0))</f>
        <v/>
      </c>
      <c r="CU46" s="136" t="str">
        <f>IF(LEN(VLOOKUP($G46,Baseline!$G:$DL,93,0))=0,"",VLOOKUP($G46,Baseline!$G:$DL,93,0))</f>
        <v/>
      </c>
      <c r="CV46" s="136" t="str">
        <f>IF(LEN(VLOOKUP($G46,Baseline!$G:$DL,94,0))=0,"",VLOOKUP($G46,Baseline!$G:$DL,94,0))</f>
        <v/>
      </c>
      <c r="CW46" s="136" t="str">
        <f>IF(LEN(VLOOKUP($G46,Baseline!$G:$DL,95,0))=0,"",VLOOKUP($G46,Baseline!$G:$DL,95,0))</f>
        <v/>
      </c>
      <c r="CX46" s="136" t="str">
        <f>IF(LEN(VLOOKUP($G46,Baseline!$G:$DL,96,0))=0,"",VLOOKUP($G46,Baseline!$G:$DL,96,0))</f>
        <v/>
      </c>
      <c r="CY46" s="136" t="str">
        <f>IF(LEN(VLOOKUP($G46,Baseline!$G:$DL,97,0))=0,"",VLOOKUP($G46,Baseline!$G:$DL,97,0))</f>
        <v/>
      </c>
      <c r="CZ46" s="136" t="str">
        <f>IF(LEN(VLOOKUP($G46,Baseline!$G:$DL,98,0))=0,"",VLOOKUP($G46,Baseline!$G:$DL,98,0))</f>
        <v/>
      </c>
      <c r="DA46" s="136" t="str">
        <f>IF(LEN(VLOOKUP($G46,Baseline!$G:$DL,99,0))=0,"",VLOOKUP($G46,Baseline!$G:$DL,99,0))</f>
        <v/>
      </c>
      <c r="DB46" s="136" t="str">
        <f>IF(LEN(VLOOKUP($G46,Baseline!$G:$DL,100,0))=0,"",VLOOKUP($G46,Baseline!$G:$DL,100,0))</f>
        <v/>
      </c>
      <c r="DC46" s="136" t="str">
        <f>IF(LEN(VLOOKUP($G46,Baseline!$G:$DL,101,0))=0,"",VLOOKUP($G46,Baseline!$G:$DL,101,0))</f>
        <v/>
      </c>
      <c r="DD46" s="136" t="str">
        <f>IF(LEN(VLOOKUP($G46,Baseline!$G:$DL,102,0))=0,"",VLOOKUP($G46,Baseline!$G:$DL,102,0))</f>
        <v/>
      </c>
      <c r="DE46" s="136" t="str">
        <f>IF(LEN(VLOOKUP($G46,Baseline!$G:$DL,103,0))=0,"",VLOOKUP($G46,Baseline!$G:$DL,103,0))</f>
        <v/>
      </c>
      <c r="DF46" s="136" t="str">
        <f>IF(LEN(VLOOKUP($G46,Baseline!$G:$DL,104,0))=0,"",VLOOKUP($G46,Baseline!$G:$DL,104,0))</f>
        <v/>
      </c>
      <c r="DG46" s="136" t="str">
        <f>IF(LEN(VLOOKUP($G46,Baseline!$G:$DL,105,0))=0,"",VLOOKUP($G46,Baseline!$G:$DL,105,0))</f>
        <v/>
      </c>
      <c r="DH46" s="136" t="str">
        <f>IF(LEN(VLOOKUP($G46,Baseline!$G:$DL,106,0))=0,"",VLOOKUP($G46,Baseline!$G:$DL,106,0))</f>
        <v/>
      </c>
      <c r="DI46" s="136" t="str">
        <f>IF(LEN(VLOOKUP($G46,Baseline!$G:$DL,107,0))=0,"",VLOOKUP($G46,Baseline!$G:$DL,107,0))</f>
        <v/>
      </c>
      <c r="DJ46" s="136" t="str">
        <f>IF(LEN(VLOOKUP($G46,Baseline!$G:$DL,108,0))=0,"",VLOOKUP($G46,Baseline!$G:$DL,108,0))</f>
        <v/>
      </c>
      <c r="DK46" s="136" t="str">
        <f>IF(LEN(VLOOKUP($G46,Baseline!$G:$DL,109,0))=0,"",VLOOKUP($G46,Baseline!$G:$DL,109,0))</f>
        <v/>
      </c>
      <c r="DL46" s="136" t="str">
        <f>IF(LEN(VLOOKUP($G46,Baseline!$G:$DL,110,0))=0,"",VLOOKUP($G46,Baseline!$G:$DL,110,0))</f>
        <v/>
      </c>
      <c r="DM46" s="174"/>
      <c r="DN46" s="174"/>
      <c r="DO46" s="174"/>
      <c r="DP46" s="174"/>
      <c r="DQ46" s="139" t="str">
        <f>IF(LEN(VLOOKUP($G46,Baseline!$G:$EN,115,0))=0,"",VLOOKUP($G46,Baseline!$G:$EN,115,0))</f>
        <v>Szed jelenleg gyógyszert magas koleszterin ellen?</v>
      </c>
      <c r="DR46" s="139" t="str">
        <f>IF(LEN(VLOOKUP($G46,Baseline!$G:$EN,116,0))=0,"",VLOOKUP($G46,Baseline!$G:$EN,116,0))</f>
        <v>0 = nem</v>
      </c>
      <c r="DS46" s="139" t="str">
        <f>IF(LEN(VLOOKUP($G46,Baseline!$G:$EN,117,0))=0,"",VLOOKUP($G46,Baseline!$G:$EN,117,0))</f>
        <v>1 = igen</v>
      </c>
      <c r="DT46" s="139" t="str">
        <f>IF(LEN(VLOOKUP($G46,Baseline!$G:$EN,118,0))=0,"",VLOOKUP($G46,Baseline!$G:$EN,118,0))</f>
        <v>99 = nincs válasz</v>
      </c>
      <c r="DU46" s="139" t="str">
        <f>IF(LEN(VLOOKUP($G46,Baseline!$G:$EN,119,0))=0,"",VLOOKUP($G46,Baseline!$G:$EN,119,0))</f>
        <v/>
      </c>
      <c r="DV46" s="139" t="str">
        <f>IF(LEN(VLOOKUP($G46,Baseline!$G:$EN,120,0))=0,"",VLOOKUP($G46,Baseline!$G:$EN,120,0))</f>
        <v/>
      </c>
      <c r="DW46" s="139" t="str">
        <f>IF(LEN(VLOOKUP($G46,Baseline!$G:$EN,121,0))=0,"",VLOOKUP($G46,Baseline!$G:$EN,121,0))</f>
        <v/>
      </c>
      <c r="DX46" s="139" t="str">
        <f>IF(LEN(VLOOKUP($G46,Baseline!$G:$EN,122,0))=0,"",VLOOKUP($G46,Baseline!$G:$EN,122,0))</f>
        <v/>
      </c>
      <c r="DY46" s="139" t="str">
        <f>IF(LEN(VLOOKUP($G46,Baseline!$G:$EN,123,0))=0,"",VLOOKUP($G46,Baseline!$G:$EN,123,0))</f>
        <v/>
      </c>
      <c r="DZ46" s="139" t="str">
        <f>IF(LEN(VLOOKUP($G46,Baseline!$G:$EN,124,0))=0,"",VLOOKUP($G46,Baseline!$G:$EN,124,0))</f>
        <v/>
      </c>
      <c r="EA46" s="139" t="str">
        <f>IF(LEN(VLOOKUP($G46,Baseline!$G:$EN,125,0))=0,"",VLOOKUP($G46,Baseline!$G:$EN,125,0))</f>
        <v/>
      </c>
      <c r="EB46" s="139" t="str">
        <f>IF(LEN(VLOOKUP($G46,Baseline!$G:$EN,126,0))=0,"",VLOOKUP($G46,Baseline!$G:$EN,126,0))</f>
        <v/>
      </c>
      <c r="EC46" s="139" t="str">
        <f>IF(LEN(VLOOKUP($G46,Baseline!$G:$EN,127,0))=0,"",VLOOKUP($G46,Baseline!$G:$EN,127,0))</f>
        <v/>
      </c>
      <c r="ED46" s="139" t="str">
        <f>IF(LEN(VLOOKUP($G46,Baseline!$G:$EN,128,0))=0,"",VLOOKUP($G46,Baseline!$G:$EN,128,0))</f>
        <v/>
      </c>
      <c r="EE46" s="139" t="str">
        <f>IF(LEN(VLOOKUP($G46,Baseline!$G:$EN,129,0))=0,"",VLOOKUP($G46,Baseline!$G:$EN,129,0))</f>
        <v/>
      </c>
      <c r="EF46" s="139" t="str">
        <f>IF(LEN(VLOOKUP($G46,Baseline!$G:$EN,130,0))=0,"",VLOOKUP($G46,Baseline!$G:$EN,130,0))</f>
        <v/>
      </c>
      <c r="EG46" s="139" t="str">
        <f>IF(LEN(VLOOKUP($G46,Baseline!$G:$EN,131,0))=0,"",VLOOKUP($G46,Baseline!$G:$EN,131,0))</f>
        <v/>
      </c>
      <c r="EH46" s="139" t="str">
        <f>IF(LEN(VLOOKUP($G46,Baseline!$G:$EN,132,0))=0,"",VLOOKUP($G46,Baseline!$G:$EN,132,0))</f>
        <v/>
      </c>
      <c r="EI46" s="139" t="str">
        <f>IF(LEN(VLOOKUP($G46,Baseline!$G:$EN,133,0))=0,"",VLOOKUP($G46,Baseline!$G:$EN,133,0))</f>
        <v/>
      </c>
      <c r="EJ46" s="139" t="str">
        <f>IF(LEN(VLOOKUP($G46,Baseline!$G:$EN,134,0))=0,"",VLOOKUP($G46,Baseline!$G:$EN,134,0))</f>
        <v/>
      </c>
      <c r="EK46" s="139" t="str">
        <f>IF(LEN(VLOOKUP($G46,Baseline!$G:$EN,135,0))=0,"",VLOOKUP($G46,Baseline!$G:$EN,135,0))</f>
        <v/>
      </c>
      <c r="EL46" s="139" t="str">
        <f>IF(LEN(VLOOKUP($G46,Baseline!$G:$EN,136,0))=0,"",VLOOKUP($G46,Baseline!$G:$EN,136,0))</f>
        <v/>
      </c>
      <c r="EM46" s="139" t="str">
        <f>IF(LEN(VLOOKUP($G46,Baseline!$G:$EN,137,0))=0,"",VLOOKUP($G46,Baseline!$G:$EN,137,0))</f>
        <v/>
      </c>
      <c r="EN46" s="139" t="str">
        <f>IF(LEN(VLOOKUP($G46,Baseline!$G:$EN,138,0))=0,"",VLOOKUP($G46,Baseline!$G:$EN,138,0))</f>
        <v/>
      </c>
      <c r="EO46" s="168"/>
      <c r="EP46" s="168"/>
      <c r="EQ46" s="168"/>
      <c r="ER46" s="168"/>
      <c r="ES46" s="139" t="str">
        <f>IF(LEN(VLOOKUP($G46,Baseline!$G:$FP,143,0))=0,"",VLOOKUP($G46,Baseline!$G:$FP,143,0))</f>
        <v>Al momento assume farmaci per ridurre il livello di colesterolo elevato?</v>
      </c>
      <c r="ET46" s="139" t="str">
        <f>IF(LEN(VLOOKUP($G46,Baseline!$G:$FP,144,0))=0,"",VLOOKUP($G46,Baseline!$G:$FP,144,0))</f>
        <v>0 = no</v>
      </c>
      <c r="EU46" s="139" t="str">
        <f>IF(LEN(VLOOKUP($G46,Baseline!$G:$FP,145,0))=0,"",VLOOKUP($G46,Baseline!$G:$FP,145,0))</f>
        <v>1 = sì</v>
      </c>
      <c r="EV46" s="139" t="str">
        <f>IF(LEN(VLOOKUP($G46,Baseline!$G:$FP,146,0))=0,"",VLOOKUP($G46,Baseline!$G:$FP,146,0))</f>
        <v>99 = nessuna risposta</v>
      </c>
      <c r="EW46" s="139" t="str">
        <f>IF(LEN(VLOOKUP($G46,Baseline!$G:$FP,147,0))=0,"",VLOOKUP($G46,Baseline!$G:$FP,147,0))</f>
        <v/>
      </c>
      <c r="EX46" s="139" t="str">
        <f>IF(LEN(VLOOKUP($G46,Baseline!$G:$FP,148,0))=0,"",VLOOKUP($G46,Baseline!$G:$FP,148,0))</f>
        <v/>
      </c>
      <c r="EY46" s="139" t="str">
        <f>IF(LEN(VLOOKUP($G46,Baseline!$G:$FP,149,0))=0,"",VLOOKUP($G46,Baseline!$G:$FP,149,0))</f>
        <v/>
      </c>
      <c r="EZ46" s="139" t="str">
        <f>IF(LEN(VLOOKUP($G46,Baseline!$G:$FP,150,0))=0,"",VLOOKUP($G46,Baseline!$G:$FP,150,0))</f>
        <v/>
      </c>
      <c r="FA46" s="139" t="str">
        <f>IF(LEN(VLOOKUP($G46,Baseline!$G:$FP,151,0))=0,"",VLOOKUP($G46,Baseline!$G:$FP,151,0))</f>
        <v/>
      </c>
      <c r="FB46" s="139" t="str">
        <f>IF(LEN(VLOOKUP($G46,Baseline!$G:$FP,152,0))=0,"",VLOOKUP($G46,Baseline!$G:$FP,152,0))</f>
        <v/>
      </c>
      <c r="FC46" s="139" t="str">
        <f>IF(LEN(VLOOKUP($G46,Baseline!$G:$FP,153,0))=0,"",VLOOKUP($G46,Baseline!$G:$FP,153,0))</f>
        <v/>
      </c>
      <c r="FD46" s="139" t="str">
        <f>IF(LEN(VLOOKUP($G46,Baseline!$G:$FP,154,0))=0,"",VLOOKUP($G46,Baseline!$G:$FP,154,0))</f>
        <v/>
      </c>
      <c r="FE46" s="139" t="str">
        <f>IF(LEN(VLOOKUP($G46,Baseline!$G:$FP,155,0))=0,"",VLOOKUP($G46,Baseline!$G:$FP,155,0))</f>
        <v/>
      </c>
      <c r="FF46" s="139" t="str">
        <f>IF(LEN(VLOOKUP($G46,Baseline!$G:$FP,156,0))=0,"",VLOOKUP($G46,Baseline!$G:$FP,156,0))</f>
        <v/>
      </c>
      <c r="FG46" s="139" t="str">
        <f>IF(LEN(VLOOKUP($G46,Baseline!$G:$FP,157,0))=0,"",VLOOKUP($G46,Baseline!$G:$FP,157,0))</f>
        <v/>
      </c>
      <c r="FH46" s="139" t="str">
        <f>IF(LEN(VLOOKUP($G46,Baseline!$G:$FP,158,0))=0,"",VLOOKUP($G46,Baseline!$G:$FP,158,0))</f>
        <v/>
      </c>
      <c r="FI46" s="139" t="str">
        <f>IF(LEN(VLOOKUP($G46,Baseline!$G:$FP,159,0))=0,"",VLOOKUP($G46,Baseline!$G:$FP,159,0))</f>
        <v/>
      </c>
      <c r="FJ46" s="139" t="str">
        <f>IF(LEN(VLOOKUP($G46,Baseline!$G:$FP,160,0))=0,"",VLOOKUP($G46,Baseline!$G:$FP,160,0))</f>
        <v/>
      </c>
      <c r="FK46" s="139" t="str">
        <f>IF(LEN(VLOOKUP($G46,Baseline!$G:$FP,161,0))=0,"",VLOOKUP($G46,Baseline!$G:$FP,161,0))</f>
        <v/>
      </c>
      <c r="FL46" s="139" t="str">
        <f>IF(LEN(VLOOKUP($G46,Baseline!$G:$FP,162,0))=0,"",VLOOKUP($G46,Baseline!$G:$FP,162,0))</f>
        <v/>
      </c>
      <c r="FM46" s="139" t="str">
        <f>IF(LEN(VLOOKUP($G46,Baseline!$G:$FP,163,0))=0,"",VLOOKUP($G46,Baseline!$G:$FP,163,0))</f>
        <v/>
      </c>
      <c r="FN46" s="139" t="str">
        <f>IF(LEN(VLOOKUP($G46,Baseline!$G:$FP,164,0))=0,"",VLOOKUP($G46,Baseline!$G:$FP,164,0))</f>
        <v/>
      </c>
      <c r="FO46" s="139" t="str">
        <f>IF(LEN(VLOOKUP($G46,Baseline!$G:$FP,165,0))=0,"",VLOOKUP($G46,Baseline!$G:$FP,165,0))</f>
        <v/>
      </c>
      <c r="FP46" s="139" t="str">
        <f>IF(LEN(VLOOKUP($G46,Baseline!$G:$FP,166,0))=0,"",VLOOKUP($G46,Baseline!$G:$FP,166,0))</f>
        <v/>
      </c>
      <c r="FQ46" s="139"/>
      <c r="FR46" s="168"/>
      <c r="FS46" s="168"/>
      <c r="FT46" s="168"/>
      <c r="FU46" s="139" t="str">
        <f>IF(LEN(VLOOKUP($G46,Baseline!$G:$GR,171,0))=0,"",VLOOKUP($G46,Baseline!$G:$GR,171,0))</f>
        <v>Принимаете ли Вы сейчас лекарства для снижения холестерина?</v>
      </c>
      <c r="FV46" s="139" t="str">
        <f>IF(LEN(VLOOKUP($G46,Baseline!$G:$GR,172,0))=0,"",VLOOKUP($G46,Baseline!$G:$GR,172,0))</f>
        <v>0 = нет</v>
      </c>
      <c r="FW46" s="139" t="str">
        <f>IF(LEN(VLOOKUP($G46,Baseline!$G:$GR,173,0))=0,"",VLOOKUP($G46,Baseline!$G:$GR,173,0))</f>
        <v>1 = да</v>
      </c>
      <c r="FX46" s="139" t="str">
        <f>IF(LEN(VLOOKUP($G46,Baseline!$G:$GR,174,0))=0,"",VLOOKUP($G46,Baseline!$G:$GR,174,0))</f>
        <v>99 = нет ответа</v>
      </c>
      <c r="FY46" s="139" t="str">
        <f>IF(LEN(VLOOKUP($G46,Baseline!$G:$GR,175,0))=0,"",VLOOKUP($G46,Baseline!$G:$GR,175,0))</f>
        <v/>
      </c>
      <c r="FZ46" s="139" t="str">
        <f>IF(LEN(VLOOKUP($G46,Baseline!$G:$GR,176,0))=0,"",VLOOKUP($G46,Baseline!$G:$GR,176,0))</f>
        <v/>
      </c>
      <c r="GA46" s="139" t="str">
        <f>IF(LEN(VLOOKUP($G46,Baseline!$G:$GR,177,0))=0,"",VLOOKUP($G46,Baseline!$G:$GR,177,0))</f>
        <v/>
      </c>
      <c r="GB46" s="139" t="str">
        <f>IF(LEN(VLOOKUP($G46,Baseline!$G:$GR,178,0))=0,"",VLOOKUP($G46,Baseline!$G:$GR,178,0))</f>
        <v/>
      </c>
      <c r="GC46" s="139" t="str">
        <f>IF(LEN(VLOOKUP($G46,Baseline!$G:$GR,179,0))=0,"",VLOOKUP($G46,Baseline!$G:$GR,179,0))</f>
        <v/>
      </c>
      <c r="GD46" s="139" t="str">
        <f>IF(LEN(VLOOKUP($G46,Baseline!$G:$GR,180,0))=0,"",VLOOKUP($G46,Baseline!$G:$GR,180,0))</f>
        <v/>
      </c>
      <c r="GE46" s="139" t="str">
        <f>IF(LEN(VLOOKUP($G46,Baseline!$G:$GR,181,0))=0,"",VLOOKUP($G46,Baseline!$G:$GR,181,0))</f>
        <v/>
      </c>
      <c r="GF46" s="139" t="str">
        <f>IF(LEN(VLOOKUP($G46,Baseline!$G:$GR,182,0))=0,"",VLOOKUP($G46,Baseline!$G:$GR,182,0))</f>
        <v/>
      </c>
      <c r="GG46" s="139" t="str">
        <f>IF(LEN(VLOOKUP($G46,Baseline!$G:$GR,183,0))=0,"",VLOOKUP($G46,Baseline!$G:$GR,183,0))</f>
        <v/>
      </c>
      <c r="GH46" s="139" t="str">
        <f>IF(LEN(VLOOKUP($G46,Baseline!$G:$GR,184,0))=0,"",VLOOKUP($G46,Baseline!$G:$GR,184,0))</f>
        <v/>
      </c>
      <c r="GI46" s="139" t="str">
        <f>IF(LEN(VLOOKUP($G46,Baseline!$G:$GR,185,0))=0,"",VLOOKUP($G46,Baseline!$G:$GR,185,0))</f>
        <v/>
      </c>
      <c r="GJ46" s="139" t="str">
        <f>IF(LEN(VLOOKUP($G46,Baseline!$G:$GR,186,0))=0,"",VLOOKUP($G46,Baseline!$G:$GR,186,0))</f>
        <v/>
      </c>
      <c r="GK46" s="139" t="str">
        <f>IF(LEN(VLOOKUP($G46,Baseline!$G:$GR,187,0))=0,"",VLOOKUP($G46,Baseline!$G:$GR,187,0))</f>
        <v/>
      </c>
      <c r="GL46" s="139" t="str">
        <f>IF(LEN(VLOOKUP($G46,Baseline!$G:$GR,188,0))=0,"",VLOOKUP($G46,Baseline!$G:$GR,188,0))</f>
        <v/>
      </c>
      <c r="GM46" s="139" t="str">
        <f>IF(LEN(VLOOKUP($G46,Baseline!$G:$GR,189,0))=0,"",VLOOKUP($G46,Baseline!$G:$GR,189,0))</f>
        <v/>
      </c>
      <c r="GN46" s="139" t="str">
        <f>IF(LEN(VLOOKUP($G46,Baseline!$G:$GR,190,0))=0,"",VLOOKUP($G46,Baseline!$G:$GR,190,0))</f>
        <v/>
      </c>
      <c r="GO46" s="139" t="str">
        <f>IF(LEN(VLOOKUP($G46,Baseline!$G:$GR,191,0))=0,"",VLOOKUP($G46,Baseline!$G:$GR,191,0))</f>
        <v/>
      </c>
      <c r="GP46" s="139" t="str">
        <f>IF(LEN(VLOOKUP($G46,Baseline!$G:$GR,192,0))=0,"",VLOOKUP($G46,Baseline!$G:$GR,192,0))</f>
        <v/>
      </c>
      <c r="GQ46" s="139" t="str">
        <f>IF(LEN(VLOOKUP($G46,Baseline!$G:$GR,193,0))=0,"",VLOOKUP($G46,Baseline!$G:$GR,193,0))</f>
        <v/>
      </c>
      <c r="GR46" s="139" t="str">
        <f>IF(LEN(VLOOKUP($G46,Baseline!$G:$GR,194,0))=0,"",VLOOKUP($G46,Baseline!$G:$GR,194,0))</f>
        <v/>
      </c>
      <c r="GS46" s="168"/>
      <c r="GT46" s="168"/>
      <c r="GU46" s="168"/>
      <c r="GV46" s="168"/>
      <c r="GW46" s="139" t="str">
        <f>IF(LEN(VLOOKUP($G46,Baseline!$G:$HT,199,0))=0,"",VLOOKUP($G46,Baseline!$G:$HT,199,0))</f>
        <v>Da li trenutno uzimate lekove zbog povećanog holesterola?</v>
      </c>
      <c r="GX46" s="139" t="str">
        <f>IF(LEN(VLOOKUP($G46,Baseline!$G:$HT,200,0))=0,"",VLOOKUP($G46,Baseline!$G:$HT,200,0))</f>
        <v>0 = ne</v>
      </c>
      <c r="GY46" s="139" t="str">
        <f>IF(LEN(VLOOKUP($G46,Baseline!$G:$HT,201,0))=0,"",VLOOKUP($G46,Baseline!$G:$HT,201,0))</f>
        <v>1 = da</v>
      </c>
      <c r="GZ46" s="139" t="str">
        <f>IF(LEN(VLOOKUP($G46,Baseline!$G:$HT,202,0))=0,"",VLOOKUP($G46,Baseline!$G:$HT,202,0))</f>
        <v>99 = nema podataka</v>
      </c>
      <c r="HA46" s="139" t="str">
        <f>IF(LEN(VLOOKUP($G46,Baseline!$G:$HT,203,0))=0,"",VLOOKUP($G46,Baseline!$G:$HT,203,0))</f>
        <v/>
      </c>
      <c r="HB46" s="139" t="str">
        <f>IF(LEN(VLOOKUP($G46,Baseline!$G:$HT,204,0))=0,"",VLOOKUP($G46,Baseline!$G:$HT,204,0))</f>
        <v/>
      </c>
      <c r="HC46" s="139" t="str">
        <f>IF(LEN(VLOOKUP($G46,Baseline!$G:$HT,205,0))=0,"",VLOOKUP($G46,Baseline!$G:$HT,205,0))</f>
        <v/>
      </c>
      <c r="HD46" s="139" t="str">
        <f>IF(LEN(VLOOKUP($G46,Baseline!$G:$HT,206,0))=0,"",VLOOKUP($G46,Baseline!$G:$HT,206,0))</f>
        <v/>
      </c>
      <c r="HE46" s="139" t="str">
        <f>IF(LEN(VLOOKUP($G46,Baseline!$G:$HT,207,0))=0,"",VLOOKUP($G46,Baseline!$G:$HT,207,0))</f>
        <v/>
      </c>
      <c r="HF46" s="139" t="str">
        <f>IF(LEN(VLOOKUP($G46,Baseline!$G:$HT,208,0))=0,"",VLOOKUP($G46,Baseline!$G:$HT,208,0))</f>
        <v/>
      </c>
      <c r="HG46" s="139" t="str">
        <f>IF(LEN(VLOOKUP($G46,Baseline!$G:$HT,209,0))=0,"",VLOOKUP($G46,Baseline!$G:$HT,209,0))</f>
        <v/>
      </c>
      <c r="HH46" s="139" t="str">
        <f>IF(LEN(VLOOKUP($G46,Baseline!$G:$HT,210,0))=0,"",VLOOKUP($G46,Baseline!$G:$HT,210,0))</f>
        <v/>
      </c>
      <c r="HI46" s="139" t="str">
        <f>IF(LEN(VLOOKUP($G46,Baseline!$G:$HT,211,0))=0,"",VLOOKUP($G46,Baseline!$G:$HT,211,0))</f>
        <v/>
      </c>
      <c r="HJ46" s="139" t="str">
        <f>IF(LEN(VLOOKUP($G46,Baseline!$G:$HT,212,0))=0,"",VLOOKUP($G46,Baseline!$G:$HT,212,0))</f>
        <v/>
      </c>
      <c r="HK46" s="139" t="str">
        <f>IF(LEN(VLOOKUP($G46,Baseline!$G:$HT,213,0))=0,"",VLOOKUP($G46,Baseline!$G:$HT,213,0))</f>
        <v/>
      </c>
      <c r="HL46" s="139" t="str">
        <f>IF(LEN(VLOOKUP($G46,Baseline!$G:$HT,214,0))=0,"",VLOOKUP($G46,Baseline!$G:$HT,214,0))</f>
        <v/>
      </c>
      <c r="HM46" s="139" t="str">
        <f>IF(LEN(VLOOKUP($G46,Baseline!$G:$HT,215,0))=0,"",VLOOKUP($G46,Baseline!$G:$HT,215,0))</f>
        <v/>
      </c>
      <c r="HN46" s="139" t="str">
        <f>IF(LEN(VLOOKUP($G46,Baseline!$G:$HT,216,0))=0,"",VLOOKUP($G46,Baseline!$G:$HT,216,0))</f>
        <v/>
      </c>
      <c r="HO46" s="139" t="str">
        <f>IF(LEN(VLOOKUP($G46,Baseline!$G:$HT,217,0))=0,"",VLOOKUP($G46,Baseline!$G:$HT,217,0))</f>
        <v/>
      </c>
      <c r="HP46" s="139" t="str">
        <f>IF(LEN(VLOOKUP($G46,Baseline!$G:$HT,218,0))=0,"",VLOOKUP($G46,Baseline!$G:$HT,218,0))</f>
        <v/>
      </c>
      <c r="HQ46" s="139" t="str">
        <f>IF(LEN(VLOOKUP($G46,Baseline!$G:$HT,219,0))=0,"",VLOOKUP($G46,Baseline!$G:$HT,219,0))</f>
        <v/>
      </c>
      <c r="HR46" s="139" t="str">
        <f>IF(LEN(VLOOKUP($G46,Baseline!$G:$HT,220,0))=0,"",VLOOKUP($G46,Baseline!$G:$HT,220,0))</f>
        <v/>
      </c>
      <c r="HS46" s="139" t="str">
        <f>IF(LEN(VLOOKUP($G46,Baseline!$G:$HT,221,0))=0,"",VLOOKUP($G46,Baseline!$G:$HT,221,0))</f>
        <v/>
      </c>
      <c r="HT46" s="139" t="str">
        <f>IF(LEN(VLOOKUP($G46,Baseline!$G:$HT,222,0))=0,"",VLOOKUP($G46,Baseline!$G:$HT,222,0))</f>
        <v/>
      </c>
      <c r="HU46" s="168"/>
      <c r="HV46" s="168"/>
      <c r="HW46" s="168"/>
      <c r="HX46" s="168"/>
    </row>
    <row r="47" spans="1:1024" s="180" customFormat="1" ht="47.25" x14ac:dyDescent="0.25">
      <c r="A47" s="131" t="s">
        <v>261</v>
      </c>
      <c r="B47" s="130" t="s">
        <v>262</v>
      </c>
      <c r="C47" s="130"/>
      <c r="D47" s="130"/>
      <c r="E47" s="130"/>
      <c r="F47" s="130" t="s">
        <v>263</v>
      </c>
      <c r="G47" s="131" t="s">
        <v>1355</v>
      </c>
      <c r="H47" s="130"/>
      <c r="I47" s="178" t="s">
        <v>1685</v>
      </c>
      <c r="J47" s="130" t="str">
        <f>IF(LEN(VLOOKUP($G47,Baseline!$G:$BH,4,0))=0,"",VLOOKUP($G47,Baseline!$G:$BH,4,0))</f>
        <v>1 = Erhöht</v>
      </c>
      <c r="K47" s="130" t="str">
        <f>IF(LEN(VLOOKUP($G47,Baseline!$G:$BH,5,0))=0,"",VLOOKUP($G47,Baseline!$G:$BH,5,0))</f>
        <v>2 = Erniedrigt</v>
      </c>
      <c r="L47" s="130" t="str">
        <f>IF(LEN(VLOOKUP($G47,Baseline!$G:$BH,6,0))=0,"",VLOOKUP($G47,Baseline!$G:$BH,6,0))</f>
        <v>3 = Unverändert</v>
      </c>
      <c r="M47" s="130" t="str">
        <f>IF(LEN(VLOOKUP($G47,Baseline!$G:$BH,7,0))=0,"",VLOOKUP($G47,Baseline!$G:$BH,7,0))</f>
        <v>77 = Weiß nicht</v>
      </c>
      <c r="N47" s="130" t="str">
        <f>IF(LEN(VLOOKUP($G47,Baseline!$G:$BH,8,0))=0,"",VLOOKUP($G47,Baseline!$G:$BH,8,0))</f>
        <v>99 = Keine Angabe</v>
      </c>
      <c r="O47" s="130" t="str">
        <f>IF(LEN(VLOOKUP($G47,Baseline!$G:$BH,9,0))=0,"",VLOOKUP($G47,Baseline!$G:$BH,9,0))</f>
        <v/>
      </c>
      <c r="P47" s="130" t="str">
        <f>IF(LEN(VLOOKUP($G47,Baseline!$G:$BH,10,0))=0,"",VLOOKUP($G47,Baseline!$G:$BH,10,0))</f>
        <v/>
      </c>
      <c r="Q47" s="130" t="str">
        <f>IF(LEN(VLOOKUP($G47,Baseline!$G:$BH,11,0))=0,"",VLOOKUP($G47,Baseline!$G:$BH,11,0))</f>
        <v/>
      </c>
      <c r="R47" s="130" t="str">
        <f>IF(LEN(VLOOKUP($G47,Baseline!$G:$BH,12,0))=0,"",VLOOKUP($G47,Baseline!$G:$BH,12,0))</f>
        <v/>
      </c>
      <c r="S47" s="130" t="str">
        <f>IF(LEN(VLOOKUP($G47,Baseline!$G:$BH,13,0))=0,"",VLOOKUP($G47,Baseline!$G:$BH,13,0))</f>
        <v/>
      </c>
      <c r="T47" s="130" t="str">
        <f>IF(LEN(VLOOKUP($G47,Baseline!$G:$BH,14,0))=0,"",VLOOKUP($G47,Baseline!$G:$BH,14,0))</f>
        <v/>
      </c>
      <c r="U47" s="130" t="str">
        <f>IF(LEN(VLOOKUP($G47,Baseline!$G:$BH,15,0))=0,"",VLOOKUP($G47,Baseline!$G:$BH,15,0))</f>
        <v/>
      </c>
      <c r="V47" s="130" t="str">
        <f>IF(LEN(VLOOKUP($G47,Baseline!$G:$BH,16,0))=0,"",VLOOKUP($G47,Baseline!$G:$BH,16,0))</f>
        <v/>
      </c>
      <c r="W47" s="130" t="str">
        <f>IF(LEN(VLOOKUP($G47,Baseline!$G:$BH,17,0))=0,"",VLOOKUP($G47,Baseline!$G:$BH,17,0))</f>
        <v/>
      </c>
      <c r="X47" s="130" t="str">
        <f>IF(LEN(VLOOKUP($G47,Baseline!$G:$BH,18,0))=0,"",VLOOKUP($G47,Baseline!$G:$BH,18,0))</f>
        <v/>
      </c>
      <c r="Y47" s="130" t="str">
        <f>IF(LEN(VLOOKUP($G47,Baseline!$G:$BH,19,0))=0,"",VLOOKUP($G47,Baseline!$G:$BH,19,0))</f>
        <v/>
      </c>
      <c r="Z47" s="130" t="str">
        <f>IF(LEN(VLOOKUP($G47,Baseline!$G:$BH,20,0))=0,"",VLOOKUP($G47,Baseline!$G:$BH,20,0))</f>
        <v/>
      </c>
      <c r="AA47" s="130" t="str">
        <f>IF(LEN(VLOOKUP($G47,Baseline!$G:$BH,21,0))=0,"",VLOOKUP($G47,Baseline!$G:$BH,21,0))</f>
        <v/>
      </c>
      <c r="AB47" s="130" t="str">
        <f>IF(LEN(VLOOKUP($G47,Baseline!$G:$BH,22,0))=0,"",VLOOKUP($G47,Baseline!$G:$BH,22,0))</f>
        <v/>
      </c>
      <c r="AC47" s="130" t="str">
        <f>IF(LEN(VLOOKUP($G47,Baseline!$G:$BH,23,0))=0,"",VLOOKUP($G47,Baseline!$G:$BH,23,0))</f>
        <v/>
      </c>
      <c r="AD47" s="130" t="str">
        <f>IF(LEN(VLOOKUP($G47,Baseline!$G:$BH,24,0))=0,"",VLOOKUP($G47,Baseline!$G:$BH,24,0))</f>
        <v/>
      </c>
      <c r="AE47" s="130" t="str">
        <f>IF(LEN(VLOOKUP($G47,Baseline!$G:$BH,25,0))=0,"",VLOOKUP($G47,Baseline!$G:$BH,25,0))</f>
        <v/>
      </c>
      <c r="AF47" s="130" t="str">
        <f>IF(LEN(VLOOKUP($G47,Baseline!$G:$BH,26,0))=0,"",VLOOKUP($G47,Baseline!$G:$BH,26,0))</f>
        <v/>
      </c>
      <c r="AG47" s="130"/>
      <c r="AH47" s="130"/>
      <c r="AI47" s="130"/>
      <c r="AJ47" s="130"/>
      <c r="AK47" s="178" t="s">
        <v>1686</v>
      </c>
      <c r="AL47" s="130" t="str">
        <f>IF(LEN(VLOOKUP($G47,Baseline!$G:$BH,32,0))=0,"",VLOOKUP($G47,Baseline!$G:$BH,32,0))</f>
        <v>1 = Increased</v>
      </c>
      <c r="AM47" s="130" t="str">
        <f>IF(LEN(VLOOKUP($G47,Baseline!$G:$BH,33,0))=0,"",VLOOKUP($G47,Baseline!$G:$BH,33,0))</f>
        <v>2 = Decreased</v>
      </c>
      <c r="AN47" s="130" t="str">
        <f>IF(LEN(VLOOKUP($G47,Baseline!$G:$BH,34,0))=0,"",VLOOKUP($G47,Baseline!$G:$BH,34,0))</f>
        <v>3 = Unchanged</v>
      </c>
      <c r="AO47" s="130" t="str">
        <f>IF(LEN(VLOOKUP($G47,Baseline!$G:$BH,35,0))=0,"",VLOOKUP($G47,Baseline!$G:$BH,35,0))</f>
        <v>77 = I don't know</v>
      </c>
      <c r="AP47" s="130" t="str">
        <f>IF(LEN(VLOOKUP($G47,Baseline!$G:$BH,36,0))=0,"",VLOOKUP($G47,Baseline!$G:$BH,36,0))</f>
        <v>99 = No response</v>
      </c>
      <c r="AQ47" s="130" t="str">
        <f>IF(LEN(VLOOKUP($G47,Baseline!$G:$BH,37,0))=0,"",VLOOKUP($G47,Baseline!$G:$BH,37,0))</f>
        <v/>
      </c>
      <c r="AR47" s="130" t="str">
        <f>IF(LEN(VLOOKUP($G47,Baseline!$G:$BH,38,0))=0,"",VLOOKUP($G47,Baseline!$G:$BH,38,0))</f>
        <v/>
      </c>
      <c r="AS47" s="130" t="str">
        <f>IF(LEN(VLOOKUP($G47,Baseline!$G:$BH,39,0))=0,"",VLOOKUP($G47,Baseline!$G:$BH,39,0))</f>
        <v/>
      </c>
      <c r="AT47" s="130" t="str">
        <f>IF(LEN(VLOOKUP($G47,Baseline!$G:$BH,40,0))=0,"",VLOOKUP($G47,Baseline!$G:$BH,40,0))</f>
        <v/>
      </c>
      <c r="AU47" s="130" t="str">
        <f>IF(LEN(VLOOKUP($G47,Baseline!$G:$BH,41,0))=0,"",VLOOKUP($G47,Baseline!$G:$BH,41,0))</f>
        <v/>
      </c>
      <c r="AV47" s="130" t="str">
        <f>IF(LEN(VLOOKUP($G47,Baseline!$G:$BH,42,0))=0,"",VLOOKUP($G47,Baseline!$G:$BH,42,0))</f>
        <v/>
      </c>
      <c r="AW47" s="130" t="str">
        <f>IF(LEN(VLOOKUP($G47,Baseline!$G:$BH,43,0))=0,"",VLOOKUP($G47,Baseline!$G:$BH,43,0))</f>
        <v/>
      </c>
      <c r="AX47" s="130" t="str">
        <f>IF(LEN(VLOOKUP($G47,Baseline!$G:$BH,44,0))=0,"",VLOOKUP($G47,Baseline!$G:$BH,44,0))</f>
        <v/>
      </c>
      <c r="AY47" s="130" t="str">
        <f>IF(LEN(VLOOKUP($G47,Baseline!$G:$BH,45,0))=0,"",VLOOKUP($G47,Baseline!$G:$BH,45,0))</f>
        <v/>
      </c>
      <c r="AZ47" s="130" t="str">
        <f>IF(LEN(VLOOKUP($G47,Baseline!$G:$BH,46,0))=0,"",VLOOKUP($G47,Baseline!$G:$BH,46,0))</f>
        <v/>
      </c>
      <c r="BA47" s="130" t="str">
        <f>IF(LEN(VLOOKUP($G47,Baseline!$G:$BH,47,0))=0,"",VLOOKUP($G47,Baseline!$G:$BH,47,0))</f>
        <v/>
      </c>
      <c r="BB47" s="130" t="str">
        <f>IF(LEN(VLOOKUP($G47,Baseline!$G:$BH,48,0))=0,"",VLOOKUP($G47,Baseline!$G:$BH,48,0))</f>
        <v/>
      </c>
      <c r="BC47" s="130" t="str">
        <f>IF(LEN(VLOOKUP($G47,Baseline!$G:$BH,49,0))=0,"",VLOOKUP($G47,Baseline!$G:$BH,49,0))</f>
        <v/>
      </c>
      <c r="BD47" s="130" t="str">
        <f>IF(LEN(VLOOKUP($G47,Baseline!$G:$BH,50,0))=0,"",VLOOKUP($G47,Baseline!$G:$BH,50,0))</f>
        <v/>
      </c>
      <c r="BE47" s="130" t="str">
        <f>IF(LEN(VLOOKUP($G47,Baseline!$G:$BH,51,0))=0,"",VLOOKUP($G47,Baseline!$G:$BH,51,0))</f>
        <v/>
      </c>
      <c r="BF47" s="130" t="str">
        <f>IF(LEN(VLOOKUP($G47,Baseline!$G:$BH,52,0))=0,"",VLOOKUP($G47,Baseline!$G:$BH,52,0))</f>
        <v/>
      </c>
      <c r="BG47" s="130" t="str">
        <f>IF(LEN(VLOOKUP($G47,Baseline!$G:$BH,53,0))=0,"",VLOOKUP($G47,Baseline!$G:$BH,53,0))</f>
        <v/>
      </c>
      <c r="BH47" s="130" t="str">
        <f>IF(LEN(VLOOKUP($G47,Baseline!$G:$BH,54,0))=0,"",VLOOKUP($G47,Baseline!$G:$BH,54,0))</f>
        <v/>
      </c>
      <c r="BI47" s="130"/>
      <c r="BJ47" s="130"/>
      <c r="BK47" s="130"/>
      <c r="BL47" s="130"/>
      <c r="BM47" s="178" t="s">
        <v>1687</v>
      </c>
      <c r="BN47" s="135" t="str">
        <f>IF(LEN(VLOOKUP($G47,Baseline!$G:$CJ,60,0))=0,"",VLOOKUP($G47,Baseline!$G:$CJ,60,0))</f>
        <v>1 = más</v>
      </c>
      <c r="BO47" s="135" t="str">
        <f>IF(LEN(VLOOKUP($G47,Baseline!$G:$CJ,61,0))=0,"",VLOOKUP($G47,Baseline!$G:$CJ,61,0))</f>
        <v>2 = menos</v>
      </c>
      <c r="BP47" s="135" t="str">
        <f>IF(LEN(VLOOKUP($G47,Baseline!$G:$CJ,62,0))=0,"",VLOOKUP($G47,Baseline!$G:$CJ,62,0))</f>
        <v>3 = igual</v>
      </c>
      <c r="BQ47" s="135" t="str">
        <f>IF(LEN(VLOOKUP($G47,Baseline!$G:$CJ,63,0))=0,"",VLOOKUP($G47,Baseline!$G:$CJ,63,0))</f>
        <v>77 = No lo sé</v>
      </c>
      <c r="BR47" s="135" t="str">
        <f>IF(LEN(VLOOKUP($G47,Baseline!$G:$CJ,64,0))=0,"",VLOOKUP($G47,Baseline!$G:$CJ,64,0))</f>
        <v>99 = No hay datos</v>
      </c>
      <c r="BS47" s="135" t="str">
        <f>IF(LEN(VLOOKUP($G47,Baseline!$G:$CJ,65,0))=0,"",VLOOKUP($G47,Baseline!$G:$CJ,65,0))</f>
        <v/>
      </c>
      <c r="BT47" s="135" t="str">
        <f>IF(LEN(VLOOKUP($G47,Baseline!$G:$CJ,66,0))=0,"",VLOOKUP($G47,Baseline!$G:$CJ,66,0))</f>
        <v/>
      </c>
      <c r="BU47" s="135" t="str">
        <f>IF(LEN(VLOOKUP($G47,Baseline!$G:$CJ,67,0))=0,"",VLOOKUP($G47,Baseline!$G:$CJ,67,0))</f>
        <v/>
      </c>
      <c r="BV47" s="135" t="str">
        <f>IF(LEN(VLOOKUP($G47,Baseline!$G:$CJ,68,0))=0,"",VLOOKUP($G47,Baseline!$G:$CJ,68,0))</f>
        <v/>
      </c>
      <c r="BW47" s="135" t="str">
        <f>IF(LEN(VLOOKUP($G47,Baseline!$G:$CJ,69,0))=0,"",VLOOKUP($G47,Baseline!$G:$CJ,69,0))</f>
        <v/>
      </c>
      <c r="BX47" s="135" t="str">
        <f>IF(LEN(VLOOKUP($G47,Baseline!$G:$CJ,70,0))=0,"",VLOOKUP($G47,Baseline!$G:$CJ,70,0))</f>
        <v/>
      </c>
      <c r="BY47" s="135" t="str">
        <f>IF(LEN(VLOOKUP($G47,Baseline!$G:$CJ,71,0))=0,"",VLOOKUP($G47,Baseline!$G:$CJ,71,0))</f>
        <v/>
      </c>
      <c r="BZ47" s="135" t="str">
        <f>IF(LEN(VLOOKUP($G47,Baseline!$G:$CJ,72,0))=0,"",VLOOKUP($G47,Baseline!$G:$CJ,72,0))</f>
        <v/>
      </c>
      <c r="CA47" s="135" t="str">
        <f>IF(LEN(VLOOKUP($G47,Baseline!$G:$CJ,73,0))=0,"",VLOOKUP($G47,Baseline!$G:$CJ,73,0))</f>
        <v/>
      </c>
      <c r="CB47" s="135" t="str">
        <f>IF(LEN(VLOOKUP($G47,Baseline!$G:$CJ,74,0))=0,"",VLOOKUP($G47,Baseline!$G:$CJ,74,0))</f>
        <v/>
      </c>
      <c r="CC47" s="135" t="str">
        <f>IF(LEN(VLOOKUP($G47,Baseline!$G:$CJ,75,0))=0,"",VLOOKUP($G47,Baseline!$G:$CJ,75,0))</f>
        <v/>
      </c>
      <c r="CD47" s="135" t="str">
        <f>IF(LEN(VLOOKUP($G47,Baseline!$G:$CJ,76,0))=0,"",VLOOKUP($G47,Baseline!$G:$CJ,76,0))</f>
        <v/>
      </c>
      <c r="CE47" s="135" t="str">
        <f>IF(LEN(VLOOKUP($G47,Baseline!$G:$CJ,77,0))=0,"",VLOOKUP($G47,Baseline!$G:$CJ,77,0))</f>
        <v/>
      </c>
      <c r="CF47" s="135" t="str">
        <f>IF(LEN(VLOOKUP($G47,Baseline!$G:$CJ,78,0))=0,"",VLOOKUP($G47,Baseline!$G:$CJ,78,0))</f>
        <v/>
      </c>
      <c r="CG47" s="135" t="str">
        <f>IF(LEN(VLOOKUP($G47,Baseline!$G:$CJ,79,0))=0,"",VLOOKUP($G47,Baseline!$G:$CJ,79,0))</f>
        <v/>
      </c>
      <c r="CH47" s="135" t="str">
        <f>IF(LEN(VLOOKUP($G47,Baseline!$G:$CJ,80,0))=0,"",VLOOKUP($G47,Baseline!$G:$CJ,80,0))</f>
        <v/>
      </c>
      <c r="CI47" s="135" t="str">
        <f>IF(LEN(VLOOKUP($G47,Baseline!$G:$CJ,81,0))=0,"",VLOOKUP($G47,Baseline!$G:$CJ,81,0))</f>
        <v/>
      </c>
      <c r="CJ47" s="135" t="str">
        <f>IF(LEN(VLOOKUP($G47,Baseline!$G:$CJ,82,0))=0,"",VLOOKUP($G47,Baseline!$G:$CJ,82,0))</f>
        <v/>
      </c>
      <c r="CK47" s="130"/>
      <c r="CL47" s="130"/>
      <c r="CM47" s="130"/>
      <c r="CN47" s="130"/>
      <c r="CO47" s="179" t="s">
        <v>1688</v>
      </c>
      <c r="CP47" s="136" t="str">
        <f>IF(LEN(VLOOKUP($G47,Baseline!$G:$DL,88,0))=0,"",VLOOKUP($G47,Baseline!$G:$DL,88,0))</f>
        <v>1 = augmenté</v>
      </c>
      <c r="CQ47" s="136" t="str">
        <f>IF(LEN(VLOOKUP($G47,Baseline!$G:$DL,89,0))=0,"",VLOOKUP($G47,Baseline!$G:$DL,89,0))</f>
        <v>2 = diminué</v>
      </c>
      <c r="CR47" s="136" t="str">
        <f>IF(LEN(VLOOKUP($G47,Baseline!$G:$DL,90,0))=0,"",VLOOKUP($G47,Baseline!$G:$DL,90,0))</f>
        <v>3 = inchangé</v>
      </c>
      <c r="CS47" s="136" t="str">
        <f>IF(LEN(VLOOKUP($G47,Baseline!$G:$DL,91,0))=0,"",VLOOKUP($G47,Baseline!$G:$DL,91,0))</f>
        <v>77 = je ne sais pas</v>
      </c>
      <c r="CT47" s="136" t="str">
        <f>IF(LEN(VLOOKUP($G47,Baseline!$G:$DL,92,0))=0,"",VLOOKUP($G47,Baseline!$G:$DL,92,0))</f>
        <v>99 = pas de réponse</v>
      </c>
      <c r="CU47" s="136" t="str">
        <f>IF(LEN(VLOOKUP($G47,Baseline!$G:$DL,93,0))=0,"",VLOOKUP($G47,Baseline!$G:$DL,93,0))</f>
        <v/>
      </c>
      <c r="CV47" s="136" t="str">
        <f>IF(LEN(VLOOKUP($G47,Baseline!$G:$DL,94,0))=0,"",VLOOKUP($G47,Baseline!$G:$DL,94,0))</f>
        <v/>
      </c>
      <c r="CW47" s="136" t="str">
        <f>IF(LEN(VLOOKUP($G47,Baseline!$G:$DL,95,0))=0,"",VLOOKUP($G47,Baseline!$G:$DL,95,0))</f>
        <v/>
      </c>
      <c r="CX47" s="136" t="str">
        <f>IF(LEN(VLOOKUP($G47,Baseline!$G:$DL,96,0))=0,"",VLOOKUP($G47,Baseline!$G:$DL,96,0))</f>
        <v/>
      </c>
      <c r="CY47" s="136" t="str">
        <f>IF(LEN(VLOOKUP($G47,Baseline!$G:$DL,97,0))=0,"",VLOOKUP($G47,Baseline!$G:$DL,97,0))</f>
        <v/>
      </c>
      <c r="CZ47" s="136" t="str">
        <f>IF(LEN(VLOOKUP($G47,Baseline!$G:$DL,98,0))=0,"",VLOOKUP($G47,Baseline!$G:$DL,98,0))</f>
        <v/>
      </c>
      <c r="DA47" s="136" t="str">
        <f>IF(LEN(VLOOKUP($G47,Baseline!$G:$DL,99,0))=0,"",VLOOKUP($G47,Baseline!$G:$DL,99,0))</f>
        <v/>
      </c>
      <c r="DB47" s="136" t="str">
        <f>IF(LEN(VLOOKUP($G47,Baseline!$G:$DL,100,0))=0,"",VLOOKUP($G47,Baseline!$G:$DL,100,0))</f>
        <v/>
      </c>
      <c r="DC47" s="136" t="str">
        <f>IF(LEN(VLOOKUP($G47,Baseline!$G:$DL,101,0))=0,"",VLOOKUP($G47,Baseline!$G:$DL,101,0))</f>
        <v/>
      </c>
      <c r="DD47" s="136" t="str">
        <f>IF(LEN(VLOOKUP($G47,Baseline!$G:$DL,102,0))=0,"",VLOOKUP($G47,Baseline!$G:$DL,102,0))</f>
        <v/>
      </c>
      <c r="DE47" s="136" t="str">
        <f>IF(LEN(VLOOKUP($G47,Baseline!$G:$DL,103,0))=0,"",VLOOKUP($G47,Baseline!$G:$DL,103,0))</f>
        <v/>
      </c>
      <c r="DF47" s="136" t="str">
        <f>IF(LEN(VLOOKUP($G47,Baseline!$G:$DL,104,0))=0,"",VLOOKUP($G47,Baseline!$G:$DL,104,0))</f>
        <v/>
      </c>
      <c r="DG47" s="136" t="str">
        <f>IF(LEN(VLOOKUP($G47,Baseline!$G:$DL,105,0))=0,"",VLOOKUP($G47,Baseline!$G:$DL,105,0))</f>
        <v/>
      </c>
      <c r="DH47" s="136" t="str">
        <f>IF(LEN(VLOOKUP($G47,Baseline!$G:$DL,106,0))=0,"",VLOOKUP($G47,Baseline!$G:$DL,106,0))</f>
        <v/>
      </c>
      <c r="DI47" s="136" t="str">
        <f>IF(LEN(VLOOKUP($G47,Baseline!$G:$DL,107,0))=0,"",VLOOKUP($G47,Baseline!$G:$DL,107,0))</f>
        <v/>
      </c>
      <c r="DJ47" s="136" t="str">
        <f>IF(LEN(VLOOKUP($G47,Baseline!$G:$DL,108,0))=0,"",VLOOKUP($G47,Baseline!$G:$DL,108,0))</f>
        <v/>
      </c>
      <c r="DK47" s="136" t="str">
        <f>IF(LEN(VLOOKUP($G47,Baseline!$G:$DL,109,0))=0,"",VLOOKUP($G47,Baseline!$G:$DL,109,0))</f>
        <v/>
      </c>
      <c r="DL47" s="136" t="str">
        <f>IF(LEN(VLOOKUP($G47,Baseline!$G:$DL,110,0))=0,"",VLOOKUP($G47,Baseline!$G:$DL,110,0))</f>
        <v/>
      </c>
      <c r="DM47" s="137"/>
      <c r="DN47" s="137"/>
      <c r="DO47" s="137"/>
      <c r="DP47" s="137"/>
      <c r="DQ47" s="178" t="s">
        <v>1689</v>
      </c>
      <c r="DR47" s="139" t="str">
        <f>IF(LEN(VLOOKUP($G47,Baseline!$G:$EN,116,0))=0,"",VLOOKUP($G47,Baseline!$G:$EN,116,0))</f>
        <v>1 = növekedett</v>
      </c>
      <c r="DS47" s="139" t="str">
        <f>IF(LEN(VLOOKUP($G47,Baseline!$G:$EN,117,0))=0,"",VLOOKUP($G47,Baseline!$G:$EN,117,0))</f>
        <v>2 = csökkent</v>
      </c>
      <c r="DT47" s="139" t="str">
        <f>IF(LEN(VLOOKUP($G47,Baseline!$G:$EN,118,0))=0,"",VLOOKUP($G47,Baseline!$G:$EN,118,0))</f>
        <v>3 = változatlan</v>
      </c>
      <c r="DU47" s="139" t="str">
        <f>IF(LEN(VLOOKUP($G47,Baseline!$G:$EN,119,0))=0,"",VLOOKUP($G47,Baseline!$G:$EN,119,0))</f>
        <v>77 = nem tudom</v>
      </c>
      <c r="DV47" s="139" t="str">
        <f>IF(LEN(VLOOKUP($G47,Baseline!$G:$EN,120,0))=0,"",VLOOKUP($G47,Baseline!$G:$EN,120,0))</f>
        <v>99 = nincs válasz</v>
      </c>
      <c r="DW47" s="139" t="str">
        <f>IF(LEN(VLOOKUP($G47,Baseline!$G:$EN,121,0))=0,"",VLOOKUP($G47,Baseline!$G:$EN,121,0))</f>
        <v/>
      </c>
      <c r="DX47" s="139" t="str">
        <f>IF(LEN(VLOOKUP($G47,Baseline!$G:$EN,122,0))=0,"",VLOOKUP($G47,Baseline!$G:$EN,122,0))</f>
        <v/>
      </c>
      <c r="DY47" s="139" t="str">
        <f>IF(LEN(VLOOKUP($G47,Baseline!$G:$EN,123,0))=0,"",VLOOKUP($G47,Baseline!$G:$EN,123,0))</f>
        <v/>
      </c>
      <c r="DZ47" s="139" t="str">
        <f>IF(LEN(VLOOKUP($G47,Baseline!$G:$EN,124,0))=0,"",VLOOKUP($G47,Baseline!$G:$EN,124,0))</f>
        <v/>
      </c>
      <c r="EA47" s="139" t="str">
        <f>IF(LEN(VLOOKUP($G47,Baseline!$G:$EN,125,0))=0,"",VLOOKUP($G47,Baseline!$G:$EN,125,0))</f>
        <v/>
      </c>
      <c r="EB47" s="139" t="str">
        <f>IF(LEN(VLOOKUP($G47,Baseline!$G:$EN,126,0))=0,"",VLOOKUP($G47,Baseline!$G:$EN,126,0))</f>
        <v/>
      </c>
      <c r="EC47" s="139" t="str">
        <f>IF(LEN(VLOOKUP($G47,Baseline!$G:$EN,127,0))=0,"",VLOOKUP($G47,Baseline!$G:$EN,127,0))</f>
        <v/>
      </c>
      <c r="ED47" s="139" t="str">
        <f>IF(LEN(VLOOKUP($G47,Baseline!$G:$EN,128,0))=0,"",VLOOKUP($G47,Baseline!$G:$EN,128,0))</f>
        <v/>
      </c>
      <c r="EE47" s="139" t="str">
        <f>IF(LEN(VLOOKUP($G47,Baseline!$G:$EN,129,0))=0,"",VLOOKUP($G47,Baseline!$G:$EN,129,0))</f>
        <v/>
      </c>
      <c r="EF47" s="139" t="str">
        <f>IF(LEN(VLOOKUP($G47,Baseline!$G:$EN,130,0))=0,"",VLOOKUP($G47,Baseline!$G:$EN,130,0))</f>
        <v/>
      </c>
      <c r="EG47" s="139" t="str">
        <f>IF(LEN(VLOOKUP($G47,Baseline!$G:$EN,131,0))=0,"",VLOOKUP($G47,Baseline!$G:$EN,131,0))</f>
        <v/>
      </c>
      <c r="EH47" s="139" t="str">
        <f>IF(LEN(VLOOKUP($G47,Baseline!$G:$EN,132,0))=0,"",VLOOKUP($G47,Baseline!$G:$EN,132,0))</f>
        <v/>
      </c>
      <c r="EI47" s="139" t="str">
        <f>IF(LEN(VLOOKUP($G47,Baseline!$G:$EN,133,0))=0,"",VLOOKUP($G47,Baseline!$G:$EN,133,0))</f>
        <v/>
      </c>
      <c r="EJ47" s="139" t="str">
        <f>IF(LEN(VLOOKUP($G47,Baseline!$G:$EN,134,0))=0,"",VLOOKUP($G47,Baseline!$G:$EN,134,0))</f>
        <v/>
      </c>
      <c r="EK47" s="139" t="str">
        <f>IF(LEN(VLOOKUP($G47,Baseline!$G:$EN,135,0))=0,"",VLOOKUP($G47,Baseline!$G:$EN,135,0))</f>
        <v/>
      </c>
      <c r="EL47" s="139" t="str">
        <f>IF(LEN(VLOOKUP($G47,Baseline!$G:$EN,136,0))=0,"",VLOOKUP($G47,Baseline!$G:$EN,136,0))</f>
        <v/>
      </c>
      <c r="EM47" s="139" t="str">
        <f>IF(LEN(VLOOKUP($G47,Baseline!$G:$EN,137,0))=0,"",VLOOKUP($G47,Baseline!$G:$EN,137,0))</f>
        <v/>
      </c>
      <c r="EN47" s="139" t="str">
        <f>IF(LEN(VLOOKUP($G47,Baseline!$G:$EN,138,0))=0,"",VLOOKUP($G47,Baseline!$G:$EN,138,0))</f>
        <v/>
      </c>
      <c r="EO47" s="130"/>
      <c r="EP47" s="130"/>
      <c r="EQ47" s="130"/>
      <c r="ER47" s="130"/>
      <c r="ES47" s="178" t="s">
        <v>1690</v>
      </c>
      <c r="ET47" s="139" t="str">
        <f>IF(LEN(VLOOKUP($G47,Baseline!$G:$FP,144,0))=0,"",VLOOKUP($G47,Baseline!$G:$FP,144,0))</f>
        <v>1 = sono aumentati</v>
      </c>
      <c r="EU47" s="139" t="str">
        <f>IF(LEN(VLOOKUP($G47,Baseline!$G:$FP,145,0))=0,"",VLOOKUP($G47,Baseline!$G:$FP,145,0))</f>
        <v>2 = sono diminuiti</v>
      </c>
      <c r="EV47" s="139" t="str">
        <f>IF(LEN(VLOOKUP($G47,Baseline!$G:$FP,146,0))=0,"",VLOOKUP($G47,Baseline!$G:$FP,146,0))</f>
        <v>3 = sono rimasti invariati</v>
      </c>
      <c r="EW47" s="139" t="str">
        <f>IF(LEN(VLOOKUP($G47,Baseline!$G:$FP,147,0))=0,"",VLOOKUP($G47,Baseline!$G:$FP,147,0))</f>
        <v>77 = non lo so</v>
      </c>
      <c r="EX47" s="139" t="str">
        <f>IF(LEN(VLOOKUP($G47,Baseline!$G:$FP,148,0))=0,"",VLOOKUP($G47,Baseline!$G:$FP,148,0))</f>
        <v>99 = nessuna risposta</v>
      </c>
      <c r="EY47" s="139" t="str">
        <f>IF(LEN(VLOOKUP($G47,Baseline!$G:$FP,149,0))=0,"",VLOOKUP($G47,Baseline!$G:$FP,149,0))</f>
        <v/>
      </c>
      <c r="EZ47" s="139" t="str">
        <f>IF(LEN(VLOOKUP($G47,Baseline!$G:$FP,150,0))=0,"",VLOOKUP($G47,Baseline!$G:$FP,150,0))</f>
        <v/>
      </c>
      <c r="FA47" s="139" t="str">
        <f>IF(LEN(VLOOKUP($G47,Baseline!$G:$FP,151,0))=0,"",VLOOKUP($G47,Baseline!$G:$FP,151,0))</f>
        <v/>
      </c>
      <c r="FB47" s="139" t="str">
        <f>IF(LEN(VLOOKUP($G47,Baseline!$G:$FP,152,0))=0,"",VLOOKUP($G47,Baseline!$G:$FP,152,0))</f>
        <v/>
      </c>
      <c r="FC47" s="139" t="str">
        <f>IF(LEN(VLOOKUP($G47,Baseline!$G:$FP,153,0))=0,"",VLOOKUP($G47,Baseline!$G:$FP,153,0))</f>
        <v/>
      </c>
      <c r="FD47" s="139" t="str">
        <f>IF(LEN(VLOOKUP($G47,Baseline!$G:$FP,154,0))=0,"",VLOOKUP($G47,Baseline!$G:$FP,154,0))</f>
        <v/>
      </c>
      <c r="FE47" s="139" t="str">
        <f>IF(LEN(VLOOKUP($G47,Baseline!$G:$FP,155,0))=0,"",VLOOKUP($G47,Baseline!$G:$FP,155,0))</f>
        <v/>
      </c>
      <c r="FF47" s="139" t="str">
        <f>IF(LEN(VLOOKUP($G47,Baseline!$G:$FP,156,0))=0,"",VLOOKUP($G47,Baseline!$G:$FP,156,0))</f>
        <v/>
      </c>
      <c r="FG47" s="139" t="str">
        <f>IF(LEN(VLOOKUP($G47,Baseline!$G:$FP,157,0))=0,"",VLOOKUP($G47,Baseline!$G:$FP,157,0))</f>
        <v/>
      </c>
      <c r="FH47" s="139" t="str">
        <f>IF(LEN(VLOOKUP($G47,Baseline!$G:$FP,158,0))=0,"",VLOOKUP($G47,Baseline!$G:$FP,158,0))</f>
        <v/>
      </c>
      <c r="FI47" s="139" t="str">
        <f>IF(LEN(VLOOKUP($G47,Baseline!$G:$FP,159,0))=0,"",VLOOKUP($G47,Baseline!$G:$FP,159,0))</f>
        <v/>
      </c>
      <c r="FJ47" s="139" t="str">
        <f>IF(LEN(VLOOKUP($G47,Baseline!$G:$FP,160,0))=0,"",VLOOKUP($G47,Baseline!$G:$FP,160,0))</f>
        <v/>
      </c>
      <c r="FK47" s="139" t="str">
        <f>IF(LEN(VLOOKUP($G47,Baseline!$G:$FP,161,0))=0,"",VLOOKUP($G47,Baseline!$G:$FP,161,0))</f>
        <v/>
      </c>
      <c r="FL47" s="139" t="str">
        <f>IF(LEN(VLOOKUP($G47,Baseline!$G:$FP,162,0))=0,"",VLOOKUP($G47,Baseline!$G:$FP,162,0))</f>
        <v/>
      </c>
      <c r="FM47" s="139" t="str">
        <f>IF(LEN(VLOOKUP($G47,Baseline!$G:$FP,163,0))=0,"",VLOOKUP($G47,Baseline!$G:$FP,163,0))</f>
        <v/>
      </c>
      <c r="FN47" s="139" t="str">
        <f>IF(LEN(VLOOKUP($G47,Baseline!$G:$FP,164,0))=0,"",VLOOKUP($G47,Baseline!$G:$FP,164,0))</f>
        <v/>
      </c>
      <c r="FO47" s="139" t="str">
        <f>IF(LEN(VLOOKUP($G47,Baseline!$G:$FP,165,0))=0,"",VLOOKUP($G47,Baseline!$G:$FP,165,0))</f>
        <v/>
      </c>
      <c r="FP47" s="139" t="str">
        <f>IF(LEN(VLOOKUP($G47,Baseline!$G:$FP,166,0))=0,"",VLOOKUP($G47,Baseline!$G:$FP,166,0))</f>
        <v/>
      </c>
      <c r="FQ47" s="130"/>
      <c r="FR47" s="130"/>
      <c r="FS47" s="130"/>
      <c r="FT47" s="130"/>
      <c r="FU47" s="178" t="s">
        <v>1691</v>
      </c>
      <c r="FV47" s="139" t="str">
        <f>IF(LEN(VLOOKUP($G47,Baseline!$G:$GR,172,0))=0,"",VLOOKUP($G47,Baseline!$G:$GR,172,0))</f>
        <v>1 = увеличение</v>
      </c>
      <c r="FW47" s="139" t="str">
        <f>IF(LEN(VLOOKUP($G47,Baseline!$G:$GR,173,0))=0,"",VLOOKUP($G47,Baseline!$G:$GR,173,0))</f>
        <v>2 = снижение</v>
      </c>
      <c r="FX47" s="139" t="str">
        <f>IF(LEN(VLOOKUP($G47,Baseline!$G:$GR,174,0))=0,"",VLOOKUP($G47,Baseline!$G:$GR,174,0))</f>
        <v>3 = без изменений</v>
      </c>
      <c r="FY47" s="139" t="str">
        <f>IF(LEN(VLOOKUP($G47,Baseline!$G:$GR,175,0))=0,"",VLOOKUP($G47,Baseline!$G:$GR,175,0))</f>
        <v>77 = я не знаю</v>
      </c>
      <c r="FZ47" s="139" t="str">
        <f>IF(LEN(VLOOKUP($G47,Baseline!$G:$GR,176,0))=0,"",VLOOKUP($G47,Baseline!$G:$GR,176,0))</f>
        <v>99 = нет ответа</v>
      </c>
      <c r="GA47" s="139" t="str">
        <f>IF(LEN(VLOOKUP($G47,Baseline!$G:$GR,177,0))=0,"",VLOOKUP($G47,Baseline!$G:$GR,177,0))</f>
        <v/>
      </c>
      <c r="GB47" s="139" t="str">
        <f>IF(LEN(VLOOKUP($G47,Baseline!$G:$GR,178,0))=0,"",VLOOKUP($G47,Baseline!$G:$GR,178,0))</f>
        <v/>
      </c>
      <c r="GC47" s="139" t="str">
        <f>IF(LEN(VLOOKUP($G47,Baseline!$G:$GR,179,0))=0,"",VLOOKUP($G47,Baseline!$G:$GR,179,0))</f>
        <v/>
      </c>
      <c r="GD47" s="139" t="str">
        <f>IF(LEN(VLOOKUP($G47,Baseline!$G:$GR,180,0))=0,"",VLOOKUP($G47,Baseline!$G:$GR,180,0))</f>
        <v/>
      </c>
      <c r="GE47" s="139" t="str">
        <f>IF(LEN(VLOOKUP($G47,Baseline!$G:$GR,181,0))=0,"",VLOOKUP($G47,Baseline!$G:$GR,181,0))</f>
        <v/>
      </c>
      <c r="GF47" s="139" t="str">
        <f>IF(LEN(VLOOKUP($G47,Baseline!$G:$GR,182,0))=0,"",VLOOKUP($G47,Baseline!$G:$GR,182,0))</f>
        <v/>
      </c>
      <c r="GG47" s="139" t="str">
        <f>IF(LEN(VLOOKUP($G47,Baseline!$G:$GR,183,0))=0,"",VLOOKUP($G47,Baseline!$G:$GR,183,0))</f>
        <v/>
      </c>
      <c r="GH47" s="139" t="str">
        <f>IF(LEN(VLOOKUP($G47,Baseline!$G:$GR,184,0))=0,"",VLOOKUP($G47,Baseline!$G:$GR,184,0))</f>
        <v/>
      </c>
      <c r="GI47" s="139" t="str">
        <f>IF(LEN(VLOOKUP($G47,Baseline!$G:$GR,185,0))=0,"",VLOOKUP($G47,Baseline!$G:$GR,185,0))</f>
        <v/>
      </c>
      <c r="GJ47" s="139" t="str">
        <f>IF(LEN(VLOOKUP($G47,Baseline!$G:$GR,186,0))=0,"",VLOOKUP($G47,Baseline!$G:$GR,186,0))</f>
        <v/>
      </c>
      <c r="GK47" s="139" t="str">
        <f>IF(LEN(VLOOKUP($G47,Baseline!$G:$GR,187,0))=0,"",VLOOKUP($G47,Baseline!$G:$GR,187,0))</f>
        <v/>
      </c>
      <c r="GL47" s="139" t="str">
        <f>IF(LEN(VLOOKUP($G47,Baseline!$G:$GR,188,0))=0,"",VLOOKUP($G47,Baseline!$G:$GR,188,0))</f>
        <v/>
      </c>
      <c r="GM47" s="139" t="str">
        <f>IF(LEN(VLOOKUP($G47,Baseline!$G:$GR,189,0))=0,"",VLOOKUP($G47,Baseline!$G:$GR,189,0))</f>
        <v/>
      </c>
      <c r="GN47" s="139" t="str">
        <f>IF(LEN(VLOOKUP($G47,Baseline!$G:$GR,190,0))=0,"",VLOOKUP($G47,Baseline!$G:$GR,190,0))</f>
        <v/>
      </c>
      <c r="GO47" s="139" t="str">
        <f>IF(LEN(VLOOKUP($G47,Baseline!$G:$GR,191,0))=0,"",VLOOKUP($G47,Baseline!$G:$GR,191,0))</f>
        <v/>
      </c>
      <c r="GP47" s="139" t="str">
        <f>IF(LEN(VLOOKUP($G47,Baseline!$G:$GR,192,0))=0,"",VLOOKUP($G47,Baseline!$G:$GR,192,0))</f>
        <v/>
      </c>
      <c r="GQ47" s="139" t="str">
        <f>IF(LEN(VLOOKUP($G47,Baseline!$G:$GR,193,0))=0,"",VLOOKUP($G47,Baseline!$G:$GR,193,0))</f>
        <v/>
      </c>
      <c r="GR47" s="139" t="str">
        <f>IF(LEN(VLOOKUP($G47,Baseline!$G:$GR,194,0))=0,"",VLOOKUP($G47,Baseline!$G:$GR,194,0))</f>
        <v/>
      </c>
      <c r="GS47" s="130"/>
      <c r="GT47" s="130"/>
      <c r="GU47" s="130"/>
      <c r="GV47" s="130"/>
      <c r="GW47" s="178" t="s">
        <v>1692</v>
      </c>
      <c r="GX47" s="139" t="str">
        <f>IF(LEN(VLOOKUP($G47,Baseline!$G:$HT,200,0))=0,"",VLOOKUP($G47,Baseline!$G:$HT,200,0))</f>
        <v>1 = povećale se</v>
      </c>
      <c r="GY47" s="139" t="str">
        <f>IF(LEN(VLOOKUP($G47,Baseline!$G:$HT,201,0))=0,"",VLOOKUP($G47,Baseline!$G:$HT,201,0))</f>
        <v>2 = smanjile se</v>
      </c>
      <c r="GZ47" s="139" t="str">
        <f>IF(LEN(VLOOKUP($G47,Baseline!$G:$HT,202,0))=0,"",VLOOKUP($G47,Baseline!$G:$HT,202,0))</f>
        <v>3 = iste su</v>
      </c>
      <c r="HA47" s="139" t="str">
        <f>IF(LEN(VLOOKUP($G47,Baseline!$G:$HT,203,0))=0,"",VLOOKUP($G47,Baseline!$G:$HT,203,0))</f>
        <v>77 = ne znam</v>
      </c>
      <c r="HB47" s="139" t="str">
        <f>IF(LEN(VLOOKUP($G47,Baseline!$G:$HT,204,0))=0,"",VLOOKUP($G47,Baseline!$G:$HT,204,0))</f>
        <v>99 = nema podataka</v>
      </c>
      <c r="HC47" s="139" t="str">
        <f>IF(LEN(VLOOKUP($G47,Baseline!$G:$HT,205,0))=0,"",VLOOKUP($G47,Baseline!$G:$HT,205,0))</f>
        <v/>
      </c>
      <c r="HD47" s="139" t="str">
        <f>IF(LEN(VLOOKUP($G47,Baseline!$G:$HT,206,0))=0,"",VLOOKUP($G47,Baseline!$G:$HT,206,0))</f>
        <v/>
      </c>
      <c r="HE47" s="139" t="str">
        <f>IF(LEN(VLOOKUP($G47,Baseline!$G:$HT,207,0))=0,"",VLOOKUP($G47,Baseline!$G:$HT,207,0))</f>
        <v/>
      </c>
      <c r="HF47" s="139" t="str">
        <f>IF(LEN(VLOOKUP($G47,Baseline!$G:$HT,208,0))=0,"",VLOOKUP($G47,Baseline!$G:$HT,208,0))</f>
        <v/>
      </c>
      <c r="HG47" s="139" t="str">
        <f>IF(LEN(VLOOKUP($G47,Baseline!$G:$HT,209,0))=0,"",VLOOKUP($G47,Baseline!$G:$HT,209,0))</f>
        <v/>
      </c>
      <c r="HH47" s="139" t="str">
        <f>IF(LEN(VLOOKUP($G47,Baseline!$G:$HT,210,0))=0,"",VLOOKUP($G47,Baseline!$G:$HT,210,0))</f>
        <v/>
      </c>
      <c r="HI47" s="139" t="str">
        <f>IF(LEN(VLOOKUP($G47,Baseline!$G:$HT,211,0))=0,"",VLOOKUP($G47,Baseline!$G:$HT,211,0))</f>
        <v/>
      </c>
      <c r="HJ47" s="139" t="str">
        <f>IF(LEN(VLOOKUP($G47,Baseline!$G:$HT,212,0))=0,"",VLOOKUP($G47,Baseline!$G:$HT,212,0))</f>
        <v/>
      </c>
      <c r="HK47" s="139" t="str">
        <f>IF(LEN(VLOOKUP($G47,Baseline!$G:$HT,213,0))=0,"",VLOOKUP($G47,Baseline!$G:$HT,213,0))</f>
        <v/>
      </c>
      <c r="HL47" s="139" t="str">
        <f>IF(LEN(VLOOKUP($G47,Baseline!$G:$HT,214,0))=0,"",VLOOKUP($G47,Baseline!$G:$HT,214,0))</f>
        <v/>
      </c>
      <c r="HM47" s="139" t="str">
        <f>IF(LEN(VLOOKUP($G47,Baseline!$G:$HT,215,0))=0,"",VLOOKUP($G47,Baseline!$G:$HT,215,0))</f>
        <v/>
      </c>
      <c r="HN47" s="139" t="str">
        <f>IF(LEN(VLOOKUP($G47,Baseline!$G:$HT,216,0))=0,"",VLOOKUP($G47,Baseline!$G:$HT,216,0))</f>
        <v/>
      </c>
      <c r="HO47" s="139" t="str">
        <f>IF(LEN(VLOOKUP($G47,Baseline!$G:$HT,217,0))=0,"",VLOOKUP($G47,Baseline!$G:$HT,217,0))</f>
        <v/>
      </c>
      <c r="HP47" s="139" t="str">
        <f>IF(LEN(VLOOKUP($G47,Baseline!$G:$HT,218,0))=0,"",VLOOKUP($G47,Baseline!$G:$HT,218,0))</f>
        <v/>
      </c>
      <c r="HQ47" s="139" t="str">
        <f>IF(LEN(VLOOKUP($G47,Baseline!$G:$HT,219,0))=0,"",VLOOKUP($G47,Baseline!$G:$HT,219,0))</f>
        <v/>
      </c>
      <c r="HR47" s="139" t="str">
        <f>IF(LEN(VLOOKUP($G47,Baseline!$G:$HT,220,0))=0,"",VLOOKUP($G47,Baseline!$G:$HT,220,0))</f>
        <v/>
      </c>
      <c r="HS47" s="139" t="str">
        <f>IF(LEN(VLOOKUP($G47,Baseline!$G:$HT,221,0))=0,"",VLOOKUP($G47,Baseline!$G:$HT,221,0))</f>
        <v/>
      </c>
      <c r="HT47" s="139" t="str">
        <f>IF(LEN(VLOOKUP($G47,Baseline!$G:$HT,222,0))=0,"",VLOOKUP($G47,Baseline!$G:$HT,222,0))</f>
        <v/>
      </c>
      <c r="HU47" s="130"/>
      <c r="HV47" s="130"/>
      <c r="HW47" s="130"/>
      <c r="HX47" s="130"/>
    </row>
    <row r="48" spans="1:1024" s="177" customFormat="1" x14ac:dyDescent="0.25">
      <c r="A48" s="207" t="s">
        <v>251</v>
      </c>
      <c r="B48" s="208"/>
      <c r="C48" s="208"/>
      <c r="D48" s="208"/>
      <c r="E48" s="208"/>
      <c r="F48" s="208"/>
      <c r="G48" s="209"/>
      <c r="H48" s="208"/>
      <c r="I48" s="210"/>
      <c r="J48" s="211"/>
      <c r="K48" s="211"/>
      <c r="L48" s="211"/>
      <c r="M48" s="211"/>
      <c r="N48" s="208"/>
      <c r="O48" s="208"/>
      <c r="P48" s="208"/>
      <c r="Q48" s="208"/>
      <c r="R48" s="208"/>
      <c r="S48" s="208"/>
      <c r="T48" s="208"/>
      <c r="U48" s="208"/>
      <c r="V48" s="208"/>
      <c r="W48" s="208"/>
      <c r="X48" s="208"/>
      <c r="Y48" s="208"/>
      <c r="Z48" s="208"/>
      <c r="AA48" s="208"/>
      <c r="AB48" s="208"/>
      <c r="AC48" s="208"/>
      <c r="AD48" s="208"/>
      <c r="AE48" s="208"/>
      <c r="AF48" s="208"/>
      <c r="AG48" s="208"/>
      <c r="AH48" s="208"/>
      <c r="AI48" s="208"/>
      <c r="AJ48" s="212"/>
      <c r="AK48" s="210"/>
      <c r="AL48" s="211" t="str">
        <f>IFERROR(VLOOKUP($G48,Baseline!$G:$BH,32,0),"")</f>
        <v/>
      </c>
      <c r="AM48" s="211" t="str">
        <f>IFERROR(VLOOKUP($G48,Baseline!$G:$BH,33,0),"")</f>
        <v/>
      </c>
      <c r="AN48" s="211" t="str">
        <f>IFERROR(VLOOKUP($G48,Baseline!$G:$BH,34,0),"")</f>
        <v/>
      </c>
      <c r="AO48" s="211" t="str">
        <f>IFERROR(VLOOKUP($G48,Baseline!$G:$BH,35,0),"")</f>
        <v/>
      </c>
      <c r="AP48" s="208"/>
      <c r="AQ48" s="208" t="str">
        <f>IFERROR(VLOOKUP($G48,Baseline!$G:$BH,37,0),"")</f>
        <v/>
      </c>
      <c r="AR48" s="208" t="str">
        <f>IFERROR(VLOOKUP($G48,Baseline!$G:$BH,38,0),"")</f>
        <v/>
      </c>
      <c r="AS48" s="208"/>
      <c r="AT48" s="208"/>
      <c r="AU48" s="208"/>
      <c r="AV48" s="208"/>
      <c r="AW48" s="208"/>
      <c r="AX48" s="208"/>
      <c r="AY48" s="208"/>
      <c r="AZ48" s="208"/>
      <c r="BA48" s="208"/>
      <c r="BB48" s="208"/>
      <c r="BC48" s="208"/>
      <c r="BD48" s="208"/>
      <c r="BE48" s="208"/>
      <c r="BF48" s="208"/>
      <c r="BG48" s="208"/>
      <c r="BH48" s="208"/>
      <c r="BI48" s="208"/>
      <c r="BJ48" s="208"/>
      <c r="BK48" s="208"/>
      <c r="BL48" s="212"/>
      <c r="BM48" s="210"/>
      <c r="BN48" s="197"/>
      <c r="BO48" s="197"/>
      <c r="BP48" s="197"/>
      <c r="BQ48" s="197"/>
      <c r="BR48" s="213"/>
      <c r="BS48" s="213"/>
      <c r="BT48" s="213"/>
      <c r="BU48" s="197"/>
      <c r="BV48" s="197"/>
      <c r="BW48" s="197"/>
      <c r="BX48" s="197"/>
      <c r="BY48" s="197"/>
      <c r="BZ48" s="197"/>
      <c r="CA48" s="197"/>
      <c r="CB48" s="197"/>
      <c r="CC48" s="197"/>
      <c r="CD48" s="197"/>
      <c r="CE48" s="197"/>
      <c r="CF48" s="197"/>
      <c r="CG48" s="197"/>
      <c r="CH48" s="197"/>
      <c r="CI48" s="197"/>
      <c r="CJ48" s="197"/>
      <c r="CK48" s="208"/>
      <c r="CL48" s="208"/>
      <c r="CM48" s="208"/>
      <c r="CN48" s="212"/>
      <c r="CO48" s="210"/>
      <c r="CP48" s="211"/>
      <c r="CQ48" s="211"/>
      <c r="CR48" s="211"/>
      <c r="CS48" s="211"/>
      <c r="CT48" s="208"/>
      <c r="CU48" s="208"/>
      <c r="CV48" s="208"/>
      <c r="CW48" s="208"/>
      <c r="CX48" s="208"/>
      <c r="CY48" s="208"/>
      <c r="CZ48" s="208"/>
      <c r="DA48" s="208"/>
      <c r="DB48" s="208"/>
      <c r="DC48" s="208"/>
      <c r="DD48" s="208"/>
      <c r="DE48" s="208"/>
      <c r="DF48" s="208"/>
      <c r="DG48" s="208"/>
      <c r="DH48" s="208"/>
      <c r="DI48" s="208"/>
      <c r="DJ48" s="208"/>
      <c r="DK48" s="208"/>
      <c r="DL48" s="208"/>
      <c r="DM48" s="208"/>
      <c r="DN48" s="208"/>
      <c r="DO48" s="208"/>
      <c r="DP48" s="212"/>
      <c r="DQ48" s="210"/>
      <c r="DR48" s="211"/>
      <c r="DS48" s="211"/>
      <c r="DT48" s="211"/>
      <c r="DU48" s="211"/>
      <c r="DV48" s="208"/>
      <c r="DW48" s="208"/>
      <c r="DX48" s="208"/>
      <c r="DY48" s="208"/>
      <c r="DZ48" s="208"/>
      <c r="EA48" s="208"/>
      <c r="EB48" s="208"/>
      <c r="EC48" s="208"/>
      <c r="ED48" s="208"/>
      <c r="EE48" s="208"/>
      <c r="EF48" s="208"/>
      <c r="EG48" s="208"/>
      <c r="EH48" s="208"/>
      <c r="EI48" s="208"/>
      <c r="EJ48" s="208"/>
      <c r="EK48" s="208"/>
      <c r="EL48" s="208"/>
      <c r="EM48" s="208"/>
      <c r="EN48" s="208"/>
      <c r="EO48" s="208"/>
      <c r="EP48" s="208"/>
      <c r="EQ48" s="208"/>
      <c r="ER48" s="212"/>
      <c r="ES48" s="210"/>
      <c r="ET48" s="211"/>
      <c r="EU48" s="211"/>
      <c r="EV48" s="211"/>
      <c r="EW48" s="211"/>
      <c r="EX48" s="208"/>
      <c r="EY48" s="208"/>
      <c r="EZ48" s="208"/>
      <c r="FA48" s="208"/>
      <c r="FB48" s="208"/>
      <c r="FC48" s="208"/>
      <c r="FD48" s="208"/>
      <c r="FE48" s="208"/>
      <c r="FF48" s="208"/>
      <c r="FG48" s="208"/>
      <c r="FH48" s="208"/>
      <c r="FI48" s="208"/>
      <c r="FJ48" s="208"/>
      <c r="FK48" s="208"/>
      <c r="FL48" s="208"/>
      <c r="FM48" s="208"/>
      <c r="FN48" s="208"/>
      <c r="FO48" s="208"/>
      <c r="FP48" s="208"/>
      <c r="FQ48" s="208"/>
      <c r="FR48" s="208"/>
      <c r="FS48" s="208"/>
      <c r="FT48" s="212"/>
      <c r="FU48" s="210"/>
      <c r="FV48" s="211"/>
      <c r="FW48" s="211"/>
      <c r="FX48" s="211"/>
      <c r="FY48" s="211"/>
      <c r="FZ48" s="208"/>
      <c r="GA48" s="208"/>
      <c r="GB48" s="208"/>
      <c r="GC48" s="208"/>
      <c r="GD48" s="208"/>
      <c r="GE48" s="208"/>
      <c r="GF48" s="208"/>
      <c r="GG48" s="208"/>
      <c r="GH48" s="208"/>
      <c r="GI48" s="208"/>
      <c r="GJ48" s="208"/>
      <c r="GK48" s="208"/>
      <c r="GL48" s="208"/>
      <c r="GM48" s="208"/>
      <c r="GN48" s="208"/>
      <c r="GO48" s="208"/>
      <c r="GP48" s="208"/>
      <c r="GQ48" s="208"/>
      <c r="GR48" s="208"/>
      <c r="GS48" s="208"/>
      <c r="GT48" s="208"/>
      <c r="GU48" s="208"/>
      <c r="GV48" s="212"/>
      <c r="GW48" s="210"/>
      <c r="GX48" s="211"/>
      <c r="GY48" s="211"/>
      <c r="GZ48" s="211"/>
      <c r="HA48" s="211"/>
      <c r="HB48" s="208"/>
      <c r="HC48" s="208"/>
      <c r="HD48" s="208"/>
      <c r="HE48" s="208"/>
      <c r="HF48" s="208"/>
      <c r="HG48" s="208"/>
      <c r="HH48" s="208"/>
      <c r="HI48" s="208"/>
      <c r="HJ48" s="208"/>
      <c r="HK48" s="208"/>
      <c r="HL48" s="208"/>
      <c r="HM48" s="208"/>
      <c r="HN48" s="208"/>
      <c r="HO48" s="208"/>
      <c r="HP48" s="208"/>
      <c r="HQ48" s="208"/>
      <c r="HR48" s="208"/>
      <c r="HS48" s="208"/>
      <c r="HT48" s="208"/>
      <c r="HU48" s="208"/>
      <c r="HV48" s="208"/>
      <c r="HW48" s="208"/>
      <c r="HX48" s="212"/>
    </row>
    <row r="49" spans="1:1024" s="130" customFormat="1" ht="42.75" x14ac:dyDescent="0.25">
      <c r="A49" s="214" t="s">
        <v>240</v>
      </c>
      <c r="B49" s="214"/>
      <c r="C49" s="214"/>
      <c r="D49" s="214"/>
      <c r="E49" s="214"/>
      <c r="F49" s="214"/>
      <c r="G49" s="214"/>
      <c r="H49" s="214"/>
      <c r="I49" s="214" t="s">
        <v>1693</v>
      </c>
      <c r="J49" s="214"/>
      <c r="K49" s="214"/>
      <c r="L49" s="214"/>
      <c r="M49" s="214"/>
      <c r="AJ49" s="134"/>
      <c r="AK49" s="178" t="s">
        <v>1694</v>
      </c>
      <c r="AL49" s="214"/>
      <c r="AM49" s="214"/>
      <c r="AN49" s="214"/>
      <c r="AO49" s="214"/>
      <c r="BL49" s="134"/>
      <c r="BM49" s="178" t="s">
        <v>1695</v>
      </c>
      <c r="BN49" s="215"/>
      <c r="BO49" s="215"/>
      <c r="BP49" s="215"/>
      <c r="BQ49" s="215"/>
      <c r="BR49" s="135"/>
      <c r="BS49" s="135"/>
      <c r="BT49" s="135"/>
      <c r="BU49" s="135"/>
      <c r="BV49" s="135"/>
      <c r="BW49" s="135"/>
      <c r="BX49" s="135"/>
      <c r="BY49" s="135"/>
      <c r="BZ49" s="135"/>
      <c r="CA49" s="135"/>
      <c r="CB49" s="135"/>
      <c r="CC49" s="135"/>
      <c r="CD49" s="135"/>
      <c r="CE49" s="135"/>
      <c r="CF49" s="135"/>
      <c r="CG49" s="135"/>
      <c r="CH49" s="135"/>
      <c r="CI49" s="135"/>
      <c r="CJ49" s="135"/>
      <c r="CN49" s="134"/>
      <c r="CO49" s="178" t="s">
        <v>1696</v>
      </c>
      <c r="CP49" s="214"/>
      <c r="CQ49" s="214"/>
      <c r="CR49" s="214"/>
      <c r="CS49" s="214"/>
      <c r="DP49" s="134"/>
      <c r="DQ49" s="178" t="s">
        <v>1697</v>
      </c>
      <c r="DR49" s="214"/>
      <c r="DS49" s="214"/>
      <c r="DT49" s="214"/>
      <c r="DU49" s="214"/>
      <c r="ER49" s="134"/>
      <c r="ES49" s="178" t="s">
        <v>1698</v>
      </c>
      <c r="ET49" s="214"/>
      <c r="EU49" s="214"/>
      <c r="EV49" s="214"/>
      <c r="EW49" s="214"/>
      <c r="FT49" s="134"/>
      <c r="FU49" s="178" t="s">
        <v>1214</v>
      </c>
      <c r="FV49" s="214"/>
      <c r="FW49" s="214"/>
      <c r="FX49" s="214"/>
      <c r="FY49" s="214"/>
      <c r="GV49" s="134"/>
      <c r="GW49" s="178" t="s">
        <v>1215</v>
      </c>
      <c r="GX49" s="214"/>
      <c r="GY49" s="214"/>
      <c r="GZ49" s="214"/>
      <c r="HA49" s="214"/>
      <c r="HX49" s="134"/>
    </row>
    <row r="50" spans="1:1024" s="180" customFormat="1" x14ac:dyDescent="0.25">
      <c r="A50" s="190" t="s">
        <v>240</v>
      </c>
      <c r="B50" s="191"/>
      <c r="C50" s="191"/>
      <c r="D50" s="191"/>
      <c r="E50" s="191"/>
      <c r="F50" s="191"/>
      <c r="G50" s="192"/>
      <c r="H50" s="191"/>
      <c r="I50" s="193" t="s">
        <v>1699</v>
      </c>
      <c r="J50" s="194"/>
      <c r="K50" s="194"/>
      <c r="L50" s="194"/>
      <c r="M50" s="194"/>
      <c r="N50" s="191"/>
      <c r="O50" s="191"/>
      <c r="P50" s="191"/>
      <c r="Q50" s="191"/>
      <c r="R50" s="191"/>
      <c r="S50" s="191"/>
      <c r="T50" s="191"/>
      <c r="U50" s="191"/>
      <c r="V50" s="191"/>
      <c r="W50" s="191"/>
      <c r="X50" s="191"/>
      <c r="Y50" s="191"/>
      <c r="Z50" s="191"/>
      <c r="AA50" s="191"/>
      <c r="AB50" s="191"/>
      <c r="AC50" s="191"/>
      <c r="AD50" s="191"/>
      <c r="AE50" s="191"/>
      <c r="AF50" s="191"/>
      <c r="AG50" s="191"/>
      <c r="AH50" s="191"/>
      <c r="AI50" s="191"/>
      <c r="AJ50" s="195"/>
      <c r="AK50" s="216" t="s">
        <v>1368</v>
      </c>
      <c r="AL50" s="194"/>
      <c r="AM50" s="194"/>
      <c r="AN50" s="194"/>
      <c r="AO50" s="194"/>
      <c r="AP50" s="191"/>
      <c r="AQ50" s="191"/>
      <c r="AR50" s="191"/>
      <c r="AS50" s="191"/>
      <c r="AT50" s="191"/>
      <c r="AU50" s="191"/>
      <c r="AV50" s="191"/>
      <c r="AW50" s="191"/>
      <c r="AX50" s="191"/>
      <c r="AY50" s="191"/>
      <c r="AZ50" s="191"/>
      <c r="BA50" s="191"/>
      <c r="BB50" s="191"/>
      <c r="BC50" s="191"/>
      <c r="BD50" s="191"/>
      <c r="BE50" s="191"/>
      <c r="BF50" s="191"/>
      <c r="BG50" s="191"/>
      <c r="BH50" s="191"/>
      <c r="BI50" s="191"/>
      <c r="BJ50" s="191"/>
      <c r="BK50" s="191"/>
      <c r="BL50" s="195"/>
      <c r="BM50" s="216" t="s">
        <v>1369</v>
      </c>
      <c r="BN50" s="196"/>
      <c r="BO50" s="196"/>
      <c r="BP50" s="196"/>
      <c r="BQ50" s="196"/>
      <c r="BR50" s="196"/>
      <c r="BS50" s="196"/>
      <c r="BT50" s="196"/>
      <c r="BU50" s="197"/>
      <c r="BV50" s="197"/>
      <c r="BW50" s="197"/>
      <c r="BX50" s="197"/>
      <c r="BY50" s="197"/>
      <c r="BZ50" s="197"/>
      <c r="CA50" s="197"/>
      <c r="CB50" s="197"/>
      <c r="CC50" s="197"/>
      <c r="CD50" s="197"/>
      <c r="CE50" s="197"/>
      <c r="CF50" s="197"/>
      <c r="CG50" s="197"/>
      <c r="CH50" s="197"/>
      <c r="CI50" s="197"/>
      <c r="CJ50" s="197"/>
      <c r="CK50" s="191"/>
      <c r="CL50" s="191"/>
      <c r="CM50" s="191"/>
      <c r="CN50" s="195"/>
      <c r="CO50" s="216" t="s">
        <v>1700</v>
      </c>
      <c r="CP50" s="194"/>
      <c r="CQ50" s="194"/>
      <c r="CR50" s="194"/>
      <c r="CS50" s="194"/>
      <c r="CT50" s="191"/>
      <c r="CU50" s="191"/>
      <c r="CV50" s="191"/>
      <c r="CW50" s="191"/>
      <c r="CX50" s="191"/>
      <c r="CY50" s="191"/>
      <c r="CZ50" s="191"/>
      <c r="DA50" s="191"/>
      <c r="DB50" s="191"/>
      <c r="DC50" s="191"/>
      <c r="DD50" s="191"/>
      <c r="DE50" s="191"/>
      <c r="DF50" s="191"/>
      <c r="DG50" s="191"/>
      <c r="DH50" s="191"/>
      <c r="DI50" s="191"/>
      <c r="DJ50" s="191"/>
      <c r="DK50" s="191"/>
      <c r="DL50" s="191"/>
      <c r="DM50" s="191"/>
      <c r="DN50" s="191"/>
      <c r="DO50" s="191"/>
      <c r="DP50" s="195"/>
      <c r="DQ50" s="216" t="s">
        <v>1701</v>
      </c>
      <c r="DR50" s="194"/>
      <c r="DS50" s="194"/>
      <c r="DT50" s="194"/>
      <c r="DU50" s="194"/>
      <c r="DV50" s="191"/>
      <c r="DW50" s="191"/>
      <c r="DX50" s="191"/>
      <c r="DY50" s="191"/>
      <c r="DZ50" s="191"/>
      <c r="EA50" s="191"/>
      <c r="EB50" s="191"/>
      <c r="EC50" s="191"/>
      <c r="ED50" s="191"/>
      <c r="EE50" s="191"/>
      <c r="EF50" s="191"/>
      <c r="EG50" s="191"/>
      <c r="EH50" s="191"/>
      <c r="EI50" s="191"/>
      <c r="EJ50" s="191"/>
      <c r="EK50" s="191"/>
      <c r="EL50" s="191"/>
      <c r="EM50" s="191"/>
      <c r="EN50" s="191"/>
      <c r="EO50" s="191"/>
      <c r="EP50" s="191"/>
      <c r="EQ50" s="191"/>
      <c r="ER50" s="195"/>
      <c r="ES50" s="216" t="s">
        <v>1702</v>
      </c>
      <c r="ET50" s="194"/>
      <c r="EU50" s="194"/>
      <c r="EV50" s="194"/>
      <c r="EW50" s="194"/>
      <c r="EX50" s="191"/>
      <c r="EY50" s="191"/>
      <c r="EZ50" s="191"/>
      <c r="FA50" s="191"/>
      <c r="FB50" s="191"/>
      <c r="FC50" s="191"/>
      <c r="FD50" s="191"/>
      <c r="FE50" s="191"/>
      <c r="FF50" s="191"/>
      <c r="FG50" s="191"/>
      <c r="FH50" s="191"/>
      <c r="FI50" s="191"/>
      <c r="FJ50" s="191"/>
      <c r="FK50" s="191"/>
      <c r="FL50" s="191"/>
      <c r="FM50" s="191"/>
      <c r="FN50" s="191"/>
      <c r="FO50" s="191"/>
      <c r="FP50" s="191"/>
      <c r="FQ50" s="191"/>
      <c r="FR50" s="191"/>
      <c r="FS50" s="191"/>
      <c r="FT50" s="195"/>
      <c r="FU50" s="161" t="s">
        <v>1703</v>
      </c>
      <c r="FV50" s="194"/>
      <c r="FW50" s="194"/>
      <c r="FX50" s="194"/>
      <c r="FY50" s="194"/>
      <c r="FZ50" s="191"/>
      <c r="GA50" s="191"/>
      <c r="GB50" s="191"/>
      <c r="GC50" s="191"/>
      <c r="GD50" s="191"/>
      <c r="GE50" s="191"/>
      <c r="GF50" s="191"/>
      <c r="GG50" s="191"/>
      <c r="GH50" s="191"/>
      <c r="GI50" s="191"/>
      <c r="GJ50" s="191"/>
      <c r="GK50" s="191"/>
      <c r="GL50" s="191"/>
      <c r="GM50" s="191"/>
      <c r="GN50" s="191"/>
      <c r="GO50" s="191"/>
      <c r="GP50" s="191"/>
      <c r="GQ50" s="191"/>
      <c r="GR50" s="191"/>
      <c r="GS50" s="191"/>
      <c r="GT50" s="191"/>
      <c r="GU50" s="191"/>
      <c r="GV50" s="195"/>
      <c r="GW50" s="216" t="s">
        <v>1704</v>
      </c>
      <c r="GX50" s="194"/>
      <c r="GY50" s="194"/>
      <c r="GZ50" s="194"/>
      <c r="HA50" s="194"/>
      <c r="HB50" s="191"/>
      <c r="HC50" s="191"/>
      <c r="HD50" s="191"/>
      <c r="HE50" s="191"/>
      <c r="HF50" s="191"/>
      <c r="HG50" s="191"/>
      <c r="HH50" s="191"/>
      <c r="HI50" s="191"/>
      <c r="HJ50" s="191"/>
      <c r="HK50" s="191"/>
      <c r="HL50" s="191"/>
      <c r="HM50" s="191"/>
      <c r="HN50" s="191"/>
      <c r="HO50" s="191"/>
      <c r="HP50" s="191"/>
      <c r="HQ50" s="191"/>
      <c r="HR50" s="191"/>
      <c r="HS50" s="191"/>
      <c r="HT50" s="191"/>
      <c r="HU50" s="191"/>
      <c r="HV50" s="191"/>
      <c r="HW50" s="191"/>
      <c r="HX50" s="195"/>
    </row>
    <row r="51" spans="1:1024" ht="94.5" x14ac:dyDescent="0.25">
      <c r="A51" s="131" t="s">
        <v>261</v>
      </c>
      <c r="B51" s="131" t="s">
        <v>262</v>
      </c>
      <c r="C51" s="131"/>
      <c r="D51" s="131"/>
      <c r="E51" s="131"/>
      <c r="F51" s="130" t="s">
        <v>263</v>
      </c>
      <c r="G51" s="131" t="s">
        <v>1375</v>
      </c>
      <c r="H51" s="130"/>
      <c r="I51" s="133" t="s">
        <v>1705</v>
      </c>
      <c r="J51" s="130" t="str">
        <f>IF(LEN(VLOOKUP($G51,Baseline!$G:$BH,4,0))=0,"",VLOOKUP($G51,Baseline!$G:$BH,4,0))</f>
        <v>0 = Nein</v>
      </c>
      <c r="K51" s="130" t="str">
        <f>IF(LEN(VLOOKUP($G51,Baseline!$G:$BH,5,0))=0,"",VLOOKUP($G51,Baseline!$G:$BH,5,0))</f>
        <v>1 = Ja</v>
      </c>
      <c r="L51" s="130" t="str">
        <f>IF(LEN(VLOOKUP($G51,Baseline!$G:$BH,6,0))=0,"",VLOOKUP($G51,Baseline!$G:$BH,6,0))</f>
        <v>3 = Es waren keine Termine vereinbart</v>
      </c>
      <c r="M51" s="130" t="str">
        <f>IF(LEN(VLOOKUP($G51,Baseline!$G:$BH,7,0))=0,"",VLOOKUP($G51,Baseline!$G:$BH,7,0))</f>
        <v>77 = Weiß nicht</v>
      </c>
      <c r="N51" s="130" t="str">
        <f>IF(LEN(VLOOKUP($G51,Baseline!$G:$BH,8,0))=0,"",VLOOKUP($G51,Baseline!$G:$BH,8,0))</f>
        <v/>
      </c>
      <c r="O51" s="130" t="str">
        <f>IF(LEN(VLOOKUP($G51,Baseline!$G:$BH,9,0))=0,"",VLOOKUP($G51,Baseline!$G:$BH,9,0))</f>
        <v/>
      </c>
      <c r="P51" s="130" t="str">
        <f>IF(LEN(VLOOKUP($G51,Baseline!$G:$BH,10,0))=0,"",VLOOKUP($G51,Baseline!$G:$BH,10,0))</f>
        <v/>
      </c>
      <c r="Q51" s="130" t="str">
        <f>IF(LEN(VLOOKUP($G51,Baseline!$G:$BH,11,0))=0,"",VLOOKUP($G51,Baseline!$G:$BH,11,0))</f>
        <v/>
      </c>
      <c r="R51" s="130" t="str">
        <f>IF(LEN(VLOOKUP($G51,Baseline!$G:$BH,12,0))=0,"",VLOOKUP($G51,Baseline!$G:$BH,12,0))</f>
        <v/>
      </c>
      <c r="S51" s="130" t="str">
        <f>IF(LEN(VLOOKUP($G51,Baseline!$G:$BH,13,0))=0,"",VLOOKUP($G51,Baseline!$G:$BH,13,0))</f>
        <v/>
      </c>
      <c r="T51" s="130" t="str">
        <f>IF(LEN(VLOOKUP($G51,Baseline!$G:$BH,14,0))=0,"",VLOOKUP($G51,Baseline!$G:$BH,14,0))</f>
        <v/>
      </c>
      <c r="U51" s="130" t="str">
        <f>IF(LEN(VLOOKUP($G51,Baseline!$G:$BH,15,0))=0,"",VLOOKUP($G51,Baseline!$G:$BH,15,0))</f>
        <v/>
      </c>
      <c r="V51" s="130" t="str">
        <f>IF(LEN(VLOOKUP($G51,Baseline!$G:$BH,16,0))=0,"",VLOOKUP($G51,Baseline!$G:$BH,16,0))</f>
        <v/>
      </c>
      <c r="W51" s="130" t="str">
        <f>IF(LEN(VLOOKUP($G51,Baseline!$G:$BH,17,0))=0,"",VLOOKUP($G51,Baseline!$G:$BH,17,0))</f>
        <v/>
      </c>
      <c r="X51" s="130" t="str">
        <f>IF(LEN(VLOOKUP($G51,Baseline!$G:$BH,18,0))=0,"",VLOOKUP($G51,Baseline!$G:$BH,18,0))</f>
        <v/>
      </c>
      <c r="Y51" s="130" t="str">
        <f>IF(LEN(VLOOKUP($G51,Baseline!$G:$BH,19,0))=0,"",VLOOKUP($G51,Baseline!$G:$BH,19,0))</f>
        <v/>
      </c>
      <c r="Z51" s="130" t="str">
        <f>IF(LEN(VLOOKUP($G51,Baseline!$G:$BH,20,0))=0,"",VLOOKUP($G51,Baseline!$G:$BH,20,0))</f>
        <v/>
      </c>
      <c r="AA51" s="130" t="str">
        <f>IF(LEN(VLOOKUP($G51,Baseline!$G:$BH,21,0))=0,"",VLOOKUP($G51,Baseline!$G:$BH,21,0))</f>
        <v/>
      </c>
      <c r="AB51" s="130" t="str">
        <f>IF(LEN(VLOOKUP($G51,Baseline!$G:$BH,22,0))=0,"",VLOOKUP($G51,Baseline!$G:$BH,22,0))</f>
        <v/>
      </c>
      <c r="AC51" s="130" t="str">
        <f>IF(LEN(VLOOKUP($G51,Baseline!$G:$BH,23,0))=0,"",VLOOKUP($G51,Baseline!$G:$BH,23,0))</f>
        <v/>
      </c>
      <c r="AD51" s="130" t="str">
        <f>IF(LEN(VLOOKUP($G51,Baseline!$G:$BH,24,0))=0,"",VLOOKUP($G51,Baseline!$G:$BH,24,0))</f>
        <v/>
      </c>
      <c r="AE51" s="130" t="str">
        <f>IF(LEN(VLOOKUP($G51,Baseline!$G:$BH,25,0))=0,"",VLOOKUP($G51,Baseline!$G:$BH,25,0))</f>
        <v/>
      </c>
      <c r="AF51" s="130" t="str">
        <f>IF(LEN(VLOOKUP($G51,Baseline!$G:$BH,26,0))=0,"",VLOOKUP($G51,Baseline!$G:$BH,26,0))</f>
        <v/>
      </c>
      <c r="AG51" s="130"/>
      <c r="AH51" s="130"/>
      <c r="AI51" s="130"/>
      <c r="AJ51" s="130"/>
      <c r="AK51" s="133" t="s">
        <v>1706</v>
      </c>
      <c r="AL51" s="130" t="str">
        <f>IF(LEN(VLOOKUP($G51,Baseline!$G:$BH,32,0))=0,"",VLOOKUP($G51,Baseline!$G:$BH,32,0))</f>
        <v>0 = No</v>
      </c>
      <c r="AM51" s="130" t="str">
        <f>IF(LEN(VLOOKUP($G51,Baseline!$G:$BH,33,0))=0,"",VLOOKUP($G51,Baseline!$G:$BH,33,0))</f>
        <v>1 = Yes</v>
      </c>
      <c r="AN51" s="130" t="str">
        <f>IF(LEN(VLOOKUP($G51,Baseline!$G:$BH,34,0))=0,"",VLOOKUP($G51,Baseline!$G:$BH,34,0))</f>
        <v>3 = No appointments were scheduled</v>
      </c>
      <c r="AO51" s="130" t="str">
        <f>IF(LEN(VLOOKUP($G51,Baseline!$G:$BH,35,0))=0,"",VLOOKUP($G51,Baseline!$G:$BH,35,0))</f>
        <v>77 = I don't know</v>
      </c>
      <c r="AP51" s="130" t="str">
        <f>IF(LEN(VLOOKUP($G51,Baseline!$G:$BH,36,0))=0,"",VLOOKUP($G51,Baseline!$G:$BH,36,0))</f>
        <v/>
      </c>
      <c r="AQ51" s="130" t="str">
        <f>IF(LEN(VLOOKUP($G51,Baseline!$G:$BH,37,0))=0,"",VLOOKUP($G51,Baseline!$G:$BH,37,0))</f>
        <v/>
      </c>
      <c r="AR51" s="130" t="str">
        <f>IF(LEN(VLOOKUP($G51,Baseline!$G:$BH,38,0))=0,"",VLOOKUP($G51,Baseline!$G:$BH,38,0))</f>
        <v/>
      </c>
      <c r="AS51" s="130" t="str">
        <f>IF(LEN(VLOOKUP($G51,Baseline!$G:$BH,39,0))=0,"",VLOOKUP($G51,Baseline!$G:$BH,39,0))</f>
        <v/>
      </c>
      <c r="AT51" s="130" t="str">
        <f>IF(LEN(VLOOKUP($G51,Baseline!$G:$BH,40,0))=0,"",VLOOKUP($G51,Baseline!$G:$BH,40,0))</f>
        <v/>
      </c>
      <c r="AU51" s="130" t="str">
        <f>IF(LEN(VLOOKUP($G51,Baseline!$G:$BH,41,0))=0,"",VLOOKUP($G51,Baseline!$G:$BH,41,0))</f>
        <v/>
      </c>
      <c r="AV51" s="130" t="str">
        <f>IF(LEN(VLOOKUP($G51,Baseline!$G:$BH,42,0))=0,"",VLOOKUP($G51,Baseline!$G:$BH,42,0))</f>
        <v/>
      </c>
      <c r="AW51" s="130" t="str">
        <f>IF(LEN(VLOOKUP($G51,Baseline!$G:$BH,43,0))=0,"",VLOOKUP($G51,Baseline!$G:$BH,43,0))</f>
        <v/>
      </c>
      <c r="AX51" s="130" t="str">
        <f>IF(LEN(VLOOKUP($G51,Baseline!$G:$BH,44,0))=0,"",VLOOKUP($G51,Baseline!$G:$BH,44,0))</f>
        <v/>
      </c>
      <c r="AY51" s="130" t="str">
        <f>IF(LEN(VLOOKUP($G51,Baseline!$G:$BH,45,0))=0,"",VLOOKUP($G51,Baseline!$G:$BH,45,0))</f>
        <v/>
      </c>
      <c r="AZ51" s="130" t="str">
        <f>IF(LEN(VLOOKUP($G51,Baseline!$G:$BH,46,0))=0,"",VLOOKUP($G51,Baseline!$G:$BH,46,0))</f>
        <v/>
      </c>
      <c r="BA51" s="130" t="str">
        <f>IF(LEN(VLOOKUP($G51,Baseline!$G:$BH,47,0))=0,"",VLOOKUP($G51,Baseline!$G:$BH,47,0))</f>
        <v/>
      </c>
      <c r="BB51" s="130" t="str">
        <f>IF(LEN(VLOOKUP($G51,Baseline!$G:$BH,48,0))=0,"",VLOOKUP($G51,Baseline!$G:$BH,48,0))</f>
        <v/>
      </c>
      <c r="BC51" s="130" t="str">
        <f>IF(LEN(VLOOKUP($G51,Baseline!$G:$BH,49,0))=0,"",VLOOKUP($G51,Baseline!$G:$BH,49,0))</f>
        <v/>
      </c>
      <c r="BD51" s="130" t="str">
        <f>IF(LEN(VLOOKUP($G51,Baseline!$G:$BH,50,0))=0,"",VLOOKUP($G51,Baseline!$G:$BH,50,0))</f>
        <v/>
      </c>
      <c r="BE51" s="130" t="str">
        <f>IF(LEN(VLOOKUP($G51,Baseline!$G:$BH,51,0))=0,"",VLOOKUP($G51,Baseline!$G:$BH,51,0))</f>
        <v/>
      </c>
      <c r="BF51" s="130" t="str">
        <f>IF(LEN(VLOOKUP($G51,Baseline!$G:$BH,52,0))=0,"",VLOOKUP($G51,Baseline!$G:$BH,52,0))</f>
        <v/>
      </c>
      <c r="BG51" s="130" t="str">
        <f>IF(LEN(VLOOKUP($G51,Baseline!$G:$BH,53,0))=0,"",VLOOKUP($G51,Baseline!$G:$BH,53,0))</f>
        <v/>
      </c>
      <c r="BH51" s="130" t="str">
        <f>IF(LEN(VLOOKUP($G51,Baseline!$G:$BH,54,0))=0,"",VLOOKUP($G51,Baseline!$G:$BH,54,0))</f>
        <v/>
      </c>
      <c r="BI51" s="130"/>
      <c r="BJ51" s="130"/>
      <c r="BK51" s="130"/>
      <c r="BL51" s="130"/>
      <c r="BM51" s="133" t="s">
        <v>1707</v>
      </c>
      <c r="BN51" s="135" t="str">
        <f>IF(LEN(VLOOKUP($G51,Baseline!$G:$CJ,60,0))=0,"",VLOOKUP($G51,Baseline!$G:$CJ,60,0))</f>
        <v>0 = No</v>
      </c>
      <c r="BO51" s="135" t="str">
        <f>IF(LEN(VLOOKUP($G51,Baseline!$G:$CJ,61,0))=0,"",VLOOKUP($G51,Baseline!$G:$CJ,61,0))</f>
        <v>1 = Sí</v>
      </c>
      <c r="BP51" s="135" t="str">
        <f>IF(LEN(VLOOKUP($G51,Baseline!$G:$CJ,62,0))=0,"",VLOOKUP($G51,Baseline!$G:$CJ,62,0))</f>
        <v>3 = No tenía citas acordadas</v>
      </c>
      <c r="BQ51" s="135" t="str">
        <f>IF(LEN(VLOOKUP($G51,Baseline!$G:$CJ,63,0))=0,"",VLOOKUP($G51,Baseline!$G:$CJ,63,0))</f>
        <v>77 = No lo sé</v>
      </c>
      <c r="BR51" s="135" t="str">
        <f>IF(LEN(VLOOKUP($G51,Baseline!$G:$CJ,64,0))=0,"",VLOOKUP($G51,Baseline!$G:$CJ,64,0))</f>
        <v/>
      </c>
      <c r="BS51" s="135" t="str">
        <f>IF(LEN(VLOOKUP($G51,Baseline!$G:$CJ,65,0))=0,"",VLOOKUP($G51,Baseline!$G:$CJ,65,0))</f>
        <v/>
      </c>
      <c r="BT51" s="135" t="str">
        <f>IF(LEN(VLOOKUP($G51,Baseline!$G:$CJ,66,0))=0,"",VLOOKUP($G51,Baseline!$G:$CJ,66,0))</f>
        <v/>
      </c>
      <c r="BU51" s="135" t="str">
        <f>IF(LEN(VLOOKUP($G51,Baseline!$G:$CJ,67,0))=0,"",VLOOKUP($G51,Baseline!$G:$CJ,67,0))</f>
        <v/>
      </c>
      <c r="BV51" s="135" t="str">
        <f>IF(LEN(VLOOKUP($G51,Baseline!$G:$CJ,68,0))=0,"",VLOOKUP($G51,Baseline!$G:$CJ,68,0))</f>
        <v/>
      </c>
      <c r="BW51" s="135" t="str">
        <f>IF(LEN(VLOOKUP($G51,Baseline!$G:$CJ,69,0))=0,"",VLOOKUP($G51,Baseline!$G:$CJ,69,0))</f>
        <v/>
      </c>
      <c r="BX51" s="135" t="str">
        <f>IF(LEN(VLOOKUP($G51,Baseline!$G:$CJ,70,0))=0,"",VLOOKUP($G51,Baseline!$G:$CJ,70,0))</f>
        <v/>
      </c>
      <c r="BY51" s="135" t="str">
        <f>IF(LEN(VLOOKUP($G51,Baseline!$G:$CJ,71,0))=0,"",VLOOKUP($G51,Baseline!$G:$CJ,71,0))</f>
        <v/>
      </c>
      <c r="BZ51" s="135" t="str">
        <f>IF(LEN(VLOOKUP($G51,Baseline!$G:$CJ,72,0))=0,"",VLOOKUP($G51,Baseline!$G:$CJ,72,0))</f>
        <v/>
      </c>
      <c r="CA51" s="135" t="str">
        <f>IF(LEN(VLOOKUP($G51,Baseline!$G:$CJ,73,0))=0,"",VLOOKUP($G51,Baseline!$G:$CJ,73,0))</f>
        <v/>
      </c>
      <c r="CB51" s="135" t="str">
        <f>IF(LEN(VLOOKUP($G51,Baseline!$G:$CJ,74,0))=0,"",VLOOKUP($G51,Baseline!$G:$CJ,74,0))</f>
        <v/>
      </c>
      <c r="CC51" s="135" t="str">
        <f>IF(LEN(VLOOKUP($G51,Baseline!$G:$CJ,75,0))=0,"",VLOOKUP($G51,Baseline!$G:$CJ,75,0))</f>
        <v/>
      </c>
      <c r="CD51" s="135" t="str">
        <f>IF(LEN(VLOOKUP($G51,Baseline!$G:$CJ,76,0))=0,"",VLOOKUP($G51,Baseline!$G:$CJ,76,0))</f>
        <v/>
      </c>
      <c r="CE51" s="135" t="str">
        <f>IF(LEN(VLOOKUP($G51,Baseline!$G:$CJ,77,0))=0,"",VLOOKUP($G51,Baseline!$G:$CJ,77,0))</f>
        <v/>
      </c>
      <c r="CF51" s="135" t="str">
        <f>IF(LEN(VLOOKUP($G51,Baseline!$G:$CJ,78,0))=0,"",VLOOKUP($G51,Baseline!$G:$CJ,78,0))</f>
        <v/>
      </c>
      <c r="CG51" s="135" t="str">
        <f>IF(LEN(VLOOKUP($G51,Baseline!$G:$CJ,79,0))=0,"",VLOOKUP($G51,Baseline!$G:$CJ,79,0))</f>
        <v/>
      </c>
      <c r="CH51" s="135" t="str">
        <f>IF(LEN(VLOOKUP($G51,Baseline!$G:$CJ,80,0))=0,"",VLOOKUP($G51,Baseline!$G:$CJ,80,0))</f>
        <v/>
      </c>
      <c r="CI51" s="135" t="str">
        <f>IF(LEN(VLOOKUP($G51,Baseline!$G:$CJ,81,0))=0,"",VLOOKUP($G51,Baseline!$G:$CJ,81,0))</f>
        <v/>
      </c>
      <c r="CJ51" s="135" t="str">
        <f>IF(LEN(VLOOKUP($G51,Baseline!$G:$CJ,82,0))=0,"",VLOOKUP($G51,Baseline!$G:$CJ,82,0))</f>
        <v/>
      </c>
      <c r="CK51" s="130"/>
      <c r="CL51" s="130"/>
      <c r="CM51" s="130"/>
      <c r="CN51" s="130"/>
      <c r="CO51" s="182" t="s">
        <v>1708</v>
      </c>
      <c r="CP51" s="136" t="str">
        <f>IF(LEN(VLOOKUP($G51,Baseline!$G:$DL,88,0))=0,"",VLOOKUP($G51,Baseline!$G:$DL,88,0))</f>
        <v>0 = non</v>
      </c>
      <c r="CQ51" s="136" t="str">
        <f>IF(LEN(VLOOKUP($G51,Baseline!$G:$DL,89,0))=0,"",VLOOKUP($G51,Baseline!$G:$DL,89,0))</f>
        <v>1 = oui</v>
      </c>
      <c r="CR51" s="136" t="str">
        <f>IF(LEN(VLOOKUP($G51,Baseline!$G:$DL,90,0))=0,"",VLOOKUP($G51,Baseline!$G:$DL,90,0))</f>
        <v>3 = je n'avais aucun rendez-vous fixé</v>
      </c>
      <c r="CS51" s="136" t="str">
        <f>IF(LEN(VLOOKUP($G51,Baseline!$G:$DL,91,0))=0,"",VLOOKUP($G51,Baseline!$G:$DL,91,0))</f>
        <v>77 = je ne sais pas</v>
      </c>
      <c r="CT51" s="136" t="str">
        <f>IF(LEN(VLOOKUP($G51,Baseline!$G:$DL,92,0))=0,"",VLOOKUP($G51,Baseline!$G:$DL,92,0))</f>
        <v/>
      </c>
      <c r="CU51" s="136" t="str">
        <f>IF(LEN(VLOOKUP($G51,Baseline!$G:$DL,93,0))=0,"",VLOOKUP($G51,Baseline!$G:$DL,93,0))</f>
        <v/>
      </c>
      <c r="CV51" s="136" t="str">
        <f>IF(LEN(VLOOKUP($G51,Baseline!$G:$DL,94,0))=0,"",VLOOKUP($G51,Baseline!$G:$DL,94,0))</f>
        <v/>
      </c>
      <c r="CW51" s="136" t="str">
        <f>IF(LEN(VLOOKUP($G51,Baseline!$G:$DL,95,0))=0,"",VLOOKUP($G51,Baseline!$G:$DL,95,0))</f>
        <v/>
      </c>
      <c r="CX51" s="136" t="str">
        <f>IF(LEN(VLOOKUP($G51,Baseline!$G:$DL,96,0))=0,"",VLOOKUP($G51,Baseline!$G:$DL,96,0))</f>
        <v/>
      </c>
      <c r="CY51" s="136" t="str">
        <f>IF(LEN(VLOOKUP($G51,Baseline!$G:$DL,97,0))=0,"",VLOOKUP($G51,Baseline!$G:$DL,97,0))</f>
        <v/>
      </c>
      <c r="CZ51" s="136" t="str">
        <f>IF(LEN(VLOOKUP($G51,Baseline!$G:$DL,98,0))=0,"",VLOOKUP($G51,Baseline!$G:$DL,98,0))</f>
        <v/>
      </c>
      <c r="DA51" s="136" t="str">
        <f>IF(LEN(VLOOKUP($G51,Baseline!$G:$DL,99,0))=0,"",VLOOKUP($G51,Baseline!$G:$DL,99,0))</f>
        <v/>
      </c>
      <c r="DB51" s="136" t="str">
        <f>IF(LEN(VLOOKUP($G51,Baseline!$G:$DL,100,0))=0,"",VLOOKUP($G51,Baseline!$G:$DL,100,0))</f>
        <v/>
      </c>
      <c r="DC51" s="136" t="str">
        <f>IF(LEN(VLOOKUP($G51,Baseline!$G:$DL,101,0))=0,"",VLOOKUP($G51,Baseline!$G:$DL,101,0))</f>
        <v/>
      </c>
      <c r="DD51" s="136" t="str">
        <f>IF(LEN(VLOOKUP($G51,Baseline!$G:$DL,102,0))=0,"",VLOOKUP($G51,Baseline!$G:$DL,102,0))</f>
        <v/>
      </c>
      <c r="DE51" s="136" t="str">
        <f>IF(LEN(VLOOKUP($G51,Baseline!$G:$DL,103,0))=0,"",VLOOKUP($G51,Baseline!$G:$DL,103,0))</f>
        <v/>
      </c>
      <c r="DF51" s="136" t="str">
        <f>IF(LEN(VLOOKUP($G51,Baseline!$G:$DL,104,0))=0,"",VLOOKUP($G51,Baseline!$G:$DL,104,0))</f>
        <v/>
      </c>
      <c r="DG51" s="136" t="str">
        <f>IF(LEN(VLOOKUP($G51,Baseline!$G:$DL,105,0))=0,"",VLOOKUP($G51,Baseline!$G:$DL,105,0))</f>
        <v/>
      </c>
      <c r="DH51" s="136" t="str">
        <f>IF(LEN(VLOOKUP($G51,Baseline!$G:$DL,106,0))=0,"",VLOOKUP($G51,Baseline!$G:$DL,106,0))</f>
        <v/>
      </c>
      <c r="DI51" s="136" t="str">
        <f>IF(LEN(VLOOKUP($G51,Baseline!$G:$DL,107,0))=0,"",VLOOKUP($G51,Baseline!$G:$DL,107,0))</f>
        <v/>
      </c>
      <c r="DJ51" s="136" t="str">
        <f>IF(LEN(VLOOKUP($G51,Baseline!$G:$DL,108,0))=0,"",VLOOKUP($G51,Baseline!$G:$DL,108,0))</f>
        <v/>
      </c>
      <c r="DK51" s="136" t="str">
        <f>IF(LEN(VLOOKUP($G51,Baseline!$G:$DL,109,0))=0,"",VLOOKUP($G51,Baseline!$G:$DL,109,0))</f>
        <v/>
      </c>
      <c r="DL51" s="136" t="str">
        <f>IF(LEN(VLOOKUP($G51,Baseline!$G:$DL,110,0))=0,"",VLOOKUP($G51,Baseline!$G:$DL,110,0))</f>
        <v/>
      </c>
      <c r="DM51" s="137"/>
      <c r="DN51" s="137"/>
      <c r="DO51" s="137"/>
      <c r="DP51" s="137"/>
      <c r="DQ51" s="133" t="s">
        <v>1709</v>
      </c>
      <c r="DR51" s="139" t="str">
        <f>IF(LEN(VLOOKUP($G51,Baseline!$G:$EN,116,0))=0,"",VLOOKUP($G51,Baseline!$G:$EN,116,0))</f>
        <v>0 = nem</v>
      </c>
      <c r="DS51" s="139" t="str">
        <f>IF(LEN(VLOOKUP($G51,Baseline!$G:$EN,117,0))=0,"",VLOOKUP($G51,Baseline!$G:$EN,117,0))</f>
        <v>1 = igen</v>
      </c>
      <c r="DT51" s="139" t="str">
        <f>IF(LEN(VLOOKUP($G51,Baseline!$G:$EN,118,0))=0,"",VLOOKUP($G51,Baseline!$G:$EN,118,0))</f>
        <v>3 = nem voltak tervezett vizsgálatok</v>
      </c>
      <c r="DU51" s="139" t="str">
        <f>IF(LEN(VLOOKUP($G51,Baseline!$G:$EN,119,0))=0,"",VLOOKUP($G51,Baseline!$G:$EN,119,0))</f>
        <v>77 = nem tudom</v>
      </c>
      <c r="DV51" s="139" t="str">
        <f>IF(LEN(VLOOKUP($G51,Baseline!$G:$EN,120,0))=0,"",VLOOKUP($G51,Baseline!$G:$EN,120,0))</f>
        <v/>
      </c>
      <c r="DW51" s="139" t="str">
        <f>IF(LEN(VLOOKUP($G51,Baseline!$G:$EN,121,0))=0,"",VLOOKUP($G51,Baseline!$G:$EN,121,0))</f>
        <v/>
      </c>
      <c r="DX51" s="139" t="str">
        <f>IF(LEN(VLOOKUP($G51,Baseline!$G:$EN,122,0))=0,"",VLOOKUP($G51,Baseline!$G:$EN,122,0))</f>
        <v/>
      </c>
      <c r="DY51" s="139" t="str">
        <f>IF(LEN(VLOOKUP($G51,Baseline!$G:$EN,123,0))=0,"",VLOOKUP($G51,Baseline!$G:$EN,123,0))</f>
        <v/>
      </c>
      <c r="DZ51" s="139" t="str">
        <f>IF(LEN(VLOOKUP($G51,Baseline!$G:$EN,124,0))=0,"",VLOOKUP($G51,Baseline!$G:$EN,124,0))</f>
        <v/>
      </c>
      <c r="EA51" s="139" t="str">
        <f>IF(LEN(VLOOKUP($G51,Baseline!$G:$EN,125,0))=0,"",VLOOKUP($G51,Baseline!$G:$EN,125,0))</f>
        <v/>
      </c>
      <c r="EB51" s="139" t="str">
        <f>IF(LEN(VLOOKUP($G51,Baseline!$G:$EN,126,0))=0,"",VLOOKUP($G51,Baseline!$G:$EN,126,0))</f>
        <v/>
      </c>
      <c r="EC51" s="139" t="str">
        <f>IF(LEN(VLOOKUP($G51,Baseline!$G:$EN,127,0))=0,"",VLOOKUP($G51,Baseline!$G:$EN,127,0))</f>
        <v/>
      </c>
      <c r="ED51" s="139" t="str">
        <f>IF(LEN(VLOOKUP($G51,Baseline!$G:$EN,128,0))=0,"",VLOOKUP($G51,Baseline!$G:$EN,128,0))</f>
        <v/>
      </c>
      <c r="EE51" s="139" t="str">
        <f>IF(LEN(VLOOKUP($G51,Baseline!$G:$EN,129,0))=0,"",VLOOKUP($G51,Baseline!$G:$EN,129,0))</f>
        <v/>
      </c>
      <c r="EF51" s="139" t="str">
        <f>IF(LEN(VLOOKUP($G51,Baseline!$G:$EN,130,0))=0,"",VLOOKUP($G51,Baseline!$G:$EN,130,0))</f>
        <v/>
      </c>
      <c r="EG51" s="139" t="str">
        <f>IF(LEN(VLOOKUP($G51,Baseline!$G:$EN,131,0))=0,"",VLOOKUP($G51,Baseline!$G:$EN,131,0))</f>
        <v/>
      </c>
      <c r="EH51" s="139" t="str">
        <f>IF(LEN(VLOOKUP($G51,Baseline!$G:$EN,132,0))=0,"",VLOOKUP($G51,Baseline!$G:$EN,132,0))</f>
        <v/>
      </c>
      <c r="EI51" s="139" t="str">
        <f>IF(LEN(VLOOKUP($G51,Baseline!$G:$EN,133,0))=0,"",VLOOKUP($G51,Baseline!$G:$EN,133,0))</f>
        <v/>
      </c>
      <c r="EJ51" s="139" t="str">
        <f>IF(LEN(VLOOKUP($G51,Baseline!$G:$EN,134,0))=0,"",VLOOKUP($G51,Baseline!$G:$EN,134,0))</f>
        <v/>
      </c>
      <c r="EK51" s="139" t="str">
        <f>IF(LEN(VLOOKUP($G51,Baseline!$G:$EN,135,0))=0,"",VLOOKUP($G51,Baseline!$G:$EN,135,0))</f>
        <v/>
      </c>
      <c r="EL51" s="139" t="str">
        <f>IF(LEN(VLOOKUP($G51,Baseline!$G:$EN,136,0))=0,"",VLOOKUP($G51,Baseline!$G:$EN,136,0))</f>
        <v/>
      </c>
      <c r="EM51" s="139" t="str">
        <f>IF(LEN(VLOOKUP($G51,Baseline!$G:$EN,137,0))=0,"",VLOOKUP($G51,Baseline!$G:$EN,137,0))</f>
        <v/>
      </c>
      <c r="EN51" s="139" t="str">
        <f>IF(LEN(VLOOKUP($G51,Baseline!$G:$EN,138,0))=0,"",VLOOKUP($G51,Baseline!$G:$EN,138,0))</f>
        <v/>
      </c>
      <c r="EO51" s="130"/>
      <c r="EP51" s="130"/>
      <c r="EQ51" s="130"/>
      <c r="ER51" s="130"/>
      <c r="ES51" s="133" t="s">
        <v>1710</v>
      </c>
      <c r="ET51" s="139" t="str">
        <f>IF(LEN(VLOOKUP($G51,Baseline!$G:$FP,144,0))=0,"",VLOOKUP($G51,Baseline!$G:$FP,144,0))</f>
        <v>0 = no</v>
      </c>
      <c r="EU51" s="139" t="str">
        <f>IF(LEN(VLOOKUP($G51,Baseline!$G:$FP,145,0))=0,"",VLOOKUP($G51,Baseline!$G:$FP,145,0))</f>
        <v>1 = sì</v>
      </c>
      <c r="EV51" s="139" t="str">
        <f>IF(LEN(VLOOKUP($G51,Baseline!$G:$FP,146,0))=0,"",VLOOKUP($G51,Baseline!$G:$FP,146,0))</f>
        <v>3 = non avevo programmato visite</v>
      </c>
      <c r="EW51" s="139" t="str">
        <f>IF(LEN(VLOOKUP($G51,Baseline!$G:$FP,147,0))=0,"",VLOOKUP($G51,Baseline!$G:$FP,147,0))</f>
        <v>77 = non lo so</v>
      </c>
      <c r="EX51" s="139" t="str">
        <f>IF(LEN(VLOOKUP($G51,Baseline!$G:$FP,148,0))=0,"",VLOOKUP($G51,Baseline!$G:$FP,148,0))</f>
        <v/>
      </c>
      <c r="EY51" s="139" t="str">
        <f>IF(LEN(VLOOKUP($G51,Baseline!$G:$FP,149,0))=0,"",VLOOKUP($G51,Baseline!$G:$FP,149,0))</f>
        <v/>
      </c>
      <c r="EZ51" s="139" t="str">
        <f>IF(LEN(VLOOKUP($G51,Baseline!$G:$FP,150,0))=0,"",VLOOKUP($G51,Baseline!$G:$FP,150,0))</f>
        <v/>
      </c>
      <c r="FA51" s="139" t="str">
        <f>IF(LEN(VLOOKUP($G51,Baseline!$G:$FP,151,0))=0,"",VLOOKUP($G51,Baseline!$G:$FP,151,0))</f>
        <v/>
      </c>
      <c r="FB51" s="139" t="str">
        <f>IF(LEN(VLOOKUP($G51,Baseline!$G:$FP,152,0))=0,"",VLOOKUP($G51,Baseline!$G:$FP,152,0))</f>
        <v/>
      </c>
      <c r="FC51" s="139" t="str">
        <f>IF(LEN(VLOOKUP($G51,Baseline!$G:$FP,153,0))=0,"",VLOOKUP($G51,Baseline!$G:$FP,153,0))</f>
        <v/>
      </c>
      <c r="FD51" s="139" t="str">
        <f>IF(LEN(VLOOKUP($G51,Baseline!$G:$FP,154,0))=0,"",VLOOKUP($G51,Baseline!$G:$FP,154,0))</f>
        <v/>
      </c>
      <c r="FE51" s="139" t="str">
        <f>IF(LEN(VLOOKUP($G51,Baseline!$G:$FP,155,0))=0,"",VLOOKUP($G51,Baseline!$G:$FP,155,0))</f>
        <v/>
      </c>
      <c r="FF51" s="139" t="str">
        <f>IF(LEN(VLOOKUP($G51,Baseline!$G:$FP,156,0))=0,"",VLOOKUP($G51,Baseline!$G:$FP,156,0))</f>
        <v/>
      </c>
      <c r="FG51" s="139" t="str">
        <f>IF(LEN(VLOOKUP($G51,Baseline!$G:$FP,157,0))=0,"",VLOOKUP($G51,Baseline!$G:$FP,157,0))</f>
        <v/>
      </c>
      <c r="FH51" s="139" t="str">
        <f>IF(LEN(VLOOKUP($G51,Baseline!$G:$FP,158,0))=0,"",VLOOKUP($G51,Baseline!$G:$FP,158,0))</f>
        <v/>
      </c>
      <c r="FI51" s="139" t="str">
        <f>IF(LEN(VLOOKUP($G51,Baseline!$G:$FP,159,0))=0,"",VLOOKUP($G51,Baseline!$G:$FP,159,0))</f>
        <v/>
      </c>
      <c r="FJ51" s="139" t="str">
        <f>IF(LEN(VLOOKUP($G51,Baseline!$G:$FP,160,0))=0,"",VLOOKUP($G51,Baseline!$G:$FP,160,0))</f>
        <v/>
      </c>
      <c r="FK51" s="139" t="str">
        <f>IF(LEN(VLOOKUP($G51,Baseline!$G:$FP,161,0))=0,"",VLOOKUP($G51,Baseline!$G:$FP,161,0))</f>
        <v/>
      </c>
      <c r="FL51" s="139" t="str">
        <f>IF(LEN(VLOOKUP($G51,Baseline!$G:$FP,162,0))=0,"",VLOOKUP($G51,Baseline!$G:$FP,162,0))</f>
        <v/>
      </c>
      <c r="FM51" s="139" t="str">
        <f>IF(LEN(VLOOKUP($G51,Baseline!$G:$FP,163,0))=0,"",VLOOKUP($G51,Baseline!$G:$FP,163,0))</f>
        <v/>
      </c>
      <c r="FN51" s="139" t="str">
        <f>IF(LEN(VLOOKUP($G51,Baseline!$G:$FP,164,0))=0,"",VLOOKUP($G51,Baseline!$G:$FP,164,0))</f>
        <v/>
      </c>
      <c r="FO51" s="139" t="str">
        <f>IF(LEN(VLOOKUP($G51,Baseline!$G:$FP,165,0))=0,"",VLOOKUP($G51,Baseline!$G:$FP,165,0))</f>
        <v/>
      </c>
      <c r="FP51" s="139" t="str">
        <f>IF(LEN(VLOOKUP($G51,Baseline!$G:$FP,166,0))=0,"",VLOOKUP($G51,Baseline!$G:$FP,166,0))</f>
        <v/>
      </c>
      <c r="FQ51" s="130"/>
      <c r="FR51" s="130"/>
      <c r="FS51" s="130"/>
      <c r="FT51" s="130"/>
      <c r="FU51" s="133" t="s">
        <v>1711</v>
      </c>
      <c r="FV51" s="139" t="str">
        <f>IF(LEN(VLOOKUP($G51,Baseline!$G:$GR,172,0))=0,"",VLOOKUP($G51,Baseline!$G:$GR,172,0))</f>
        <v>0 = нет</v>
      </c>
      <c r="FW51" s="139" t="str">
        <f>IF(LEN(VLOOKUP($G51,Baseline!$G:$GR,173,0))=0,"",VLOOKUP($G51,Baseline!$G:$GR,173,0))</f>
        <v>1 = да</v>
      </c>
      <c r="FX51" s="139" t="str">
        <f>IF(LEN(VLOOKUP($G51,Baseline!$G:$GR,174,0))=0,"",VLOOKUP($G51,Baseline!$G:$GR,174,0))</f>
        <v>3 = запланированных посещений не было</v>
      </c>
      <c r="FY51" s="139" t="str">
        <f>IF(LEN(VLOOKUP($G51,Baseline!$G:$GR,175,0))=0,"",VLOOKUP($G51,Baseline!$G:$GR,175,0))</f>
        <v>77 = я не знаю</v>
      </c>
      <c r="FZ51" s="139" t="str">
        <f>IF(LEN(VLOOKUP($G51,Baseline!$G:$GR,176,0))=0,"",VLOOKUP($G51,Baseline!$G:$GR,176,0))</f>
        <v/>
      </c>
      <c r="GA51" s="139" t="str">
        <f>IF(LEN(VLOOKUP($G51,Baseline!$G:$GR,177,0))=0,"",VLOOKUP($G51,Baseline!$G:$GR,177,0))</f>
        <v/>
      </c>
      <c r="GB51" s="139" t="str">
        <f>IF(LEN(VLOOKUP($G51,Baseline!$G:$GR,178,0))=0,"",VLOOKUP($G51,Baseline!$G:$GR,178,0))</f>
        <v/>
      </c>
      <c r="GC51" s="139" t="str">
        <f>IF(LEN(VLOOKUP($G51,Baseline!$G:$GR,179,0))=0,"",VLOOKUP($G51,Baseline!$G:$GR,179,0))</f>
        <v/>
      </c>
      <c r="GD51" s="139" t="str">
        <f>IF(LEN(VLOOKUP($G51,Baseline!$G:$GR,180,0))=0,"",VLOOKUP($G51,Baseline!$G:$GR,180,0))</f>
        <v/>
      </c>
      <c r="GE51" s="139" t="str">
        <f>IF(LEN(VLOOKUP($G51,Baseline!$G:$GR,181,0))=0,"",VLOOKUP($G51,Baseline!$G:$GR,181,0))</f>
        <v/>
      </c>
      <c r="GF51" s="139" t="str">
        <f>IF(LEN(VLOOKUP($G51,Baseline!$G:$GR,182,0))=0,"",VLOOKUP($G51,Baseline!$G:$GR,182,0))</f>
        <v/>
      </c>
      <c r="GG51" s="139" t="str">
        <f>IF(LEN(VLOOKUP($G51,Baseline!$G:$GR,183,0))=0,"",VLOOKUP($G51,Baseline!$G:$GR,183,0))</f>
        <v/>
      </c>
      <c r="GH51" s="139" t="str">
        <f>IF(LEN(VLOOKUP($G51,Baseline!$G:$GR,184,0))=0,"",VLOOKUP($G51,Baseline!$G:$GR,184,0))</f>
        <v/>
      </c>
      <c r="GI51" s="139" t="str">
        <f>IF(LEN(VLOOKUP($G51,Baseline!$G:$GR,185,0))=0,"",VLOOKUP($G51,Baseline!$G:$GR,185,0))</f>
        <v/>
      </c>
      <c r="GJ51" s="139" t="str">
        <f>IF(LEN(VLOOKUP($G51,Baseline!$G:$GR,186,0))=0,"",VLOOKUP($G51,Baseline!$G:$GR,186,0))</f>
        <v/>
      </c>
      <c r="GK51" s="139" t="str">
        <f>IF(LEN(VLOOKUP($G51,Baseline!$G:$GR,187,0))=0,"",VLOOKUP($G51,Baseline!$G:$GR,187,0))</f>
        <v/>
      </c>
      <c r="GL51" s="139" t="str">
        <f>IF(LEN(VLOOKUP($G51,Baseline!$G:$GR,188,0))=0,"",VLOOKUP($G51,Baseline!$G:$GR,188,0))</f>
        <v/>
      </c>
      <c r="GM51" s="139" t="str">
        <f>IF(LEN(VLOOKUP($G51,Baseline!$G:$GR,189,0))=0,"",VLOOKUP($G51,Baseline!$G:$GR,189,0))</f>
        <v/>
      </c>
      <c r="GN51" s="139" t="str">
        <f>IF(LEN(VLOOKUP($G51,Baseline!$G:$GR,190,0))=0,"",VLOOKUP($G51,Baseline!$G:$GR,190,0))</f>
        <v/>
      </c>
      <c r="GO51" s="139" t="str">
        <f>IF(LEN(VLOOKUP($G51,Baseline!$G:$GR,191,0))=0,"",VLOOKUP($G51,Baseline!$G:$GR,191,0))</f>
        <v/>
      </c>
      <c r="GP51" s="139" t="str">
        <f>IF(LEN(VLOOKUP($G51,Baseline!$G:$GR,192,0))=0,"",VLOOKUP($G51,Baseline!$G:$GR,192,0))</f>
        <v/>
      </c>
      <c r="GQ51" s="139" t="str">
        <f>IF(LEN(VLOOKUP($G51,Baseline!$G:$GR,193,0))=0,"",VLOOKUP($G51,Baseline!$G:$GR,193,0))</f>
        <v/>
      </c>
      <c r="GR51" s="139" t="str">
        <f>IF(LEN(VLOOKUP($G51,Baseline!$G:$GR,194,0))=0,"",VLOOKUP($G51,Baseline!$G:$GR,194,0))</f>
        <v/>
      </c>
      <c r="GS51" s="130"/>
      <c r="GT51" s="130"/>
      <c r="GU51" s="130"/>
      <c r="GV51" s="130"/>
      <c r="GW51" s="133" t="s">
        <v>1712</v>
      </c>
      <c r="GX51" s="139" t="str">
        <f>IF(LEN(VLOOKUP($G51,Baseline!$G:$HT,200,0))=0,"",VLOOKUP($G51,Baseline!$G:$HT,200,0))</f>
        <v>0 = ne</v>
      </c>
      <c r="GY51" s="139" t="str">
        <f>IF(LEN(VLOOKUP($G51,Baseline!$G:$HT,201,0))=0,"",VLOOKUP($G51,Baseline!$G:$HT,201,0))</f>
        <v>1 = da</v>
      </c>
      <c r="GZ51" s="139" t="str">
        <f>IF(LEN(VLOOKUP($G51,Baseline!$G:$HT,202,0))=0,"",VLOOKUP($G51,Baseline!$G:$HT,202,0))</f>
        <v>3 = nije bilo zakazanih termina</v>
      </c>
      <c r="HA51" s="139" t="str">
        <f>IF(LEN(VLOOKUP($G51,Baseline!$G:$HT,203,0))=0,"",VLOOKUP($G51,Baseline!$G:$HT,203,0))</f>
        <v>77 = ne znam</v>
      </c>
      <c r="HB51" s="139" t="str">
        <f>IF(LEN(VLOOKUP($G51,Baseline!$G:$HT,204,0))=0,"",VLOOKUP($G51,Baseline!$G:$HT,204,0))</f>
        <v/>
      </c>
      <c r="HC51" s="139" t="str">
        <f>IF(LEN(VLOOKUP($G51,Baseline!$G:$HT,205,0))=0,"",VLOOKUP($G51,Baseline!$G:$HT,205,0))</f>
        <v/>
      </c>
      <c r="HD51" s="139" t="str">
        <f>IF(LEN(VLOOKUP($G51,Baseline!$G:$HT,206,0))=0,"",VLOOKUP($G51,Baseline!$G:$HT,206,0))</f>
        <v/>
      </c>
      <c r="HE51" s="139" t="str">
        <f>IF(LEN(VLOOKUP($G51,Baseline!$G:$HT,207,0))=0,"",VLOOKUP($G51,Baseline!$G:$HT,207,0))</f>
        <v/>
      </c>
      <c r="HF51" s="139" t="str">
        <f>IF(LEN(VLOOKUP($G51,Baseline!$G:$HT,208,0))=0,"",VLOOKUP($G51,Baseline!$G:$HT,208,0))</f>
        <v/>
      </c>
      <c r="HG51" s="139" t="str">
        <f>IF(LEN(VLOOKUP($G51,Baseline!$G:$HT,209,0))=0,"",VLOOKUP($G51,Baseline!$G:$HT,209,0))</f>
        <v/>
      </c>
      <c r="HH51" s="139" t="str">
        <f>IF(LEN(VLOOKUP($G51,Baseline!$G:$HT,210,0))=0,"",VLOOKUP($G51,Baseline!$G:$HT,210,0))</f>
        <v/>
      </c>
      <c r="HI51" s="139" t="str">
        <f>IF(LEN(VLOOKUP($G51,Baseline!$G:$HT,211,0))=0,"",VLOOKUP($G51,Baseline!$G:$HT,211,0))</f>
        <v/>
      </c>
      <c r="HJ51" s="139" t="str">
        <f>IF(LEN(VLOOKUP($G51,Baseline!$G:$HT,212,0))=0,"",VLOOKUP($G51,Baseline!$G:$HT,212,0))</f>
        <v/>
      </c>
      <c r="HK51" s="139" t="str">
        <f>IF(LEN(VLOOKUP($G51,Baseline!$G:$HT,213,0))=0,"",VLOOKUP($G51,Baseline!$G:$HT,213,0))</f>
        <v/>
      </c>
      <c r="HL51" s="139" t="str">
        <f>IF(LEN(VLOOKUP($G51,Baseline!$G:$HT,214,0))=0,"",VLOOKUP($G51,Baseline!$G:$HT,214,0))</f>
        <v/>
      </c>
      <c r="HM51" s="139" t="str">
        <f>IF(LEN(VLOOKUP($G51,Baseline!$G:$HT,215,0))=0,"",VLOOKUP($G51,Baseline!$G:$HT,215,0))</f>
        <v/>
      </c>
      <c r="HN51" s="139" t="str">
        <f>IF(LEN(VLOOKUP($G51,Baseline!$G:$HT,216,0))=0,"",VLOOKUP($G51,Baseline!$G:$HT,216,0))</f>
        <v/>
      </c>
      <c r="HO51" s="139" t="str">
        <f>IF(LEN(VLOOKUP($G51,Baseline!$G:$HT,217,0))=0,"",VLOOKUP($G51,Baseline!$G:$HT,217,0))</f>
        <v/>
      </c>
      <c r="HP51" s="139" t="str">
        <f>IF(LEN(VLOOKUP($G51,Baseline!$G:$HT,218,0))=0,"",VLOOKUP($G51,Baseline!$G:$HT,218,0))</f>
        <v/>
      </c>
      <c r="HQ51" s="139" t="str">
        <f>IF(LEN(VLOOKUP($G51,Baseline!$G:$HT,219,0))=0,"",VLOOKUP($G51,Baseline!$G:$HT,219,0))</f>
        <v/>
      </c>
      <c r="HR51" s="139" t="str">
        <f>IF(LEN(VLOOKUP($G51,Baseline!$G:$HT,220,0))=0,"",VLOOKUP($G51,Baseline!$G:$HT,220,0))</f>
        <v/>
      </c>
      <c r="HS51" s="139" t="str">
        <f>IF(LEN(VLOOKUP($G51,Baseline!$G:$HT,221,0))=0,"",VLOOKUP($G51,Baseline!$G:$HT,221,0))</f>
        <v/>
      </c>
      <c r="HT51" s="139" t="str">
        <f>IF(LEN(VLOOKUP($G51,Baseline!$G:$HT,222,0))=0,"",VLOOKUP($G51,Baseline!$G:$HT,222,0))</f>
        <v/>
      </c>
      <c r="HU51" s="130"/>
      <c r="HV51" s="130"/>
      <c r="HW51" s="130"/>
      <c r="HX51" s="130"/>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s="177" customFormat="1" ht="126" x14ac:dyDescent="0.25">
      <c r="A52" s="149" t="s">
        <v>261</v>
      </c>
      <c r="B52" s="149" t="s">
        <v>262</v>
      </c>
      <c r="C52" s="149"/>
      <c r="D52" s="149"/>
      <c r="E52" s="149"/>
      <c r="F52" s="139" t="s">
        <v>1159</v>
      </c>
      <c r="G52" s="149" t="s">
        <v>1392</v>
      </c>
      <c r="H52" s="139"/>
      <c r="I52" s="157" t="str">
        <f>IF(LEN(VLOOKUP($G52,Baseline!$G:$BH,3,0))=0,"",VLOOKUP($G52,Baseline!$G:$BH,3,0))</f>
        <v>Falls ja: 
Von wem ging die Verschiebung oder die Absage des Arztbesuches aus?</v>
      </c>
      <c r="J52" s="139" t="str">
        <f>IF(LEN(VLOOKUP($G52,Baseline!$G:$BH,4,0))=0,"",VLOOKUP($G52,Baseline!$G:$BH,4,0))</f>
        <v>1 = Von mir selbst</v>
      </c>
      <c r="K52" s="139" t="str">
        <f>IF(LEN(VLOOKUP($G52,Baseline!$G:$BH,5,0))=0,"",VLOOKUP($G52,Baseline!$G:$BH,5,0))</f>
        <v>2 = Auf Anraten von Verwandten oder Bekannten</v>
      </c>
      <c r="L52" s="139" t="str">
        <f>IF(LEN(VLOOKUP($G52,Baseline!$G:$BH,6,0))=0,"",VLOOKUP($G52,Baseline!$G:$BH,6,0))</f>
        <v>3 = Vom Arzt</v>
      </c>
      <c r="M52" s="139" t="str">
        <f>IF(LEN(VLOOKUP($G52,Baseline!$G:$BH,7,0))=0,"",VLOOKUP($G52,Baseline!$G:$BH,7,0))</f>
        <v>99 = Keine Angabe</v>
      </c>
      <c r="N52" s="139" t="str">
        <f>IF(LEN(VLOOKUP($G52,Baseline!$G:$BH,8,0))=0,"",VLOOKUP($G52,Baseline!$G:$BH,8,0))</f>
        <v/>
      </c>
      <c r="O52" s="139" t="str">
        <f>IF(LEN(VLOOKUP($G52,Baseline!$G:$BH,9,0))=0,"",VLOOKUP($G52,Baseline!$G:$BH,9,0))</f>
        <v/>
      </c>
      <c r="P52" s="139" t="str">
        <f>IF(LEN(VLOOKUP($G52,Baseline!$G:$BH,10,0))=0,"",VLOOKUP($G52,Baseline!$G:$BH,10,0))</f>
        <v/>
      </c>
      <c r="Q52" s="139" t="str">
        <f>IF(LEN(VLOOKUP($G52,Baseline!$G:$BH,11,0))=0,"",VLOOKUP($G52,Baseline!$G:$BH,11,0))</f>
        <v/>
      </c>
      <c r="R52" s="139" t="str">
        <f>IF(LEN(VLOOKUP($G52,Baseline!$G:$BH,12,0))=0,"",VLOOKUP($G52,Baseline!$G:$BH,12,0))</f>
        <v/>
      </c>
      <c r="S52" s="139" t="str">
        <f>IF(LEN(VLOOKUP($G52,Baseline!$G:$BH,13,0))=0,"",VLOOKUP($G52,Baseline!$G:$BH,13,0))</f>
        <v/>
      </c>
      <c r="T52" s="139" t="str">
        <f>IF(LEN(VLOOKUP($G52,Baseline!$G:$BH,14,0))=0,"",VLOOKUP($G52,Baseline!$G:$BH,14,0))</f>
        <v/>
      </c>
      <c r="U52" s="139" t="str">
        <f>IF(LEN(VLOOKUP($G52,Baseline!$G:$BH,15,0))=0,"",VLOOKUP($G52,Baseline!$G:$BH,15,0))</f>
        <v/>
      </c>
      <c r="V52" s="139" t="str">
        <f>IF(LEN(VLOOKUP($G52,Baseline!$G:$BH,16,0))=0,"",VLOOKUP($G52,Baseline!$G:$BH,16,0))</f>
        <v/>
      </c>
      <c r="W52" s="139" t="str">
        <f>IF(LEN(VLOOKUP($G52,Baseline!$G:$BH,17,0))=0,"",VLOOKUP($G52,Baseline!$G:$BH,17,0))</f>
        <v/>
      </c>
      <c r="X52" s="139" t="str">
        <f>IF(LEN(VLOOKUP($G52,Baseline!$G:$BH,18,0))=0,"",VLOOKUP($G52,Baseline!$G:$BH,18,0))</f>
        <v/>
      </c>
      <c r="Y52" s="139" t="str">
        <f>IF(LEN(VLOOKUP($G52,Baseline!$G:$BH,19,0))=0,"",VLOOKUP($G52,Baseline!$G:$BH,19,0))</f>
        <v/>
      </c>
      <c r="Z52" s="139" t="str">
        <f>IF(LEN(VLOOKUP($G52,Baseline!$G:$BH,20,0))=0,"",VLOOKUP($G52,Baseline!$G:$BH,20,0))</f>
        <v/>
      </c>
      <c r="AA52" s="139" t="str">
        <f>IF(LEN(VLOOKUP($G52,Baseline!$G:$BH,21,0))=0,"",VLOOKUP($G52,Baseline!$G:$BH,21,0))</f>
        <v/>
      </c>
      <c r="AB52" s="139" t="str">
        <f>IF(LEN(VLOOKUP($G52,Baseline!$G:$BH,22,0))=0,"",VLOOKUP($G52,Baseline!$G:$BH,22,0))</f>
        <v/>
      </c>
      <c r="AC52" s="139" t="str">
        <f>IF(LEN(VLOOKUP($G52,Baseline!$G:$BH,23,0))=0,"",VLOOKUP($G52,Baseline!$G:$BH,23,0))</f>
        <v/>
      </c>
      <c r="AD52" s="139" t="str">
        <f>IF(LEN(VLOOKUP($G52,Baseline!$G:$BH,24,0))=0,"",VLOOKUP($G52,Baseline!$G:$BH,24,0))</f>
        <v/>
      </c>
      <c r="AE52" s="139" t="str">
        <f>IF(LEN(VLOOKUP($G52,Baseline!$G:$BH,25,0))=0,"",VLOOKUP($G52,Baseline!$G:$BH,25,0))</f>
        <v/>
      </c>
      <c r="AF52" s="139" t="str">
        <f>IF(LEN(VLOOKUP($G52,Baseline!$G:$BH,26,0))=0,"",VLOOKUP($G52,Baseline!$G:$BH,26,0))</f>
        <v/>
      </c>
      <c r="AG52" s="139"/>
      <c r="AH52" s="139"/>
      <c r="AI52" s="139"/>
      <c r="AJ52" s="139"/>
      <c r="AK52" s="139" t="str">
        <f>IF(LEN(VLOOKUP($G52,Baseline!$G:$BH,31,0))=0,"",VLOOKUP($G52,Baseline!$G:$BH,31,0))</f>
        <v>If yes:
By whom has the postponement or cancellation of the doctor's visit been initiated?</v>
      </c>
      <c r="AL52" s="139" t="str">
        <f>IF(LEN(VLOOKUP($G52,Baseline!$G:$BH,32,0))=0,"",VLOOKUP($G52,Baseline!$G:$BH,32,0))</f>
        <v>1 = By myself</v>
      </c>
      <c r="AM52" s="139" t="str">
        <f>IF(LEN(VLOOKUP($G52,Baseline!$G:$BH,33,0))=0,"",VLOOKUP($G52,Baseline!$G:$BH,33,0))</f>
        <v>2 = On the advices of relatives or acquaintances</v>
      </c>
      <c r="AN52" s="139" t="str">
        <f>IF(LEN(VLOOKUP($G52,Baseline!$G:$BH,34,0))=0,"",VLOOKUP($G52,Baseline!$G:$BH,34,0))</f>
        <v>3 = By the physician</v>
      </c>
      <c r="AO52" s="139" t="str">
        <f>IF(LEN(VLOOKUP($G52,Baseline!$G:$BH,35,0))=0,"",VLOOKUP($G52,Baseline!$G:$BH,35,0))</f>
        <v>99 = No response</v>
      </c>
      <c r="AP52" s="139" t="str">
        <f>IF(LEN(VLOOKUP($G52,Baseline!$G:$BH,36,0))=0,"",VLOOKUP($G52,Baseline!$G:$BH,36,0))</f>
        <v/>
      </c>
      <c r="AQ52" s="139" t="str">
        <f>IF(LEN(VLOOKUP($G52,Baseline!$G:$BH,37,0))=0,"",VLOOKUP($G52,Baseline!$G:$BH,37,0))</f>
        <v/>
      </c>
      <c r="AR52" s="139" t="str">
        <f>IF(LEN(VLOOKUP($G52,Baseline!$G:$BH,38,0))=0,"",VLOOKUP($G52,Baseline!$G:$BH,38,0))</f>
        <v/>
      </c>
      <c r="AS52" s="139" t="str">
        <f>IF(LEN(VLOOKUP($G52,Baseline!$G:$BH,39,0))=0,"",VLOOKUP($G52,Baseline!$G:$BH,39,0))</f>
        <v/>
      </c>
      <c r="AT52" s="139" t="str">
        <f>IF(LEN(VLOOKUP($G52,Baseline!$G:$BH,40,0))=0,"",VLOOKUP($G52,Baseline!$G:$BH,40,0))</f>
        <v/>
      </c>
      <c r="AU52" s="139" t="str">
        <f>IF(LEN(VLOOKUP($G52,Baseline!$G:$BH,41,0))=0,"",VLOOKUP($G52,Baseline!$G:$BH,41,0))</f>
        <v/>
      </c>
      <c r="AV52" s="139" t="str">
        <f>IF(LEN(VLOOKUP($G52,Baseline!$G:$BH,42,0))=0,"",VLOOKUP($G52,Baseline!$G:$BH,42,0))</f>
        <v/>
      </c>
      <c r="AW52" s="139" t="str">
        <f>IF(LEN(VLOOKUP($G52,Baseline!$G:$BH,43,0))=0,"",VLOOKUP($G52,Baseline!$G:$BH,43,0))</f>
        <v/>
      </c>
      <c r="AX52" s="139" t="str">
        <f>IF(LEN(VLOOKUP($G52,Baseline!$G:$BH,44,0))=0,"",VLOOKUP($G52,Baseline!$G:$BH,44,0))</f>
        <v/>
      </c>
      <c r="AY52" s="139" t="str">
        <f>IF(LEN(VLOOKUP($G52,Baseline!$G:$BH,45,0))=0,"",VLOOKUP($G52,Baseline!$G:$BH,45,0))</f>
        <v/>
      </c>
      <c r="AZ52" s="139" t="str">
        <f>IF(LEN(VLOOKUP($G52,Baseline!$G:$BH,46,0))=0,"",VLOOKUP($G52,Baseline!$G:$BH,46,0))</f>
        <v/>
      </c>
      <c r="BA52" s="139" t="str">
        <f>IF(LEN(VLOOKUP($G52,Baseline!$G:$BH,47,0))=0,"",VLOOKUP($G52,Baseline!$G:$BH,47,0))</f>
        <v/>
      </c>
      <c r="BB52" s="139" t="str">
        <f>IF(LEN(VLOOKUP($G52,Baseline!$G:$BH,48,0))=0,"",VLOOKUP($G52,Baseline!$G:$BH,48,0))</f>
        <v/>
      </c>
      <c r="BC52" s="139" t="str">
        <f>IF(LEN(VLOOKUP($G52,Baseline!$G:$BH,49,0))=0,"",VLOOKUP($G52,Baseline!$G:$BH,49,0))</f>
        <v/>
      </c>
      <c r="BD52" s="139" t="str">
        <f>IF(LEN(VLOOKUP($G52,Baseline!$G:$BH,50,0))=0,"",VLOOKUP($G52,Baseline!$G:$BH,50,0))</f>
        <v/>
      </c>
      <c r="BE52" s="139" t="str">
        <f>IF(LEN(VLOOKUP($G52,Baseline!$G:$BH,51,0))=0,"",VLOOKUP($G52,Baseline!$G:$BH,51,0))</f>
        <v/>
      </c>
      <c r="BF52" s="139" t="str">
        <f>IF(LEN(VLOOKUP($G52,Baseline!$G:$BH,52,0))=0,"",VLOOKUP($G52,Baseline!$G:$BH,52,0))</f>
        <v/>
      </c>
      <c r="BG52" s="139" t="str">
        <f>IF(LEN(VLOOKUP($G52,Baseline!$G:$BH,53,0))=0,"",VLOOKUP($G52,Baseline!$G:$BH,53,0))</f>
        <v/>
      </c>
      <c r="BH52" s="139" t="str">
        <f>IF(LEN(VLOOKUP($G52,Baseline!$G:$BH,54,0))=0,"",VLOOKUP($G52,Baseline!$G:$BH,54,0))</f>
        <v/>
      </c>
      <c r="BI52" s="139"/>
      <c r="BJ52" s="139"/>
      <c r="BK52" s="139"/>
      <c r="BL52" s="139"/>
      <c r="BM52" s="139" t="str">
        <f>IF(LEN(VLOOKUP($G52,Baseline!$G:$CJ,59,0))=0,"",VLOOKUP($G52,Baseline!$G:$CJ,59,0))</f>
        <v>En caso afirmativo: 
¿De quién partió la idea de aplazar o cancelar la cita médica?</v>
      </c>
      <c r="BN52" s="135" t="str">
        <f>IF(LEN(VLOOKUP($G52,Baseline!$G:$CJ,60,0))=0,"",VLOOKUP($G52,Baseline!$G:$CJ,60,0))</f>
        <v>1 = Decisión propia</v>
      </c>
      <c r="BO52" s="135" t="str">
        <f>IF(LEN(VLOOKUP($G52,Baseline!$G:$CJ,61,0))=0,"",VLOOKUP($G52,Baseline!$G:$CJ,61,0))</f>
        <v>2 = Por indicación de familiares o conocidos</v>
      </c>
      <c r="BP52" s="135" t="str">
        <f>IF(LEN(VLOOKUP($G52,Baseline!$G:$CJ,62,0))=0,"",VLOOKUP($G52,Baseline!$G:$CJ,62,0))</f>
        <v>3 = Recomendación médica</v>
      </c>
      <c r="BQ52" s="135" t="str">
        <f>IF(LEN(VLOOKUP($G52,Baseline!$G:$CJ,63,0))=0,"",VLOOKUP($G52,Baseline!$G:$CJ,63,0))</f>
        <v>99 = No hay datos</v>
      </c>
      <c r="BR52" s="135" t="str">
        <f>IF(LEN(VLOOKUP($G52,Baseline!$G:$CJ,64,0))=0,"",VLOOKUP($G52,Baseline!$G:$CJ,64,0))</f>
        <v/>
      </c>
      <c r="BS52" s="135" t="str">
        <f>IF(LEN(VLOOKUP($G52,Baseline!$G:$CJ,65,0))=0,"",VLOOKUP($G52,Baseline!$G:$CJ,65,0))</f>
        <v/>
      </c>
      <c r="BT52" s="135" t="str">
        <f>IF(LEN(VLOOKUP($G52,Baseline!$G:$CJ,66,0))=0,"",VLOOKUP($G52,Baseline!$G:$CJ,66,0))</f>
        <v/>
      </c>
      <c r="BU52" s="135" t="str">
        <f>IF(LEN(VLOOKUP($G52,Baseline!$G:$CJ,67,0))=0,"",VLOOKUP($G52,Baseline!$G:$CJ,67,0))</f>
        <v/>
      </c>
      <c r="BV52" s="135" t="str">
        <f>IF(LEN(VLOOKUP($G52,Baseline!$G:$CJ,68,0))=0,"",VLOOKUP($G52,Baseline!$G:$CJ,68,0))</f>
        <v/>
      </c>
      <c r="BW52" s="135" t="str">
        <f>IF(LEN(VLOOKUP($G52,Baseline!$G:$CJ,69,0))=0,"",VLOOKUP($G52,Baseline!$G:$CJ,69,0))</f>
        <v/>
      </c>
      <c r="BX52" s="135" t="str">
        <f>IF(LEN(VLOOKUP($G52,Baseline!$G:$CJ,70,0))=0,"",VLOOKUP($G52,Baseline!$G:$CJ,70,0))</f>
        <v/>
      </c>
      <c r="BY52" s="135" t="str">
        <f>IF(LEN(VLOOKUP($G52,Baseline!$G:$CJ,71,0))=0,"",VLOOKUP($G52,Baseline!$G:$CJ,71,0))</f>
        <v/>
      </c>
      <c r="BZ52" s="135" t="str">
        <f>IF(LEN(VLOOKUP($G52,Baseline!$G:$CJ,72,0))=0,"",VLOOKUP($G52,Baseline!$G:$CJ,72,0))</f>
        <v/>
      </c>
      <c r="CA52" s="135" t="str">
        <f>IF(LEN(VLOOKUP($G52,Baseline!$G:$CJ,73,0))=0,"",VLOOKUP($G52,Baseline!$G:$CJ,73,0))</f>
        <v/>
      </c>
      <c r="CB52" s="135" t="str">
        <f>IF(LEN(VLOOKUP($G52,Baseline!$G:$CJ,74,0))=0,"",VLOOKUP($G52,Baseline!$G:$CJ,74,0))</f>
        <v/>
      </c>
      <c r="CC52" s="135" t="str">
        <f>IF(LEN(VLOOKUP($G52,Baseline!$G:$CJ,75,0))=0,"",VLOOKUP($G52,Baseline!$G:$CJ,75,0))</f>
        <v/>
      </c>
      <c r="CD52" s="135" t="str">
        <f>IF(LEN(VLOOKUP($G52,Baseline!$G:$CJ,76,0))=0,"",VLOOKUP($G52,Baseline!$G:$CJ,76,0))</f>
        <v/>
      </c>
      <c r="CE52" s="135" t="str">
        <f>IF(LEN(VLOOKUP($G52,Baseline!$G:$CJ,77,0))=0,"",VLOOKUP($G52,Baseline!$G:$CJ,77,0))</f>
        <v/>
      </c>
      <c r="CF52" s="135" t="str">
        <f>IF(LEN(VLOOKUP($G52,Baseline!$G:$CJ,78,0))=0,"",VLOOKUP($G52,Baseline!$G:$CJ,78,0))</f>
        <v/>
      </c>
      <c r="CG52" s="135" t="str">
        <f>IF(LEN(VLOOKUP($G52,Baseline!$G:$CJ,79,0))=0,"",VLOOKUP($G52,Baseline!$G:$CJ,79,0))</f>
        <v/>
      </c>
      <c r="CH52" s="135" t="str">
        <f>IF(LEN(VLOOKUP($G52,Baseline!$G:$CJ,80,0))=0,"",VLOOKUP($G52,Baseline!$G:$CJ,80,0))</f>
        <v/>
      </c>
      <c r="CI52" s="135" t="str">
        <f>IF(LEN(VLOOKUP($G52,Baseline!$G:$CJ,81,0))=0,"",VLOOKUP($G52,Baseline!$G:$CJ,81,0))</f>
        <v/>
      </c>
      <c r="CJ52" s="135" t="str">
        <f>IF(LEN(VLOOKUP($G52,Baseline!$G:$CJ,82,0))=0,"",VLOOKUP($G52,Baseline!$G:$CJ,82,0))</f>
        <v/>
      </c>
      <c r="CK52" s="139"/>
      <c r="CL52" s="139"/>
      <c r="CM52" s="139"/>
      <c r="CN52" s="139"/>
      <c r="CO52" s="139" t="str">
        <f>IF(LEN(VLOOKUP($G52,Baseline!$G:$DL,87,0))=0,"",VLOOKUP($G52,Baseline!$G:$DL,87,0))</f>
        <v>Si oui:  
Qui est à l'origine du report ou de l'annulation du rendez-vous chez le médecin ?</v>
      </c>
      <c r="CP52" s="136" t="str">
        <f>IF(LEN(VLOOKUP($G52,Baseline!$G:$DL,88,0))=0,"",VLOOKUP($G52,Baseline!$G:$DL,88,0))</f>
        <v>1 = moi-même</v>
      </c>
      <c r="CQ52" s="136" t="str">
        <f>IF(LEN(VLOOKUP($G52,Baseline!$G:$DL,89,0))=0,"",VLOOKUP($G52,Baseline!$G:$DL,89,0))</f>
        <v>2 = sur les conseils de proches ou de connaissances</v>
      </c>
      <c r="CR52" s="136" t="str">
        <f>IF(LEN(VLOOKUP($G52,Baseline!$G:$DL,90,0))=0,"",VLOOKUP($G52,Baseline!$G:$DL,90,0))</f>
        <v>3 = le médecin</v>
      </c>
      <c r="CS52" s="136" t="str">
        <f>IF(LEN(VLOOKUP($G52,Baseline!$G:$DL,91,0))=0,"",VLOOKUP($G52,Baseline!$G:$DL,91,0))</f>
        <v>99 = pas de réponse</v>
      </c>
      <c r="CT52" s="136" t="str">
        <f>IF(LEN(VLOOKUP($G52,Baseline!$G:$DL,92,0))=0,"",VLOOKUP($G52,Baseline!$G:$DL,92,0))</f>
        <v/>
      </c>
      <c r="CU52" s="136" t="str">
        <f>IF(LEN(VLOOKUP($G52,Baseline!$G:$DL,93,0))=0,"",VLOOKUP($G52,Baseline!$G:$DL,93,0))</f>
        <v/>
      </c>
      <c r="CV52" s="136" t="str">
        <f>IF(LEN(VLOOKUP($G52,Baseline!$G:$DL,94,0))=0,"",VLOOKUP($G52,Baseline!$G:$DL,94,0))</f>
        <v/>
      </c>
      <c r="CW52" s="136" t="str">
        <f>IF(LEN(VLOOKUP($G52,Baseline!$G:$DL,95,0))=0,"",VLOOKUP($G52,Baseline!$G:$DL,95,0))</f>
        <v/>
      </c>
      <c r="CX52" s="136" t="str">
        <f>IF(LEN(VLOOKUP($G52,Baseline!$G:$DL,96,0))=0,"",VLOOKUP($G52,Baseline!$G:$DL,96,0))</f>
        <v/>
      </c>
      <c r="CY52" s="136" t="str">
        <f>IF(LEN(VLOOKUP($G52,Baseline!$G:$DL,97,0))=0,"",VLOOKUP($G52,Baseline!$G:$DL,97,0))</f>
        <v/>
      </c>
      <c r="CZ52" s="136" t="str">
        <f>IF(LEN(VLOOKUP($G52,Baseline!$G:$DL,98,0))=0,"",VLOOKUP($G52,Baseline!$G:$DL,98,0))</f>
        <v/>
      </c>
      <c r="DA52" s="136" t="str">
        <f>IF(LEN(VLOOKUP($G52,Baseline!$G:$DL,99,0))=0,"",VLOOKUP($G52,Baseline!$G:$DL,99,0))</f>
        <v/>
      </c>
      <c r="DB52" s="136" t="str">
        <f>IF(LEN(VLOOKUP($G52,Baseline!$G:$DL,100,0))=0,"",VLOOKUP($G52,Baseline!$G:$DL,100,0))</f>
        <v/>
      </c>
      <c r="DC52" s="136" t="str">
        <f>IF(LEN(VLOOKUP($G52,Baseline!$G:$DL,101,0))=0,"",VLOOKUP($G52,Baseline!$G:$DL,101,0))</f>
        <v/>
      </c>
      <c r="DD52" s="136" t="str">
        <f>IF(LEN(VLOOKUP($G52,Baseline!$G:$DL,102,0))=0,"",VLOOKUP($G52,Baseline!$G:$DL,102,0))</f>
        <v/>
      </c>
      <c r="DE52" s="136" t="str">
        <f>IF(LEN(VLOOKUP($G52,Baseline!$G:$DL,103,0))=0,"",VLOOKUP($G52,Baseline!$G:$DL,103,0))</f>
        <v/>
      </c>
      <c r="DF52" s="136" t="str">
        <f>IF(LEN(VLOOKUP($G52,Baseline!$G:$DL,104,0))=0,"",VLOOKUP($G52,Baseline!$G:$DL,104,0))</f>
        <v/>
      </c>
      <c r="DG52" s="136" t="str">
        <f>IF(LEN(VLOOKUP($G52,Baseline!$G:$DL,105,0))=0,"",VLOOKUP($G52,Baseline!$G:$DL,105,0))</f>
        <v/>
      </c>
      <c r="DH52" s="136" t="str">
        <f>IF(LEN(VLOOKUP($G52,Baseline!$G:$DL,106,0))=0,"",VLOOKUP($G52,Baseline!$G:$DL,106,0))</f>
        <v/>
      </c>
      <c r="DI52" s="136" t="str">
        <f>IF(LEN(VLOOKUP($G52,Baseline!$G:$DL,107,0))=0,"",VLOOKUP($G52,Baseline!$G:$DL,107,0))</f>
        <v/>
      </c>
      <c r="DJ52" s="136" t="str">
        <f>IF(LEN(VLOOKUP($G52,Baseline!$G:$DL,108,0))=0,"",VLOOKUP($G52,Baseline!$G:$DL,108,0))</f>
        <v/>
      </c>
      <c r="DK52" s="136" t="str">
        <f>IF(LEN(VLOOKUP($G52,Baseline!$G:$DL,109,0))=0,"",VLOOKUP($G52,Baseline!$G:$DL,109,0))</f>
        <v/>
      </c>
      <c r="DL52" s="136" t="str">
        <f>IF(LEN(VLOOKUP($G52,Baseline!$G:$DL,110,0))=0,"",VLOOKUP($G52,Baseline!$G:$DL,110,0))</f>
        <v/>
      </c>
      <c r="DM52" s="136"/>
      <c r="DN52" s="136"/>
      <c r="DO52" s="136"/>
      <c r="DP52" s="136"/>
      <c r="DQ52" s="139" t="str">
        <f>IF(LEN(VLOOKUP($G52,Baseline!$G:$EN,115,0))=0,"",VLOOKUP($G52,Baseline!$G:$EN,115,0))</f>
        <v>Ha igen:
Ki kezdeményezte az orvosi vizsgálat elhalasztását vagy lemondását?</v>
      </c>
      <c r="DR52" s="139" t="str">
        <f>IF(LEN(VLOOKUP($G52,Baseline!$G:$EN,116,0))=0,"",VLOOKUP($G52,Baseline!$G:$EN,116,0))</f>
        <v>1 = én magam</v>
      </c>
      <c r="DS52" s="139" t="str">
        <f>IF(LEN(VLOOKUP($G52,Baseline!$G:$EN,117,0))=0,"",VLOOKUP($G52,Baseline!$G:$EN,117,0))</f>
        <v>2 = a rokonaim vagy ismerőseim tanácsolták</v>
      </c>
      <c r="DT52" s="139" t="str">
        <f>IF(LEN(VLOOKUP($G52,Baseline!$G:$EN,118,0))=0,"",VLOOKUP($G52,Baseline!$G:$EN,118,0))</f>
        <v>3 = az orvos</v>
      </c>
      <c r="DU52" s="139" t="str">
        <f>IF(LEN(VLOOKUP($G52,Baseline!$G:$EN,119,0))=0,"",VLOOKUP($G52,Baseline!$G:$EN,119,0))</f>
        <v>99 = nincs válasz</v>
      </c>
      <c r="DV52" s="139" t="str">
        <f>IF(LEN(VLOOKUP($G52,Baseline!$G:$EN,120,0))=0,"",VLOOKUP($G52,Baseline!$G:$EN,120,0))</f>
        <v/>
      </c>
      <c r="DW52" s="139" t="str">
        <f>IF(LEN(VLOOKUP($G52,Baseline!$G:$EN,121,0))=0,"",VLOOKUP($G52,Baseline!$G:$EN,121,0))</f>
        <v/>
      </c>
      <c r="DX52" s="139" t="str">
        <f>IF(LEN(VLOOKUP($G52,Baseline!$G:$EN,122,0))=0,"",VLOOKUP($G52,Baseline!$G:$EN,122,0))</f>
        <v/>
      </c>
      <c r="DY52" s="139" t="str">
        <f>IF(LEN(VLOOKUP($G52,Baseline!$G:$EN,123,0))=0,"",VLOOKUP($G52,Baseline!$G:$EN,123,0))</f>
        <v/>
      </c>
      <c r="DZ52" s="139" t="str">
        <f>IF(LEN(VLOOKUP($G52,Baseline!$G:$EN,124,0))=0,"",VLOOKUP($G52,Baseline!$G:$EN,124,0))</f>
        <v/>
      </c>
      <c r="EA52" s="139" t="str">
        <f>IF(LEN(VLOOKUP($G52,Baseline!$G:$EN,125,0))=0,"",VLOOKUP($G52,Baseline!$G:$EN,125,0))</f>
        <v/>
      </c>
      <c r="EB52" s="139" t="str">
        <f>IF(LEN(VLOOKUP($G52,Baseline!$G:$EN,126,0))=0,"",VLOOKUP($G52,Baseline!$G:$EN,126,0))</f>
        <v/>
      </c>
      <c r="EC52" s="139" t="str">
        <f>IF(LEN(VLOOKUP($G52,Baseline!$G:$EN,127,0))=0,"",VLOOKUP($G52,Baseline!$G:$EN,127,0))</f>
        <v/>
      </c>
      <c r="ED52" s="139" t="str">
        <f>IF(LEN(VLOOKUP($G52,Baseline!$G:$EN,128,0))=0,"",VLOOKUP($G52,Baseline!$G:$EN,128,0))</f>
        <v/>
      </c>
      <c r="EE52" s="139" t="str">
        <f>IF(LEN(VLOOKUP($G52,Baseline!$G:$EN,129,0))=0,"",VLOOKUP($G52,Baseline!$G:$EN,129,0))</f>
        <v/>
      </c>
      <c r="EF52" s="139" t="str">
        <f>IF(LEN(VLOOKUP($G52,Baseline!$G:$EN,130,0))=0,"",VLOOKUP($G52,Baseline!$G:$EN,130,0))</f>
        <v/>
      </c>
      <c r="EG52" s="139" t="str">
        <f>IF(LEN(VLOOKUP($G52,Baseline!$G:$EN,131,0))=0,"",VLOOKUP($G52,Baseline!$G:$EN,131,0))</f>
        <v/>
      </c>
      <c r="EH52" s="139" t="str">
        <f>IF(LEN(VLOOKUP($G52,Baseline!$G:$EN,132,0))=0,"",VLOOKUP($G52,Baseline!$G:$EN,132,0))</f>
        <v/>
      </c>
      <c r="EI52" s="139" t="str">
        <f>IF(LEN(VLOOKUP($G52,Baseline!$G:$EN,133,0))=0,"",VLOOKUP($G52,Baseline!$G:$EN,133,0))</f>
        <v/>
      </c>
      <c r="EJ52" s="139" t="str">
        <f>IF(LEN(VLOOKUP($G52,Baseline!$G:$EN,134,0))=0,"",VLOOKUP($G52,Baseline!$G:$EN,134,0))</f>
        <v/>
      </c>
      <c r="EK52" s="139" t="str">
        <f>IF(LEN(VLOOKUP($G52,Baseline!$G:$EN,135,0))=0,"",VLOOKUP($G52,Baseline!$G:$EN,135,0))</f>
        <v/>
      </c>
      <c r="EL52" s="139" t="str">
        <f>IF(LEN(VLOOKUP($G52,Baseline!$G:$EN,136,0))=0,"",VLOOKUP($G52,Baseline!$G:$EN,136,0))</f>
        <v/>
      </c>
      <c r="EM52" s="139" t="str">
        <f>IF(LEN(VLOOKUP($G52,Baseline!$G:$EN,137,0))=0,"",VLOOKUP($G52,Baseline!$G:$EN,137,0))</f>
        <v/>
      </c>
      <c r="EN52" s="139" t="str">
        <f>IF(LEN(VLOOKUP($G52,Baseline!$G:$EN,138,0))=0,"",VLOOKUP($G52,Baseline!$G:$EN,138,0))</f>
        <v/>
      </c>
      <c r="EO52" s="139"/>
      <c r="EP52" s="139"/>
      <c r="EQ52" s="139"/>
      <c r="ER52" s="139"/>
      <c r="ES52" s="139" t="str">
        <f>IF(LEN(VLOOKUP($G52,Baseline!$G:$FP,143,0))=0,"",VLOOKUP($G52,Baseline!$G:$FP,143,0))</f>
        <v>Se sì:
Chi ha proposto di spostare o cancellare l'appuntamento?</v>
      </c>
      <c r="ET52" s="139" t="str">
        <f>IF(LEN(VLOOKUP($G52,Baseline!$G:$FP,144,0))=0,"",VLOOKUP($G52,Baseline!$G:$FP,144,0))</f>
        <v>1 = io stesso</v>
      </c>
      <c r="EU52" s="139" t="str">
        <f>IF(LEN(VLOOKUP($G52,Baseline!$G:$FP,145,0))=0,"",VLOOKUP($G52,Baseline!$G:$FP,145,0))</f>
        <v>2 = su consiglio di familiari o conoscenti</v>
      </c>
      <c r="EV52" s="139" t="str">
        <f>IF(LEN(VLOOKUP($G52,Baseline!$G:$FP,146,0))=0,"",VLOOKUP($G52,Baseline!$G:$FP,146,0))</f>
        <v>3 = il medico</v>
      </c>
      <c r="EW52" s="139" t="str">
        <f>IF(LEN(VLOOKUP($G52,Baseline!$G:$FP,147,0))=0,"",VLOOKUP($G52,Baseline!$G:$FP,147,0))</f>
        <v>99 = nessuna risposta</v>
      </c>
      <c r="EX52" s="139" t="str">
        <f>IF(LEN(VLOOKUP($G52,Baseline!$G:$FP,148,0))=0,"",VLOOKUP($G52,Baseline!$G:$FP,148,0))</f>
        <v/>
      </c>
      <c r="EY52" s="139" t="str">
        <f>IF(LEN(VLOOKUP($G52,Baseline!$G:$FP,149,0))=0,"",VLOOKUP($G52,Baseline!$G:$FP,149,0))</f>
        <v/>
      </c>
      <c r="EZ52" s="139" t="str">
        <f>IF(LEN(VLOOKUP($G52,Baseline!$G:$FP,150,0))=0,"",VLOOKUP($G52,Baseline!$G:$FP,150,0))</f>
        <v/>
      </c>
      <c r="FA52" s="139" t="str">
        <f>IF(LEN(VLOOKUP($G52,Baseline!$G:$FP,151,0))=0,"",VLOOKUP($G52,Baseline!$G:$FP,151,0))</f>
        <v/>
      </c>
      <c r="FB52" s="139" t="str">
        <f>IF(LEN(VLOOKUP($G52,Baseline!$G:$FP,152,0))=0,"",VLOOKUP($G52,Baseline!$G:$FP,152,0))</f>
        <v/>
      </c>
      <c r="FC52" s="139" t="str">
        <f>IF(LEN(VLOOKUP($G52,Baseline!$G:$FP,153,0))=0,"",VLOOKUP($G52,Baseline!$G:$FP,153,0))</f>
        <v/>
      </c>
      <c r="FD52" s="139" t="str">
        <f>IF(LEN(VLOOKUP($G52,Baseline!$G:$FP,154,0))=0,"",VLOOKUP($G52,Baseline!$G:$FP,154,0))</f>
        <v/>
      </c>
      <c r="FE52" s="139" t="str">
        <f>IF(LEN(VLOOKUP($G52,Baseline!$G:$FP,155,0))=0,"",VLOOKUP($G52,Baseline!$G:$FP,155,0))</f>
        <v/>
      </c>
      <c r="FF52" s="139" t="str">
        <f>IF(LEN(VLOOKUP($G52,Baseline!$G:$FP,156,0))=0,"",VLOOKUP($G52,Baseline!$G:$FP,156,0))</f>
        <v/>
      </c>
      <c r="FG52" s="139" t="str">
        <f>IF(LEN(VLOOKUP($G52,Baseline!$G:$FP,157,0))=0,"",VLOOKUP($G52,Baseline!$G:$FP,157,0))</f>
        <v/>
      </c>
      <c r="FH52" s="139" t="str">
        <f>IF(LEN(VLOOKUP($G52,Baseline!$G:$FP,158,0))=0,"",VLOOKUP($G52,Baseline!$G:$FP,158,0))</f>
        <v/>
      </c>
      <c r="FI52" s="139" t="str">
        <f>IF(LEN(VLOOKUP($G52,Baseline!$G:$FP,159,0))=0,"",VLOOKUP($G52,Baseline!$G:$FP,159,0))</f>
        <v/>
      </c>
      <c r="FJ52" s="139" t="str">
        <f>IF(LEN(VLOOKUP($G52,Baseline!$G:$FP,160,0))=0,"",VLOOKUP($G52,Baseline!$G:$FP,160,0))</f>
        <v/>
      </c>
      <c r="FK52" s="139" t="str">
        <f>IF(LEN(VLOOKUP($G52,Baseline!$G:$FP,161,0))=0,"",VLOOKUP($G52,Baseline!$G:$FP,161,0))</f>
        <v/>
      </c>
      <c r="FL52" s="139" t="str">
        <f>IF(LEN(VLOOKUP($G52,Baseline!$G:$FP,162,0))=0,"",VLOOKUP($G52,Baseline!$G:$FP,162,0))</f>
        <v/>
      </c>
      <c r="FM52" s="139" t="str">
        <f>IF(LEN(VLOOKUP($G52,Baseline!$G:$FP,163,0))=0,"",VLOOKUP($G52,Baseline!$G:$FP,163,0))</f>
        <v/>
      </c>
      <c r="FN52" s="139" t="str">
        <f>IF(LEN(VLOOKUP($G52,Baseline!$G:$FP,164,0))=0,"",VLOOKUP($G52,Baseline!$G:$FP,164,0))</f>
        <v/>
      </c>
      <c r="FO52" s="139" t="str">
        <f>IF(LEN(VLOOKUP($G52,Baseline!$G:$FP,165,0))=0,"",VLOOKUP($G52,Baseline!$G:$FP,165,0))</f>
        <v/>
      </c>
      <c r="FP52" s="139" t="str">
        <f>IF(LEN(VLOOKUP($G52,Baseline!$G:$FP,166,0))=0,"",VLOOKUP($G52,Baseline!$G:$FP,166,0))</f>
        <v/>
      </c>
      <c r="FQ52" s="139"/>
      <c r="FR52" s="139"/>
      <c r="FS52" s="139"/>
      <c r="FT52" s="139"/>
      <c r="FU52" s="139" t="str">
        <f>IF(LEN(VLOOKUP($G52,Baseline!$G:$GR,171,0))=0,"",VLOOKUP($G52,Baseline!$G:$GR,171,0))</f>
        <v>Если да:
Кто был инициатором переноса или отмены посещения врача?</v>
      </c>
      <c r="FV52" s="139" t="str">
        <f>IF(LEN(VLOOKUP($G52,Baseline!$G:$GR,172,0))=0,"",VLOOKUP($G52,Baseline!$G:$GR,172,0))</f>
        <v>1 = я сам(а)</v>
      </c>
      <c r="FW52" s="139" t="str">
        <f>IF(LEN(VLOOKUP($G52,Baseline!$G:$GR,173,0))=0,"",VLOOKUP($G52,Baseline!$G:$GR,173,0))</f>
        <v>2 = по совету родственника или знакомого</v>
      </c>
      <c r="FX52" s="139" t="str">
        <f>IF(LEN(VLOOKUP($G52,Baseline!$G:$GR,174,0))=0,"",VLOOKUP($G52,Baseline!$G:$GR,174,0))</f>
        <v>3 = врач</v>
      </c>
      <c r="FY52" s="139" t="str">
        <f>IF(LEN(VLOOKUP($G52,Baseline!$G:$GR,175,0))=0,"",VLOOKUP($G52,Baseline!$G:$GR,175,0))</f>
        <v>99 = нет ответа</v>
      </c>
      <c r="FZ52" s="139" t="str">
        <f>IF(LEN(VLOOKUP($G52,Baseline!$G:$GR,176,0))=0,"",VLOOKUP($G52,Baseline!$G:$GR,176,0))</f>
        <v/>
      </c>
      <c r="GA52" s="139" t="str">
        <f>IF(LEN(VLOOKUP($G52,Baseline!$G:$GR,177,0))=0,"",VLOOKUP($G52,Baseline!$G:$GR,177,0))</f>
        <v/>
      </c>
      <c r="GB52" s="139" t="str">
        <f>IF(LEN(VLOOKUP($G52,Baseline!$G:$GR,178,0))=0,"",VLOOKUP($G52,Baseline!$G:$GR,178,0))</f>
        <v/>
      </c>
      <c r="GC52" s="139" t="str">
        <f>IF(LEN(VLOOKUP($G52,Baseline!$G:$GR,179,0))=0,"",VLOOKUP($G52,Baseline!$G:$GR,179,0))</f>
        <v/>
      </c>
      <c r="GD52" s="139" t="str">
        <f>IF(LEN(VLOOKUP($G52,Baseline!$G:$GR,180,0))=0,"",VLOOKUP($G52,Baseline!$G:$GR,180,0))</f>
        <v/>
      </c>
      <c r="GE52" s="139" t="str">
        <f>IF(LEN(VLOOKUP($G52,Baseline!$G:$GR,181,0))=0,"",VLOOKUP($G52,Baseline!$G:$GR,181,0))</f>
        <v/>
      </c>
      <c r="GF52" s="139" t="str">
        <f>IF(LEN(VLOOKUP($G52,Baseline!$G:$GR,182,0))=0,"",VLOOKUP($G52,Baseline!$G:$GR,182,0))</f>
        <v/>
      </c>
      <c r="GG52" s="139" t="str">
        <f>IF(LEN(VLOOKUP($G52,Baseline!$G:$GR,183,0))=0,"",VLOOKUP($G52,Baseline!$G:$GR,183,0))</f>
        <v/>
      </c>
      <c r="GH52" s="139" t="str">
        <f>IF(LEN(VLOOKUP($G52,Baseline!$G:$GR,184,0))=0,"",VLOOKUP($G52,Baseline!$G:$GR,184,0))</f>
        <v/>
      </c>
      <c r="GI52" s="139" t="str">
        <f>IF(LEN(VLOOKUP($G52,Baseline!$G:$GR,185,0))=0,"",VLOOKUP($G52,Baseline!$G:$GR,185,0))</f>
        <v/>
      </c>
      <c r="GJ52" s="139" t="str">
        <f>IF(LEN(VLOOKUP($G52,Baseline!$G:$GR,186,0))=0,"",VLOOKUP($G52,Baseline!$G:$GR,186,0))</f>
        <v/>
      </c>
      <c r="GK52" s="139" t="str">
        <f>IF(LEN(VLOOKUP($G52,Baseline!$G:$GR,187,0))=0,"",VLOOKUP($G52,Baseline!$G:$GR,187,0))</f>
        <v/>
      </c>
      <c r="GL52" s="139" t="str">
        <f>IF(LEN(VLOOKUP($G52,Baseline!$G:$GR,188,0))=0,"",VLOOKUP($G52,Baseline!$G:$GR,188,0))</f>
        <v/>
      </c>
      <c r="GM52" s="139" t="str">
        <f>IF(LEN(VLOOKUP($G52,Baseline!$G:$GR,189,0))=0,"",VLOOKUP($G52,Baseline!$G:$GR,189,0))</f>
        <v/>
      </c>
      <c r="GN52" s="139" t="str">
        <f>IF(LEN(VLOOKUP($G52,Baseline!$G:$GR,190,0))=0,"",VLOOKUP($G52,Baseline!$G:$GR,190,0))</f>
        <v/>
      </c>
      <c r="GO52" s="139" t="str">
        <f>IF(LEN(VLOOKUP($G52,Baseline!$G:$GR,191,0))=0,"",VLOOKUP($G52,Baseline!$G:$GR,191,0))</f>
        <v/>
      </c>
      <c r="GP52" s="139" t="str">
        <f>IF(LEN(VLOOKUP($G52,Baseline!$G:$GR,192,0))=0,"",VLOOKUP($G52,Baseline!$G:$GR,192,0))</f>
        <v/>
      </c>
      <c r="GQ52" s="139" t="str">
        <f>IF(LEN(VLOOKUP($G52,Baseline!$G:$GR,193,0))=0,"",VLOOKUP($G52,Baseline!$G:$GR,193,0))</f>
        <v/>
      </c>
      <c r="GR52" s="139" t="str">
        <f>IF(LEN(VLOOKUP($G52,Baseline!$G:$GR,194,0))=0,"",VLOOKUP($G52,Baseline!$G:$GR,194,0))</f>
        <v/>
      </c>
      <c r="GS52" s="139"/>
      <c r="GT52" s="139"/>
      <c r="GU52" s="139"/>
      <c r="GV52" s="139"/>
      <c r="GW52" s="139" t="str">
        <f>IF(LEN(VLOOKUP($G52,Baseline!$G:$HT,199,0))=0,"",VLOOKUP($G52,Baseline!$G:$HT,199,0))</f>
        <v>Ako da:
Ko je pokrenuo odlaganje ili otkazivanje posete lekaru?</v>
      </c>
      <c r="GX52" s="139" t="str">
        <f>IF(LEN(VLOOKUP($G52,Baseline!$G:$HT,200,0))=0,"",VLOOKUP($G52,Baseline!$G:$HT,200,0))</f>
        <v>1 = ja sam</v>
      </c>
      <c r="GY52" s="139" t="str">
        <f>IF(LEN(VLOOKUP($G52,Baseline!$G:$HT,201,0))=0,"",VLOOKUP($G52,Baseline!$G:$HT,201,0))</f>
        <v>2 = na savet rođaka ili poznanika</v>
      </c>
      <c r="GZ52" s="139" t="str">
        <f>IF(LEN(VLOOKUP($G52,Baseline!$G:$HT,202,0))=0,"",VLOOKUP($G52,Baseline!$G:$HT,202,0))</f>
        <v>3 = od strane lekara</v>
      </c>
      <c r="HA52" s="139" t="str">
        <f>IF(LEN(VLOOKUP($G52,Baseline!$G:$HT,203,0))=0,"",VLOOKUP($G52,Baseline!$G:$HT,203,0))</f>
        <v>99 = nema podataka</v>
      </c>
      <c r="HB52" s="139" t="str">
        <f>IF(LEN(VLOOKUP($G52,Baseline!$G:$HT,204,0))=0,"",VLOOKUP($G52,Baseline!$G:$HT,204,0))</f>
        <v/>
      </c>
      <c r="HC52" s="139" t="str">
        <f>IF(LEN(VLOOKUP($G52,Baseline!$G:$HT,205,0))=0,"",VLOOKUP($G52,Baseline!$G:$HT,205,0))</f>
        <v/>
      </c>
      <c r="HD52" s="139" t="str">
        <f>IF(LEN(VLOOKUP($G52,Baseline!$G:$HT,206,0))=0,"",VLOOKUP($G52,Baseline!$G:$HT,206,0))</f>
        <v/>
      </c>
      <c r="HE52" s="139" t="str">
        <f>IF(LEN(VLOOKUP($G52,Baseline!$G:$HT,207,0))=0,"",VLOOKUP($G52,Baseline!$G:$HT,207,0))</f>
        <v/>
      </c>
      <c r="HF52" s="139" t="str">
        <f>IF(LEN(VLOOKUP($G52,Baseline!$G:$HT,208,0))=0,"",VLOOKUP($G52,Baseline!$G:$HT,208,0))</f>
        <v/>
      </c>
      <c r="HG52" s="139" t="str">
        <f>IF(LEN(VLOOKUP($G52,Baseline!$G:$HT,209,0))=0,"",VLOOKUP($G52,Baseline!$G:$HT,209,0))</f>
        <v/>
      </c>
      <c r="HH52" s="139" t="str">
        <f>IF(LEN(VLOOKUP($G52,Baseline!$G:$HT,210,0))=0,"",VLOOKUP($G52,Baseline!$G:$HT,210,0))</f>
        <v/>
      </c>
      <c r="HI52" s="139" t="str">
        <f>IF(LEN(VLOOKUP($G52,Baseline!$G:$HT,211,0))=0,"",VLOOKUP($G52,Baseline!$G:$HT,211,0))</f>
        <v/>
      </c>
      <c r="HJ52" s="139" t="str">
        <f>IF(LEN(VLOOKUP($G52,Baseline!$G:$HT,212,0))=0,"",VLOOKUP($G52,Baseline!$G:$HT,212,0))</f>
        <v/>
      </c>
      <c r="HK52" s="139" t="str">
        <f>IF(LEN(VLOOKUP($G52,Baseline!$G:$HT,213,0))=0,"",VLOOKUP($G52,Baseline!$G:$HT,213,0))</f>
        <v/>
      </c>
      <c r="HL52" s="139" t="str">
        <f>IF(LEN(VLOOKUP($G52,Baseline!$G:$HT,214,0))=0,"",VLOOKUP($G52,Baseline!$G:$HT,214,0))</f>
        <v/>
      </c>
      <c r="HM52" s="139" t="str">
        <f>IF(LEN(VLOOKUP($G52,Baseline!$G:$HT,215,0))=0,"",VLOOKUP($G52,Baseline!$G:$HT,215,0))</f>
        <v/>
      </c>
      <c r="HN52" s="139" t="str">
        <f>IF(LEN(VLOOKUP($G52,Baseline!$G:$HT,216,0))=0,"",VLOOKUP($G52,Baseline!$G:$HT,216,0))</f>
        <v/>
      </c>
      <c r="HO52" s="139" t="str">
        <f>IF(LEN(VLOOKUP($G52,Baseline!$G:$HT,217,0))=0,"",VLOOKUP($G52,Baseline!$G:$HT,217,0))</f>
        <v/>
      </c>
      <c r="HP52" s="139" t="str">
        <f>IF(LEN(VLOOKUP($G52,Baseline!$G:$HT,218,0))=0,"",VLOOKUP($G52,Baseline!$G:$HT,218,0))</f>
        <v/>
      </c>
      <c r="HQ52" s="139" t="str">
        <f>IF(LEN(VLOOKUP($G52,Baseline!$G:$HT,219,0))=0,"",VLOOKUP($G52,Baseline!$G:$HT,219,0))</f>
        <v/>
      </c>
      <c r="HR52" s="139" t="str">
        <f>IF(LEN(VLOOKUP($G52,Baseline!$G:$HT,220,0))=0,"",VLOOKUP($G52,Baseline!$G:$HT,220,0))</f>
        <v/>
      </c>
      <c r="HS52" s="139" t="str">
        <f>IF(LEN(VLOOKUP($G52,Baseline!$G:$HT,221,0))=0,"",VLOOKUP($G52,Baseline!$G:$HT,221,0))</f>
        <v/>
      </c>
      <c r="HT52" s="139" t="str">
        <f>IF(LEN(VLOOKUP($G52,Baseline!$G:$HT,222,0))=0,"",VLOOKUP($G52,Baseline!$G:$HT,222,0))</f>
        <v/>
      </c>
      <c r="HU52" s="139"/>
      <c r="HV52" s="139"/>
      <c r="HW52" s="139"/>
      <c r="HX52" s="139"/>
    </row>
    <row r="53" spans="1:1024" s="180" customFormat="1" ht="94.5" x14ac:dyDescent="0.25">
      <c r="A53" s="131" t="s">
        <v>261</v>
      </c>
      <c r="B53" s="131" t="s">
        <v>262</v>
      </c>
      <c r="C53" s="131"/>
      <c r="D53" s="131"/>
      <c r="E53" s="131"/>
      <c r="F53" s="130" t="s">
        <v>263</v>
      </c>
      <c r="G53" s="131" t="s">
        <v>1424</v>
      </c>
      <c r="H53" s="130"/>
      <c r="I53" s="133" t="s">
        <v>1713</v>
      </c>
      <c r="J53" s="130" t="str">
        <f>IF(LEN(VLOOKUP($G53,Baseline!$G:$BH,4,0))=0,"",VLOOKUP($G53,Baseline!$G:$BH,4,0))</f>
        <v>0 = Nein</v>
      </c>
      <c r="K53" s="130" t="str">
        <f>IF(LEN(VLOOKUP($G53,Baseline!$G:$BH,5,0))=0,"",VLOOKUP($G53,Baseline!$G:$BH,5,0))</f>
        <v>1 = Ja</v>
      </c>
      <c r="L53" s="130" t="str">
        <f>IF(LEN(VLOOKUP($G53,Baseline!$G:$BH,6,0))=0,"",VLOOKUP($G53,Baseline!$G:$BH,6,0))</f>
        <v>3 = Kein Bedarf an Behandlung</v>
      </c>
      <c r="M53" s="130" t="str">
        <f>IF(LEN(VLOOKUP($G53,Baseline!$G:$BH,7,0))=0,"",VLOOKUP($G53,Baseline!$G:$BH,7,0))</f>
        <v>77 = Weiß nicht</v>
      </c>
      <c r="N53" s="130" t="str">
        <f>IF(LEN(VLOOKUP($G53,Baseline!$G:$BH,8,0))=0,"",VLOOKUP($G53,Baseline!$G:$BH,8,0))</f>
        <v/>
      </c>
      <c r="O53" s="130" t="str">
        <f>IF(LEN(VLOOKUP($G53,Baseline!$G:$BH,9,0))=0,"",VLOOKUP($G53,Baseline!$G:$BH,9,0))</f>
        <v/>
      </c>
      <c r="P53" s="130" t="str">
        <f>IF(LEN(VLOOKUP($G53,Baseline!$G:$BH,10,0))=0,"",VLOOKUP($G53,Baseline!$G:$BH,10,0))</f>
        <v/>
      </c>
      <c r="Q53" s="130" t="str">
        <f>IF(LEN(VLOOKUP($G53,Baseline!$G:$BH,11,0))=0,"",VLOOKUP($G53,Baseline!$G:$BH,11,0))</f>
        <v/>
      </c>
      <c r="R53" s="130" t="str">
        <f>IF(LEN(VLOOKUP($G53,Baseline!$G:$BH,12,0))=0,"",VLOOKUP($G53,Baseline!$G:$BH,12,0))</f>
        <v/>
      </c>
      <c r="S53" s="130" t="str">
        <f>IF(LEN(VLOOKUP($G53,Baseline!$G:$BH,13,0))=0,"",VLOOKUP($G53,Baseline!$G:$BH,13,0))</f>
        <v/>
      </c>
      <c r="T53" s="130" t="str">
        <f>IF(LEN(VLOOKUP($G53,Baseline!$G:$BH,14,0))=0,"",VLOOKUP($G53,Baseline!$G:$BH,14,0))</f>
        <v/>
      </c>
      <c r="U53" s="130" t="str">
        <f>IF(LEN(VLOOKUP($G53,Baseline!$G:$BH,15,0))=0,"",VLOOKUP($G53,Baseline!$G:$BH,15,0))</f>
        <v/>
      </c>
      <c r="V53" s="130" t="str">
        <f>IF(LEN(VLOOKUP($G53,Baseline!$G:$BH,16,0))=0,"",VLOOKUP($G53,Baseline!$G:$BH,16,0))</f>
        <v/>
      </c>
      <c r="W53" s="130" t="str">
        <f>IF(LEN(VLOOKUP($G53,Baseline!$G:$BH,17,0))=0,"",VLOOKUP($G53,Baseline!$G:$BH,17,0))</f>
        <v/>
      </c>
      <c r="X53" s="130" t="str">
        <f>IF(LEN(VLOOKUP($G53,Baseline!$G:$BH,18,0))=0,"",VLOOKUP($G53,Baseline!$G:$BH,18,0))</f>
        <v/>
      </c>
      <c r="Y53" s="130" t="str">
        <f>IF(LEN(VLOOKUP($G53,Baseline!$G:$BH,19,0))=0,"",VLOOKUP($G53,Baseline!$G:$BH,19,0))</f>
        <v/>
      </c>
      <c r="Z53" s="130" t="str">
        <f>IF(LEN(VLOOKUP($G53,Baseline!$G:$BH,20,0))=0,"",VLOOKUP($G53,Baseline!$G:$BH,20,0))</f>
        <v/>
      </c>
      <c r="AA53" s="130" t="str">
        <f>IF(LEN(VLOOKUP($G53,Baseline!$G:$BH,21,0))=0,"",VLOOKUP($G53,Baseline!$G:$BH,21,0))</f>
        <v/>
      </c>
      <c r="AB53" s="130" t="str">
        <f>IF(LEN(VLOOKUP($G53,Baseline!$G:$BH,22,0))=0,"",VLOOKUP($G53,Baseline!$G:$BH,22,0))</f>
        <v/>
      </c>
      <c r="AC53" s="130" t="str">
        <f>IF(LEN(VLOOKUP($G53,Baseline!$G:$BH,23,0))=0,"",VLOOKUP($G53,Baseline!$G:$BH,23,0))</f>
        <v/>
      </c>
      <c r="AD53" s="130" t="str">
        <f>IF(LEN(VLOOKUP($G53,Baseline!$G:$BH,24,0))=0,"",VLOOKUP($G53,Baseline!$G:$BH,24,0))</f>
        <v/>
      </c>
      <c r="AE53" s="130" t="str">
        <f>IF(LEN(VLOOKUP($G53,Baseline!$G:$BH,25,0))=0,"",VLOOKUP($G53,Baseline!$G:$BH,25,0))</f>
        <v/>
      </c>
      <c r="AF53" s="130" t="str">
        <f>IF(LEN(VLOOKUP($G53,Baseline!$G:$BH,26,0))=0,"",VLOOKUP($G53,Baseline!$G:$BH,26,0))</f>
        <v/>
      </c>
      <c r="AG53" s="130"/>
      <c r="AH53" s="130"/>
      <c r="AI53" s="130"/>
      <c r="AJ53" s="130"/>
      <c r="AK53" s="133" t="s">
        <v>1714</v>
      </c>
      <c r="AL53" s="130" t="str">
        <f>IF(LEN(VLOOKUP($G53,Baseline!$G:$BH,32,0))=0,"",VLOOKUP($G53,Baseline!$G:$BH,32,0))</f>
        <v>0 = No</v>
      </c>
      <c r="AM53" s="130" t="str">
        <f>IF(LEN(VLOOKUP($G53,Baseline!$G:$BH,33,0))=0,"",VLOOKUP($G53,Baseline!$G:$BH,33,0))</f>
        <v>1 = Yes</v>
      </c>
      <c r="AN53" s="130" t="str">
        <f>IF(LEN(VLOOKUP($G53,Baseline!$G:$BH,34,0))=0,"",VLOOKUP($G53,Baseline!$G:$BH,34,0))</f>
        <v>3 = No need for treatment</v>
      </c>
      <c r="AO53" s="130" t="str">
        <f>IF(LEN(VLOOKUP($G53,Baseline!$G:$BH,35,0))=0,"",VLOOKUP($G53,Baseline!$G:$BH,35,0))</f>
        <v>77 = I don't know</v>
      </c>
      <c r="AP53" s="130" t="str">
        <f>IF(LEN(VLOOKUP($G53,Baseline!$G:$BH,36,0))=0,"",VLOOKUP($G53,Baseline!$G:$BH,36,0))</f>
        <v/>
      </c>
      <c r="AQ53" s="130" t="str">
        <f>IF(LEN(VLOOKUP($G53,Baseline!$G:$BH,37,0))=0,"",VLOOKUP($G53,Baseline!$G:$BH,37,0))</f>
        <v/>
      </c>
      <c r="AR53" s="130" t="str">
        <f>IF(LEN(VLOOKUP($G53,Baseline!$G:$BH,38,0))=0,"",VLOOKUP($G53,Baseline!$G:$BH,38,0))</f>
        <v/>
      </c>
      <c r="AS53" s="130" t="str">
        <f>IF(LEN(VLOOKUP($G53,Baseline!$G:$BH,39,0))=0,"",VLOOKUP($G53,Baseline!$G:$BH,39,0))</f>
        <v/>
      </c>
      <c r="AT53" s="130" t="str">
        <f>IF(LEN(VLOOKUP($G53,Baseline!$G:$BH,40,0))=0,"",VLOOKUP($G53,Baseline!$G:$BH,40,0))</f>
        <v/>
      </c>
      <c r="AU53" s="130" t="str">
        <f>IF(LEN(VLOOKUP($G53,Baseline!$G:$BH,41,0))=0,"",VLOOKUP($G53,Baseline!$G:$BH,41,0))</f>
        <v/>
      </c>
      <c r="AV53" s="130" t="str">
        <f>IF(LEN(VLOOKUP($G53,Baseline!$G:$BH,42,0))=0,"",VLOOKUP($G53,Baseline!$G:$BH,42,0))</f>
        <v/>
      </c>
      <c r="AW53" s="130" t="str">
        <f>IF(LEN(VLOOKUP($G53,Baseline!$G:$BH,43,0))=0,"",VLOOKUP($G53,Baseline!$G:$BH,43,0))</f>
        <v/>
      </c>
      <c r="AX53" s="130" t="str">
        <f>IF(LEN(VLOOKUP($G53,Baseline!$G:$BH,44,0))=0,"",VLOOKUP($G53,Baseline!$G:$BH,44,0))</f>
        <v/>
      </c>
      <c r="AY53" s="130" t="str">
        <f>IF(LEN(VLOOKUP($G53,Baseline!$G:$BH,45,0))=0,"",VLOOKUP($G53,Baseline!$G:$BH,45,0))</f>
        <v/>
      </c>
      <c r="AZ53" s="130" t="str">
        <f>IF(LEN(VLOOKUP($G53,Baseline!$G:$BH,46,0))=0,"",VLOOKUP($G53,Baseline!$G:$BH,46,0))</f>
        <v/>
      </c>
      <c r="BA53" s="130" t="str">
        <f>IF(LEN(VLOOKUP($G53,Baseline!$G:$BH,47,0))=0,"",VLOOKUP($G53,Baseline!$G:$BH,47,0))</f>
        <v/>
      </c>
      <c r="BB53" s="130" t="str">
        <f>IF(LEN(VLOOKUP($G53,Baseline!$G:$BH,48,0))=0,"",VLOOKUP($G53,Baseline!$G:$BH,48,0))</f>
        <v/>
      </c>
      <c r="BC53" s="130" t="str">
        <f>IF(LEN(VLOOKUP($G53,Baseline!$G:$BH,49,0))=0,"",VLOOKUP($G53,Baseline!$G:$BH,49,0))</f>
        <v/>
      </c>
      <c r="BD53" s="130" t="str">
        <f>IF(LEN(VLOOKUP($G53,Baseline!$G:$BH,50,0))=0,"",VLOOKUP($G53,Baseline!$G:$BH,50,0))</f>
        <v/>
      </c>
      <c r="BE53" s="130" t="str">
        <f>IF(LEN(VLOOKUP($G53,Baseline!$G:$BH,51,0))=0,"",VLOOKUP($G53,Baseline!$G:$BH,51,0))</f>
        <v/>
      </c>
      <c r="BF53" s="130" t="str">
        <f>IF(LEN(VLOOKUP($G53,Baseline!$G:$BH,52,0))=0,"",VLOOKUP($G53,Baseline!$G:$BH,52,0))</f>
        <v/>
      </c>
      <c r="BG53" s="130" t="str">
        <f>IF(LEN(VLOOKUP($G53,Baseline!$G:$BH,53,0))=0,"",VLOOKUP($G53,Baseline!$G:$BH,53,0))</f>
        <v/>
      </c>
      <c r="BH53" s="130" t="str">
        <f>IF(LEN(VLOOKUP($G53,Baseline!$G:$BH,54,0))=0,"",VLOOKUP($G53,Baseline!$G:$BH,54,0))</f>
        <v/>
      </c>
      <c r="BI53" s="130"/>
      <c r="BJ53" s="130"/>
      <c r="BK53" s="130"/>
      <c r="BL53" s="130"/>
      <c r="BM53" s="133" t="s">
        <v>1715</v>
      </c>
      <c r="BN53" s="135" t="str">
        <f>IF(LEN(VLOOKUP($G53,Baseline!$G:$CJ,60,0))=0,"",VLOOKUP($G53,Baseline!$G:$CJ,60,0))</f>
        <v>0 = No</v>
      </c>
      <c r="BO53" s="135" t="str">
        <f>IF(LEN(VLOOKUP($G53,Baseline!$G:$CJ,61,0))=0,"",VLOOKUP($G53,Baseline!$G:$CJ,61,0))</f>
        <v>1 = Sí</v>
      </c>
      <c r="BP53" s="135" t="str">
        <f>IF(LEN(VLOOKUP($G53,Baseline!$G:$CJ,62,0))=0,"",VLOOKUP($G53,Baseline!$G:$CJ,62,0))</f>
        <v>3 = No necesité tratamiento</v>
      </c>
      <c r="BQ53" s="135" t="str">
        <f>IF(LEN(VLOOKUP($G53,Baseline!$G:$CJ,63,0))=0,"",VLOOKUP($G53,Baseline!$G:$CJ,63,0))</f>
        <v>77 = No lo sé</v>
      </c>
      <c r="BR53" s="135" t="str">
        <f>IF(LEN(VLOOKUP($G53,Baseline!$G:$CJ,64,0))=0,"",VLOOKUP($G53,Baseline!$G:$CJ,64,0))</f>
        <v/>
      </c>
      <c r="BS53" s="135" t="str">
        <f>IF(LEN(VLOOKUP($G53,Baseline!$G:$CJ,65,0))=0,"",VLOOKUP($G53,Baseline!$G:$CJ,65,0))</f>
        <v/>
      </c>
      <c r="BT53" s="135" t="str">
        <f>IF(LEN(VLOOKUP($G53,Baseline!$G:$CJ,66,0))=0,"",VLOOKUP($G53,Baseline!$G:$CJ,66,0))</f>
        <v/>
      </c>
      <c r="BU53" s="135" t="str">
        <f>IF(LEN(VLOOKUP($G53,Baseline!$G:$CJ,67,0))=0,"",VLOOKUP($G53,Baseline!$G:$CJ,67,0))</f>
        <v/>
      </c>
      <c r="BV53" s="135" t="str">
        <f>IF(LEN(VLOOKUP($G53,Baseline!$G:$CJ,68,0))=0,"",VLOOKUP($G53,Baseline!$G:$CJ,68,0))</f>
        <v/>
      </c>
      <c r="BW53" s="135" t="str">
        <f>IF(LEN(VLOOKUP($G53,Baseline!$G:$CJ,69,0))=0,"",VLOOKUP($G53,Baseline!$G:$CJ,69,0))</f>
        <v/>
      </c>
      <c r="BX53" s="135" t="str">
        <f>IF(LEN(VLOOKUP($G53,Baseline!$G:$CJ,70,0))=0,"",VLOOKUP($G53,Baseline!$G:$CJ,70,0))</f>
        <v/>
      </c>
      <c r="BY53" s="135" t="str">
        <f>IF(LEN(VLOOKUP($G53,Baseline!$G:$CJ,71,0))=0,"",VLOOKUP($G53,Baseline!$G:$CJ,71,0))</f>
        <v/>
      </c>
      <c r="BZ53" s="135" t="str">
        <f>IF(LEN(VLOOKUP($G53,Baseline!$G:$CJ,72,0))=0,"",VLOOKUP($G53,Baseline!$G:$CJ,72,0))</f>
        <v/>
      </c>
      <c r="CA53" s="135" t="str">
        <f>IF(LEN(VLOOKUP($G53,Baseline!$G:$CJ,73,0))=0,"",VLOOKUP($G53,Baseline!$G:$CJ,73,0))</f>
        <v/>
      </c>
      <c r="CB53" s="135" t="str">
        <f>IF(LEN(VLOOKUP($G53,Baseline!$G:$CJ,74,0))=0,"",VLOOKUP($G53,Baseline!$G:$CJ,74,0))</f>
        <v/>
      </c>
      <c r="CC53" s="135" t="str">
        <f>IF(LEN(VLOOKUP($G53,Baseline!$G:$CJ,75,0))=0,"",VLOOKUP($G53,Baseline!$G:$CJ,75,0))</f>
        <v/>
      </c>
      <c r="CD53" s="135" t="str">
        <f>IF(LEN(VLOOKUP($G53,Baseline!$G:$CJ,76,0))=0,"",VLOOKUP($G53,Baseline!$G:$CJ,76,0))</f>
        <v/>
      </c>
      <c r="CE53" s="135" t="str">
        <f>IF(LEN(VLOOKUP($G53,Baseline!$G:$CJ,77,0))=0,"",VLOOKUP($G53,Baseline!$G:$CJ,77,0))</f>
        <v/>
      </c>
      <c r="CF53" s="135" t="str">
        <f>IF(LEN(VLOOKUP($G53,Baseline!$G:$CJ,78,0))=0,"",VLOOKUP($G53,Baseline!$G:$CJ,78,0))</f>
        <v/>
      </c>
      <c r="CG53" s="135" t="str">
        <f>IF(LEN(VLOOKUP($G53,Baseline!$G:$CJ,79,0))=0,"",VLOOKUP($G53,Baseline!$G:$CJ,79,0))</f>
        <v/>
      </c>
      <c r="CH53" s="135" t="str">
        <f>IF(LEN(VLOOKUP($G53,Baseline!$G:$CJ,80,0))=0,"",VLOOKUP($G53,Baseline!$G:$CJ,80,0))</f>
        <v/>
      </c>
      <c r="CI53" s="135" t="str">
        <f>IF(LEN(VLOOKUP($G53,Baseline!$G:$CJ,81,0))=0,"",VLOOKUP($G53,Baseline!$G:$CJ,81,0))</f>
        <v/>
      </c>
      <c r="CJ53" s="135" t="str">
        <f>IF(LEN(VLOOKUP($G53,Baseline!$G:$CJ,82,0))=0,"",VLOOKUP($G53,Baseline!$G:$CJ,82,0))</f>
        <v/>
      </c>
      <c r="CK53" s="130"/>
      <c r="CL53" s="130"/>
      <c r="CM53" s="130"/>
      <c r="CN53" s="130"/>
      <c r="CO53" s="182" t="s">
        <v>1716</v>
      </c>
      <c r="CP53" s="136" t="str">
        <f>IF(LEN(VLOOKUP($G53,Baseline!$G:$DL,88,0))=0,"",VLOOKUP($G53,Baseline!$G:$DL,88,0))</f>
        <v>0 = non</v>
      </c>
      <c r="CQ53" s="136" t="str">
        <f>IF(LEN(VLOOKUP($G53,Baseline!$G:$DL,89,0))=0,"",VLOOKUP($G53,Baseline!$G:$DL,89,0))</f>
        <v>1 = oui</v>
      </c>
      <c r="CR53" s="136" t="str">
        <f>IF(LEN(VLOOKUP($G53,Baseline!$G:$DL,90,0))=0,"",VLOOKUP($G53,Baseline!$G:$DL,90,0))</f>
        <v>3 = aucun besoin de traitement</v>
      </c>
      <c r="CS53" s="136" t="str">
        <f>IF(LEN(VLOOKUP($G53,Baseline!$G:$DL,91,0))=0,"",VLOOKUP($G53,Baseline!$G:$DL,91,0))</f>
        <v>77 = je ne sais pas</v>
      </c>
      <c r="CT53" s="136" t="str">
        <f>IF(LEN(VLOOKUP($G53,Baseline!$G:$DL,92,0))=0,"",VLOOKUP($G53,Baseline!$G:$DL,92,0))</f>
        <v/>
      </c>
      <c r="CU53" s="136" t="str">
        <f>IF(LEN(VLOOKUP($G53,Baseline!$G:$DL,93,0))=0,"",VLOOKUP($G53,Baseline!$G:$DL,93,0))</f>
        <v/>
      </c>
      <c r="CV53" s="136" t="str">
        <f>IF(LEN(VLOOKUP($G53,Baseline!$G:$DL,94,0))=0,"",VLOOKUP($G53,Baseline!$G:$DL,94,0))</f>
        <v/>
      </c>
      <c r="CW53" s="136" t="str">
        <f>IF(LEN(VLOOKUP($G53,Baseline!$G:$DL,95,0))=0,"",VLOOKUP($G53,Baseline!$G:$DL,95,0))</f>
        <v/>
      </c>
      <c r="CX53" s="136" t="str">
        <f>IF(LEN(VLOOKUP($G53,Baseline!$G:$DL,96,0))=0,"",VLOOKUP($G53,Baseline!$G:$DL,96,0))</f>
        <v/>
      </c>
      <c r="CY53" s="136" t="str">
        <f>IF(LEN(VLOOKUP($G53,Baseline!$G:$DL,97,0))=0,"",VLOOKUP($G53,Baseline!$G:$DL,97,0))</f>
        <v/>
      </c>
      <c r="CZ53" s="136" t="str">
        <f>IF(LEN(VLOOKUP($G53,Baseline!$G:$DL,98,0))=0,"",VLOOKUP($G53,Baseline!$G:$DL,98,0))</f>
        <v/>
      </c>
      <c r="DA53" s="136" t="str">
        <f>IF(LEN(VLOOKUP($G53,Baseline!$G:$DL,99,0))=0,"",VLOOKUP($G53,Baseline!$G:$DL,99,0))</f>
        <v/>
      </c>
      <c r="DB53" s="136" t="str">
        <f>IF(LEN(VLOOKUP($G53,Baseline!$G:$DL,100,0))=0,"",VLOOKUP($G53,Baseline!$G:$DL,100,0))</f>
        <v/>
      </c>
      <c r="DC53" s="136" t="str">
        <f>IF(LEN(VLOOKUP($G53,Baseline!$G:$DL,101,0))=0,"",VLOOKUP($G53,Baseline!$G:$DL,101,0))</f>
        <v/>
      </c>
      <c r="DD53" s="136" t="str">
        <f>IF(LEN(VLOOKUP($G53,Baseline!$G:$DL,102,0))=0,"",VLOOKUP($G53,Baseline!$G:$DL,102,0))</f>
        <v/>
      </c>
      <c r="DE53" s="136" t="str">
        <f>IF(LEN(VLOOKUP($G53,Baseline!$G:$DL,103,0))=0,"",VLOOKUP($G53,Baseline!$G:$DL,103,0))</f>
        <v/>
      </c>
      <c r="DF53" s="136" t="str">
        <f>IF(LEN(VLOOKUP($G53,Baseline!$G:$DL,104,0))=0,"",VLOOKUP($G53,Baseline!$G:$DL,104,0))</f>
        <v/>
      </c>
      <c r="DG53" s="136" t="str">
        <f>IF(LEN(VLOOKUP($G53,Baseline!$G:$DL,105,0))=0,"",VLOOKUP($G53,Baseline!$G:$DL,105,0))</f>
        <v/>
      </c>
      <c r="DH53" s="136" t="str">
        <f>IF(LEN(VLOOKUP($G53,Baseline!$G:$DL,106,0))=0,"",VLOOKUP($G53,Baseline!$G:$DL,106,0))</f>
        <v/>
      </c>
      <c r="DI53" s="136" t="str">
        <f>IF(LEN(VLOOKUP($G53,Baseline!$G:$DL,107,0))=0,"",VLOOKUP($G53,Baseline!$G:$DL,107,0))</f>
        <v/>
      </c>
      <c r="DJ53" s="136" t="str">
        <f>IF(LEN(VLOOKUP($G53,Baseline!$G:$DL,108,0))=0,"",VLOOKUP($G53,Baseline!$G:$DL,108,0))</f>
        <v/>
      </c>
      <c r="DK53" s="136" t="str">
        <f>IF(LEN(VLOOKUP($G53,Baseline!$G:$DL,109,0))=0,"",VLOOKUP($G53,Baseline!$G:$DL,109,0))</f>
        <v/>
      </c>
      <c r="DL53" s="136" t="str">
        <f>IF(LEN(VLOOKUP($G53,Baseline!$G:$DL,110,0))=0,"",VLOOKUP($G53,Baseline!$G:$DL,110,0))</f>
        <v/>
      </c>
      <c r="DM53" s="137"/>
      <c r="DN53" s="137"/>
      <c r="DO53" s="137"/>
      <c r="DP53" s="137"/>
      <c r="DQ53" s="133" t="s">
        <v>1717</v>
      </c>
      <c r="DR53" s="139" t="str">
        <f>IF(LEN(VLOOKUP($G53,Baseline!$G:$EN,116,0))=0,"",VLOOKUP($G53,Baseline!$G:$EN,116,0))</f>
        <v>0 = nem</v>
      </c>
      <c r="DS53" s="139" t="str">
        <f>IF(LEN(VLOOKUP($G53,Baseline!$G:$EN,117,0))=0,"",VLOOKUP($G53,Baseline!$G:$EN,117,0))</f>
        <v>1 = igen</v>
      </c>
      <c r="DT53" s="139" t="str">
        <f>IF(LEN(VLOOKUP($G53,Baseline!$G:$EN,118,0))=0,"",VLOOKUP($G53,Baseline!$G:$EN,118,0))</f>
        <v>3 = nincs ilyen kezelési igény</v>
      </c>
      <c r="DU53" s="139" t="str">
        <f>IF(LEN(VLOOKUP($G53,Baseline!$G:$EN,119,0))=0,"",VLOOKUP($G53,Baseline!$G:$EN,119,0))</f>
        <v>77 = nem tudom</v>
      </c>
      <c r="DV53" s="139" t="str">
        <f>IF(LEN(VLOOKUP($G53,Baseline!$G:$EN,120,0))=0,"",VLOOKUP($G53,Baseline!$G:$EN,120,0))</f>
        <v/>
      </c>
      <c r="DW53" s="139" t="str">
        <f>IF(LEN(VLOOKUP($G53,Baseline!$G:$EN,121,0))=0,"",VLOOKUP($G53,Baseline!$G:$EN,121,0))</f>
        <v/>
      </c>
      <c r="DX53" s="139" t="str">
        <f>IF(LEN(VLOOKUP($G53,Baseline!$G:$EN,122,0))=0,"",VLOOKUP($G53,Baseline!$G:$EN,122,0))</f>
        <v/>
      </c>
      <c r="DY53" s="139" t="str">
        <f>IF(LEN(VLOOKUP($G53,Baseline!$G:$EN,123,0))=0,"",VLOOKUP($G53,Baseline!$G:$EN,123,0))</f>
        <v/>
      </c>
      <c r="DZ53" s="139" t="str">
        <f>IF(LEN(VLOOKUP($G53,Baseline!$G:$EN,124,0))=0,"",VLOOKUP($G53,Baseline!$G:$EN,124,0))</f>
        <v/>
      </c>
      <c r="EA53" s="139" t="str">
        <f>IF(LEN(VLOOKUP($G53,Baseline!$G:$EN,125,0))=0,"",VLOOKUP($G53,Baseline!$G:$EN,125,0))</f>
        <v/>
      </c>
      <c r="EB53" s="139" t="str">
        <f>IF(LEN(VLOOKUP($G53,Baseline!$G:$EN,126,0))=0,"",VLOOKUP($G53,Baseline!$G:$EN,126,0))</f>
        <v/>
      </c>
      <c r="EC53" s="139" t="str">
        <f>IF(LEN(VLOOKUP($G53,Baseline!$G:$EN,127,0))=0,"",VLOOKUP($G53,Baseline!$G:$EN,127,0))</f>
        <v/>
      </c>
      <c r="ED53" s="139" t="str">
        <f>IF(LEN(VLOOKUP($G53,Baseline!$G:$EN,128,0))=0,"",VLOOKUP($G53,Baseline!$G:$EN,128,0))</f>
        <v/>
      </c>
      <c r="EE53" s="139" t="str">
        <f>IF(LEN(VLOOKUP($G53,Baseline!$G:$EN,129,0))=0,"",VLOOKUP($G53,Baseline!$G:$EN,129,0))</f>
        <v/>
      </c>
      <c r="EF53" s="139" t="str">
        <f>IF(LEN(VLOOKUP($G53,Baseline!$G:$EN,130,0))=0,"",VLOOKUP($G53,Baseline!$G:$EN,130,0))</f>
        <v/>
      </c>
      <c r="EG53" s="139" t="str">
        <f>IF(LEN(VLOOKUP($G53,Baseline!$G:$EN,131,0))=0,"",VLOOKUP($G53,Baseline!$G:$EN,131,0))</f>
        <v/>
      </c>
      <c r="EH53" s="139" t="str">
        <f>IF(LEN(VLOOKUP($G53,Baseline!$G:$EN,132,0))=0,"",VLOOKUP($G53,Baseline!$G:$EN,132,0))</f>
        <v/>
      </c>
      <c r="EI53" s="139" t="str">
        <f>IF(LEN(VLOOKUP($G53,Baseline!$G:$EN,133,0))=0,"",VLOOKUP($G53,Baseline!$G:$EN,133,0))</f>
        <v/>
      </c>
      <c r="EJ53" s="139" t="str">
        <f>IF(LEN(VLOOKUP($G53,Baseline!$G:$EN,134,0))=0,"",VLOOKUP($G53,Baseline!$G:$EN,134,0))</f>
        <v/>
      </c>
      <c r="EK53" s="139" t="str">
        <f>IF(LEN(VLOOKUP($G53,Baseline!$G:$EN,135,0))=0,"",VLOOKUP($G53,Baseline!$G:$EN,135,0))</f>
        <v/>
      </c>
      <c r="EL53" s="139" t="str">
        <f>IF(LEN(VLOOKUP($G53,Baseline!$G:$EN,136,0))=0,"",VLOOKUP($G53,Baseline!$G:$EN,136,0))</f>
        <v/>
      </c>
      <c r="EM53" s="139" t="str">
        <f>IF(LEN(VLOOKUP($G53,Baseline!$G:$EN,137,0))=0,"",VLOOKUP($G53,Baseline!$G:$EN,137,0))</f>
        <v/>
      </c>
      <c r="EN53" s="139" t="str">
        <f>IF(LEN(VLOOKUP($G53,Baseline!$G:$EN,138,0))=0,"",VLOOKUP($G53,Baseline!$G:$EN,138,0))</f>
        <v/>
      </c>
      <c r="EO53" s="130"/>
      <c r="EP53" s="130"/>
      <c r="EQ53" s="130"/>
      <c r="ER53" s="130"/>
      <c r="ES53" s="133" t="s">
        <v>1718</v>
      </c>
      <c r="ET53" s="139" t="str">
        <f>IF(LEN(VLOOKUP($G53,Baseline!$G:$FP,144,0))=0,"",VLOOKUP($G53,Baseline!$G:$FP,144,0))</f>
        <v>0 = no</v>
      </c>
      <c r="EU53" s="139" t="str">
        <f>IF(LEN(VLOOKUP($G53,Baseline!$G:$FP,145,0))=0,"",VLOOKUP($G53,Baseline!$G:$FP,145,0))</f>
        <v>1 = sì</v>
      </c>
      <c r="EV53" s="139" t="str">
        <f>IF(LEN(VLOOKUP($G53,Baseline!$G:$FP,146,0))=0,"",VLOOKUP($G53,Baseline!$G:$FP,146,0))</f>
        <v>3 = nessuna necessità di trattamento</v>
      </c>
      <c r="EW53" s="139" t="str">
        <f>IF(LEN(VLOOKUP($G53,Baseline!$G:$FP,147,0))=0,"",VLOOKUP($G53,Baseline!$G:$FP,147,0))</f>
        <v>77 = non lo so</v>
      </c>
      <c r="EX53" s="139" t="str">
        <f>IF(LEN(VLOOKUP($G53,Baseline!$G:$FP,148,0))=0,"",VLOOKUP($G53,Baseline!$G:$FP,148,0))</f>
        <v/>
      </c>
      <c r="EY53" s="139" t="str">
        <f>IF(LEN(VLOOKUP($G53,Baseline!$G:$FP,149,0))=0,"",VLOOKUP($G53,Baseline!$G:$FP,149,0))</f>
        <v/>
      </c>
      <c r="EZ53" s="139" t="str">
        <f>IF(LEN(VLOOKUP($G53,Baseline!$G:$FP,150,0))=0,"",VLOOKUP($G53,Baseline!$G:$FP,150,0))</f>
        <v/>
      </c>
      <c r="FA53" s="139" t="str">
        <f>IF(LEN(VLOOKUP($G53,Baseline!$G:$FP,151,0))=0,"",VLOOKUP($G53,Baseline!$G:$FP,151,0))</f>
        <v/>
      </c>
      <c r="FB53" s="139" t="str">
        <f>IF(LEN(VLOOKUP($G53,Baseline!$G:$FP,152,0))=0,"",VLOOKUP($G53,Baseline!$G:$FP,152,0))</f>
        <v/>
      </c>
      <c r="FC53" s="139" t="str">
        <f>IF(LEN(VLOOKUP($G53,Baseline!$G:$FP,153,0))=0,"",VLOOKUP($G53,Baseline!$G:$FP,153,0))</f>
        <v/>
      </c>
      <c r="FD53" s="139" t="str">
        <f>IF(LEN(VLOOKUP($G53,Baseline!$G:$FP,154,0))=0,"",VLOOKUP($G53,Baseline!$G:$FP,154,0))</f>
        <v/>
      </c>
      <c r="FE53" s="139" t="str">
        <f>IF(LEN(VLOOKUP($G53,Baseline!$G:$FP,155,0))=0,"",VLOOKUP($G53,Baseline!$G:$FP,155,0))</f>
        <v/>
      </c>
      <c r="FF53" s="139" t="str">
        <f>IF(LEN(VLOOKUP($G53,Baseline!$G:$FP,156,0))=0,"",VLOOKUP($G53,Baseline!$G:$FP,156,0))</f>
        <v/>
      </c>
      <c r="FG53" s="139" t="str">
        <f>IF(LEN(VLOOKUP($G53,Baseline!$G:$FP,157,0))=0,"",VLOOKUP($G53,Baseline!$G:$FP,157,0))</f>
        <v/>
      </c>
      <c r="FH53" s="139" t="str">
        <f>IF(LEN(VLOOKUP($G53,Baseline!$G:$FP,158,0))=0,"",VLOOKUP($G53,Baseline!$G:$FP,158,0))</f>
        <v/>
      </c>
      <c r="FI53" s="139" t="str">
        <f>IF(LEN(VLOOKUP($G53,Baseline!$G:$FP,159,0))=0,"",VLOOKUP($G53,Baseline!$G:$FP,159,0))</f>
        <v/>
      </c>
      <c r="FJ53" s="139" t="str">
        <f>IF(LEN(VLOOKUP($G53,Baseline!$G:$FP,160,0))=0,"",VLOOKUP($G53,Baseline!$G:$FP,160,0))</f>
        <v/>
      </c>
      <c r="FK53" s="139" t="str">
        <f>IF(LEN(VLOOKUP($G53,Baseline!$G:$FP,161,0))=0,"",VLOOKUP($G53,Baseline!$G:$FP,161,0))</f>
        <v/>
      </c>
      <c r="FL53" s="139" t="str">
        <f>IF(LEN(VLOOKUP($G53,Baseline!$G:$FP,162,0))=0,"",VLOOKUP($G53,Baseline!$G:$FP,162,0))</f>
        <v/>
      </c>
      <c r="FM53" s="139" t="str">
        <f>IF(LEN(VLOOKUP($G53,Baseline!$G:$FP,163,0))=0,"",VLOOKUP($G53,Baseline!$G:$FP,163,0))</f>
        <v/>
      </c>
      <c r="FN53" s="139" t="str">
        <f>IF(LEN(VLOOKUP($G53,Baseline!$G:$FP,164,0))=0,"",VLOOKUP($G53,Baseline!$G:$FP,164,0))</f>
        <v/>
      </c>
      <c r="FO53" s="139" t="str">
        <f>IF(LEN(VLOOKUP($G53,Baseline!$G:$FP,165,0))=0,"",VLOOKUP($G53,Baseline!$G:$FP,165,0))</f>
        <v/>
      </c>
      <c r="FP53" s="139" t="str">
        <f>IF(LEN(VLOOKUP($G53,Baseline!$G:$FP,166,0))=0,"",VLOOKUP($G53,Baseline!$G:$FP,166,0))</f>
        <v/>
      </c>
      <c r="FQ53" s="130"/>
      <c r="FR53" s="130"/>
      <c r="FS53" s="130"/>
      <c r="FT53" s="130"/>
      <c r="FU53" s="133" t="s">
        <v>1719</v>
      </c>
      <c r="FV53" s="139" t="str">
        <f>IF(LEN(VLOOKUP($G53,Baseline!$G:$GR,172,0))=0,"",VLOOKUP($G53,Baseline!$G:$GR,172,0))</f>
        <v>0 = нет</v>
      </c>
      <c r="FW53" s="139" t="str">
        <f>IF(LEN(VLOOKUP($G53,Baseline!$G:$GR,173,0))=0,"",VLOOKUP($G53,Baseline!$G:$GR,173,0))</f>
        <v>1 = да</v>
      </c>
      <c r="FX53" s="139" t="str">
        <f>IF(LEN(VLOOKUP($G53,Baseline!$G:$GR,174,0))=0,"",VLOOKUP($G53,Baseline!$G:$GR,174,0))</f>
        <v>3 = не было необходимости в лечении</v>
      </c>
      <c r="FY53" s="139" t="str">
        <f>IF(LEN(VLOOKUP($G53,Baseline!$G:$GR,175,0))=0,"",VLOOKUP($G53,Baseline!$G:$GR,175,0))</f>
        <v>77 = я не знаю</v>
      </c>
      <c r="FZ53" s="139" t="str">
        <f>IF(LEN(VLOOKUP($G53,Baseline!$G:$GR,176,0))=0,"",VLOOKUP($G53,Baseline!$G:$GR,176,0))</f>
        <v/>
      </c>
      <c r="GA53" s="139" t="str">
        <f>IF(LEN(VLOOKUP($G53,Baseline!$G:$GR,177,0))=0,"",VLOOKUP($G53,Baseline!$G:$GR,177,0))</f>
        <v/>
      </c>
      <c r="GB53" s="139" t="str">
        <f>IF(LEN(VLOOKUP($G53,Baseline!$G:$GR,178,0))=0,"",VLOOKUP($G53,Baseline!$G:$GR,178,0))</f>
        <v/>
      </c>
      <c r="GC53" s="139" t="str">
        <f>IF(LEN(VLOOKUP($G53,Baseline!$G:$GR,179,0))=0,"",VLOOKUP($G53,Baseline!$G:$GR,179,0))</f>
        <v/>
      </c>
      <c r="GD53" s="139" t="str">
        <f>IF(LEN(VLOOKUP($G53,Baseline!$G:$GR,180,0))=0,"",VLOOKUP($G53,Baseline!$G:$GR,180,0))</f>
        <v/>
      </c>
      <c r="GE53" s="139" t="str">
        <f>IF(LEN(VLOOKUP($G53,Baseline!$G:$GR,181,0))=0,"",VLOOKUP($G53,Baseline!$G:$GR,181,0))</f>
        <v/>
      </c>
      <c r="GF53" s="139" t="str">
        <f>IF(LEN(VLOOKUP($G53,Baseline!$G:$GR,182,0))=0,"",VLOOKUP($G53,Baseline!$G:$GR,182,0))</f>
        <v/>
      </c>
      <c r="GG53" s="139" t="str">
        <f>IF(LEN(VLOOKUP($G53,Baseline!$G:$GR,183,0))=0,"",VLOOKUP($G53,Baseline!$G:$GR,183,0))</f>
        <v/>
      </c>
      <c r="GH53" s="139" t="str">
        <f>IF(LEN(VLOOKUP($G53,Baseline!$G:$GR,184,0))=0,"",VLOOKUP($G53,Baseline!$G:$GR,184,0))</f>
        <v/>
      </c>
      <c r="GI53" s="139" t="str">
        <f>IF(LEN(VLOOKUP($G53,Baseline!$G:$GR,185,0))=0,"",VLOOKUP($G53,Baseline!$G:$GR,185,0))</f>
        <v/>
      </c>
      <c r="GJ53" s="139" t="str">
        <f>IF(LEN(VLOOKUP($G53,Baseline!$G:$GR,186,0))=0,"",VLOOKUP($G53,Baseline!$G:$GR,186,0))</f>
        <v/>
      </c>
      <c r="GK53" s="139" t="str">
        <f>IF(LEN(VLOOKUP($G53,Baseline!$G:$GR,187,0))=0,"",VLOOKUP($G53,Baseline!$G:$GR,187,0))</f>
        <v/>
      </c>
      <c r="GL53" s="139" t="str">
        <f>IF(LEN(VLOOKUP($G53,Baseline!$G:$GR,188,0))=0,"",VLOOKUP($G53,Baseline!$G:$GR,188,0))</f>
        <v/>
      </c>
      <c r="GM53" s="139" t="str">
        <f>IF(LEN(VLOOKUP($G53,Baseline!$G:$GR,189,0))=0,"",VLOOKUP($G53,Baseline!$G:$GR,189,0))</f>
        <v/>
      </c>
      <c r="GN53" s="139" t="str">
        <f>IF(LEN(VLOOKUP($G53,Baseline!$G:$GR,190,0))=0,"",VLOOKUP($G53,Baseline!$G:$GR,190,0))</f>
        <v/>
      </c>
      <c r="GO53" s="139" t="str">
        <f>IF(LEN(VLOOKUP($G53,Baseline!$G:$GR,191,0))=0,"",VLOOKUP($G53,Baseline!$G:$GR,191,0))</f>
        <v/>
      </c>
      <c r="GP53" s="139" t="str">
        <f>IF(LEN(VLOOKUP($G53,Baseline!$G:$GR,192,0))=0,"",VLOOKUP($G53,Baseline!$G:$GR,192,0))</f>
        <v/>
      </c>
      <c r="GQ53" s="139" t="str">
        <f>IF(LEN(VLOOKUP($G53,Baseline!$G:$GR,193,0))=0,"",VLOOKUP($G53,Baseline!$G:$GR,193,0))</f>
        <v/>
      </c>
      <c r="GR53" s="139" t="str">
        <f>IF(LEN(VLOOKUP($G53,Baseline!$G:$GR,194,0))=0,"",VLOOKUP($G53,Baseline!$G:$GR,194,0))</f>
        <v/>
      </c>
      <c r="GS53" s="130"/>
      <c r="GT53" s="130"/>
      <c r="GU53" s="130"/>
      <c r="GV53" s="130"/>
      <c r="GW53" s="133" t="s">
        <v>1720</v>
      </c>
      <c r="GX53" s="139" t="str">
        <f>IF(LEN(VLOOKUP($G53,Baseline!$G:$HT,200,0))=0,"",VLOOKUP($G53,Baseline!$G:$HT,200,0))</f>
        <v>0 = ne</v>
      </c>
      <c r="GY53" s="139" t="str">
        <f>IF(LEN(VLOOKUP($G53,Baseline!$G:$HT,201,0))=0,"",VLOOKUP($G53,Baseline!$G:$HT,201,0))</f>
        <v>1 = da</v>
      </c>
      <c r="GZ53" s="139" t="str">
        <f>IF(LEN(VLOOKUP($G53,Baseline!$G:$HT,202,0))=0,"",VLOOKUP($G53,Baseline!$G:$HT,202,0))</f>
        <v>3 = nemam potrebe za tretmanom</v>
      </c>
      <c r="HA53" s="139" t="str">
        <f>IF(LEN(VLOOKUP($G53,Baseline!$G:$HT,203,0))=0,"",VLOOKUP($G53,Baseline!$G:$HT,203,0))</f>
        <v>77 = ne znam</v>
      </c>
      <c r="HB53" s="139" t="str">
        <f>IF(LEN(VLOOKUP($G53,Baseline!$G:$HT,204,0))=0,"",VLOOKUP($G53,Baseline!$G:$HT,204,0))</f>
        <v/>
      </c>
      <c r="HC53" s="139" t="str">
        <f>IF(LEN(VLOOKUP($G53,Baseline!$G:$HT,205,0))=0,"",VLOOKUP($G53,Baseline!$G:$HT,205,0))</f>
        <v/>
      </c>
      <c r="HD53" s="139" t="str">
        <f>IF(LEN(VLOOKUP($G53,Baseline!$G:$HT,206,0))=0,"",VLOOKUP($G53,Baseline!$G:$HT,206,0))</f>
        <v/>
      </c>
      <c r="HE53" s="139" t="str">
        <f>IF(LEN(VLOOKUP($G53,Baseline!$G:$HT,207,0))=0,"",VLOOKUP($G53,Baseline!$G:$HT,207,0))</f>
        <v/>
      </c>
      <c r="HF53" s="139" t="str">
        <f>IF(LEN(VLOOKUP($G53,Baseline!$G:$HT,208,0))=0,"",VLOOKUP($G53,Baseline!$G:$HT,208,0))</f>
        <v/>
      </c>
      <c r="HG53" s="139" t="str">
        <f>IF(LEN(VLOOKUP($G53,Baseline!$G:$HT,209,0))=0,"",VLOOKUP($G53,Baseline!$G:$HT,209,0))</f>
        <v/>
      </c>
      <c r="HH53" s="139" t="str">
        <f>IF(LEN(VLOOKUP($G53,Baseline!$G:$HT,210,0))=0,"",VLOOKUP($G53,Baseline!$G:$HT,210,0))</f>
        <v/>
      </c>
      <c r="HI53" s="139" t="str">
        <f>IF(LEN(VLOOKUP($G53,Baseline!$G:$HT,211,0))=0,"",VLOOKUP($G53,Baseline!$G:$HT,211,0))</f>
        <v/>
      </c>
      <c r="HJ53" s="139" t="str">
        <f>IF(LEN(VLOOKUP($G53,Baseline!$G:$HT,212,0))=0,"",VLOOKUP($G53,Baseline!$G:$HT,212,0))</f>
        <v/>
      </c>
      <c r="HK53" s="139" t="str">
        <f>IF(LEN(VLOOKUP($G53,Baseline!$G:$HT,213,0))=0,"",VLOOKUP($G53,Baseline!$G:$HT,213,0))</f>
        <v/>
      </c>
      <c r="HL53" s="139" t="str">
        <f>IF(LEN(VLOOKUP($G53,Baseline!$G:$HT,214,0))=0,"",VLOOKUP($G53,Baseline!$G:$HT,214,0))</f>
        <v/>
      </c>
      <c r="HM53" s="139" t="str">
        <f>IF(LEN(VLOOKUP($G53,Baseline!$G:$HT,215,0))=0,"",VLOOKUP($G53,Baseline!$G:$HT,215,0))</f>
        <v/>
      </c>
      <c r="HN53" s="139" t="str">
        <f>IF(LEN(VLOOKUP($G53,Baseline!$G:$HT,216,0))=0,"",VLOOKUP($G53,Baseline!$G:$HT,216,0))</f>
        <v/>
      </c>
      <c r="HO53" s="139" t="str">
        <f>IF(LEN(VLOOKUP($G53,Baseline!$G:$HT,217,0))=0,"",VLOOKUP($G53,Baseline!$G:$HT,217,0))</f>
        <v/>
      </c>
      <c r="HP53" s="139" t="str">
        <f>IF(LEN(VLOOKUP($G53,Baseline!$G:$HT,218,0))=0,"",VLOOKUP($G53,Baseline!$G:$HT,218,0))</f>
        <v/>
      </c>
      <c r="HQ53" s="139" t="str">
        <f>IF(LEN(VLOOKUP($G53,Baseline!$G:$HT,219,0))=0,"",VLOOKUP($G53,Baseline!$G:$HT,219,0))</f>
        <v/>
      </c>
      <c r="HR53" s="139" t="str">
        <f>IF(LEN(VLOOKUP($G53,Baseline!$G:$HT,220,0))=0,"",VLOOKUP($G53,Baseline!$G:$HT,220,0))</f>
        <v/>
      </c>
      <c r="HS53" s="139" t="str">
        <f>IF(LEN(VLOOKUP($G53,Baseline!$G:$HT,221,0))=0,"",VLOOKUP($G53,Baseline!$G:$HT,221,0))</f>
        <v/>
      </c>
      <c r="HT53" s="139" t="str">
        <f>IF(LEN(VLOOKUP($G53,Baseline!$G:$HT,222,0))=0,"",VLOOKUP($G53,Baseline!$G:$HT,222,0))</f>
        <v/>
      </c>
      <c r="HU53" s="130"/>
      <c r="HV53" s="130"/>
      <c r="HW53" s="130"/>
      <c r="HX53" s="130"/>
    </row>
    <row r="54" spans="1:1024" s="177" customFormat="1" ht="126" x14ac:dyDescent="0.25">
      <c r="A54" s="149" t="s">
        <v>261</v>
      </c>
      <c r="B54" s="149" t="s">
        <v>262</v>
      </c>
      <c r="C54" s="149"/>
      <c r="D54" s="149"/>
      <c r="E54" s="149"/>
      <c r="F54" s="139" t="s">
        <v>1159</v>
      </c>
      <c r="G54" s="149" t="s">
        <v>1441</v>
      </c>
      <c r="H54" s="139"/>
      <c r="I54" s="157" t="str">
        <f>IF(LEN(VLOOKUP($G54,Baseline!$G:$BH,3,0))=0,"",VLOOKUP($G54,Baseline!$G:$BH,3,0))</f>
        <v>Falls ja: 
Von wem ging die Verschiebung oder die Absage des Arztbesuches aus?</v>
      </c>
      <c r="J54" s="139" t="str">
        <f>IF(LEN(VLOOKUP($G54,Baseline!$G:$BH,4,0))=0,"",VLOOKUP($G54,Baseline!$G:$BH,4,0))</f>
        <v>1 = Von mir selbst</v>
      </c>
      <c r="K54" s="139" t="str">
        <f>IF(LEN(VLOOKUP($G54,Baseline!$G:$BH,5,0))=0,"",VLOOKUP($G54,Baseline!$G:$BH,5,0))</f>
        <v>2 = Auf Anraten von Verwandten oder Bekannten</v>
      </c>
      <c r="L54" s="139" t="str">
        <f>IF(LEN(VLOOKUP($G54,Baseline!$G:$BH,6,0))=0,"",VLOOKUP($G54,Baseline!$G:$BH,6,0))</f>
        <v>3 = Vom Arzt</v>
      </c>
      <c r="M54" s="139" t="str">
        <f>IF(LEN(VLOOKUP($G54,Baseline!$G:$BH,7,0))=0,"",VLOOKUP($G54,Baseline!$G:$BH,7,0))</f>
        <v>99 = Keine Angabe</v>
      </c>
      <c r="N54" s="139" t="str">
        <f>IF(LEN(VLOOKUP($G54,Baseline!$G:$BH,8,0))=0,"",VLOOKUP($G54,Baseline!$G:$BH,8,0))</f>
        <v/>
      </c>
      <c r="O54" s="139" t="str">
        <f>IF(LEN(VLOOKUP($G54,Baseline!$G:$BH,9,0))=0,"",VLOOKUP($G54,Baseline!$G:$BH,9,0))</f>
        <v/>
      </c>
      <c r="P54" s="139" t="str">
        <f>IF(LEN(VLOOKUP($G54,Baseline!$G:$BH,10,0))=0,"",VLOOKUP($G54,Baseline!$G:$BH,10,0))</f>
        <v/>
      </c>
      <c r="Q54" s="139" t="str">
        <f>IF(LEN(VLOOKUP($G54,Baseline!$G:$BH,11,0))=0,"",VLOOKUP($G54,Baseline!$G:$BH,11,0))</f>
        <v/>
      </c>
      <c r="R54" s="139" t="str">
        <f>IF(LEN(VLOOKUP($G54,Baseline!$G:$BH,12,0))=0,"",VLOOKUP($G54,Baseline!$G:$BH,12,0))</f>
        <v/>
      </c>
      <c r="S54" s="139" t="str">
        <f>IF(LEN(VLOOKUP($G54,Baseline!$G:$BH,13,0))=0,"",VLOOKUP($G54,Baseline!$G:$BH,13,0))</f>
        <v/>
      </c>
      <c r="T54" s="139" t="str">
        <f>IF(LEN(VLOOKUP($G54,Baseline!$G:$BH,14,0))=0,"",VLOOKUP($G54,Baseline!$G:$BH,14,0))</f>
        <v/>
      </c>
      <c r="U54" s="139" t="str">
        <f>IF(LEN(VLOOKUP($G54,Baseline!$G:$BH,15,0))=0,"",VLOOKUP($G54,Baseline!$G:$BH,15,0))</f>
        <v/>
      </c>
      <c r="V54" s="139" t="str">
        <f>IF(LEN(VLOOKUP($G54,Baseline!$G:$BH,16,0))=0,"",VLOOKUP($G54,Baseline!$G:$BH,16,0))</f>
        <v/>
      </c>
      <c r="W54" s="139" t="str">
        <f>IF(LEN(VLOOKUP($G54,Baseline!$G:$BH,17,0))=0,"",VLOOKUP($G54,Baseline!$G:$BH,17,0))</f>
        <v/>
      </c>
      <c r="X54" s="139" t="str">
        <f>IF(LEN(VLOOKUP($G54,Baseline!$G:$BH,18,0))=0,"",VLOOKUP($G54,Baseline!$G:$BH,18,0))</f>
        <v/>
      </c>
      <c r="Y54" s="139" t="str">
        <f>IF(LEN(VLOOKUP($G54,Baseline!$G:$BH,19,0))=0,"",VLOOKUP($G54,Baseline!$G:$BH,19,0))</f>
        <v/>
      </c>
      <c r="Z54" s="139" t="str">
        <f>IF(LEN(VLOOKUP($G54,Baseline!$G:$BH,20,0))=0,"",VLOOKUP($G54,Baseline!$G:$BH,20,0))</f>
        <v/>
      </c>
      <c r="AA54" s="139" t="str">
        <f>IF(LEN(VLOOKUP($G54,Baseline!$G:$BH,21,0))=0,"",VLOOKUP($G54,Baseline!$G:$BH,21,0))</f>
        <v/>
      </c>
      <c r="AB54" s="139" t="str">
        <f>IF(LEN(VLOOKUP($G54,Baseline!$G:$BH,22,0))=0,"",VLOOKUP($G54,Baseline!$G:$BH,22,0))</f>
        <v/>
      </c>
      <c r="AC54" s="139" t="str">
        <f>IF(LEN(VLOOKUP($G54,Baseline!$G:$BH,23,0))=0,"",VLOOKUP($G54,Baseline!$G:$BH,23,0))</f>
        <v/>
      </c>
      <c r="AD54" s="139" t="str">
        <f>IF(LEN(VLOOKUP($G54,Baseline!$G:$BH,24,0))=0,"",VLOOKUP($G54,Baseline!$G:$BH,24,0))</f>
        <v/>
      </c>
      <c r="AE54" s="139" t="str">
        <f>IF(LEN(VLOOKUP($G54,Baseline!$G:$BH,25,0))=0,"",VLOOKUP($G54,Baseline!$G:$BH,25,0))</f>
        <v/>
      </c>
      <c r="AF54" s="139" t="str">
        <f>IF(LEN(VLOOKUP($G54,Baseline!$G:$BH,26,0))=0,"",VLOOKUP($G54,Baseline!$G:$BH,26,0))</f>
        <v/>
      </c>
      <c r="AG54" s="139"/>
      <c r="AH54" s="139"/>
      <c r="AI54" s="139"/>
      <c r="AJ54" s="139"/>
      <c r="AK54" s="139" t="str">
        <f>IF(LEN(VLOOKUP($G54,Baseline!$G:$BH,31,0))=0,"",VLOOKUP($G54,Baseline!$G:$BH,31,0))</f>
        <v>If yes:
By whom has the postponement or cancellation of the doctor's visit been initiated?</v>
      </c>
      <c r="AL54" s="139" t="str">
        <f>IF(LEN(VLOOKUP($G54,Baseline!$G:$BH,32,0))=0,"",VLOOKUP($G54,Baseline!$G:$BH,32,0))</f>
        <v>1 = By myself</v>
      </c>
      <c r="AM54" s="139" t="str">
        <f>IF(LEN(VLOOKUP($G54,Baseline!$G:$BH,33,0))=0,"",VLOOKUP($G54,Baseline!$G:$BH,33,0))</f>
        <v>2 = On the advices of relatives or acquaintances</v>
      </c>
      <c r="AN54" s="139" t="str">
        <f>IF(LEN(VLOOKUP($G54,Baseline!$G:$BH,34,0))=0,"",VLOOKUP($G54,Baseline!$G:$BH,34,0))</f>
        <v>3 = By the physician</v>
      </c>
      <c r="AO54" s="139" t="str">
        <f>IF(LEN(VLOOKUP($G54,Baseline!$G:$BH,35,0))=0,"",VLOOKUP($G54,Baseline!$G:$BH,35,0))</f>
        <v>99 = No response</v>
      </c>
      <c r="AP54" s="139" t="str">
        <f>IF(LEN(VLOOKUP($G54,Baseline!$G:$BH,36,0))=0,"",VLOOKUP($G54,Baseline!$G:$BH,36,0))</f>
        <v/>
      </c>
      <c r="AQ54" s="139" t="str">
        <f>IF(LEN(VLOOKUP($G54,Baseline!$G:$BH,37,0))=0,"",VLOOKUP($G54,Baseline!$G:$BH,37,0))</f>
        <v/>
      </c>
      <c r="AR54" s="139" t="str">
        <f>IF(LEN(VLOOKUP($G54,Baseline!$G:$BH,38,0))=0,"",VLOOKUP($G54,Baseline!$G:$BH,38,0))</f>
        <v/>
      </c>
      <c r="AS54" s="139" t="str">
        <f>IF(LEN(VLOOKUP($G54,Baseline!$G:$BH,39,0))=0,"",VLOOKUP($G54,Baseline!$G:$BH,39,0))</f>
        <v/>
      </c>
      <c r="AT54" s="139" t="str">
        <f>IF(LEN(VLOOKUP($G54,Baseline!$G:$BH,40,0))=0,"",VLOOKUP($G54,Baseline!$G:$BH,40,0))</f>
        <v/>
      </c>
      <c r="AU54" s="139" t="str">
        <f>IF(LEN(VLOOKUP($G54,Baseline!$G:$BH,41,0))=0,"",VLOOKUP($G54,Baseline!$G:$BH,41,0))</f>
        <v/>
      </c>
      <c r="AV54" s="139" t="str">
        <f>IF(LEN(VLOOKUP($G54,Baseline!$G:$BH,42,0))=0,"",VLOOKUP($G54,Baseline!$G:$BH,42,0))</f>
        <v/>
      </c>
      <c r="AW54" s="139" t="str">
        <f>IF(LEN(VLOOKUP($G54,Baseline!$G:$BH,43,0))=0,"",VLOOKUP($G54,Baseline!$G:$BH,43,0))</f>
        <v/>
      </c>
      <c r="AX54" s="139" t="str">
        <f>IF(LEN(VLOOKUP($G54,Baseline!$G:$BH,44,0))=0,"",VLOOKUP($G54,Baseline!$G:$BH,44,0))</f>
        <v/>
      </c>
      <c r="AY54" s="139" t="str">
        <f>IF(LEN(VLOOKUP($G54,Baseline!$G:$BH,45,0))=0,"",VLOOKUP($G54,Baseline!$G:$BH,45,0))</f>
        <v/>
      </c>
      <c r="AZ54" s="139" t="str">
        <f>IF(LEN(VLOOKUP($G54,Baseline!$G:$BH,46,0))=0,"",VLOOKUP($G54,Baseline!$G:$BH,46,0))</f>
        <v/>
      </c>
      <c r="BA54" s="139" t="str">
        <f>IF(LEN(VLOOKUP($G54,Baseline!$G:$BH,47,0))=0,"",VLOOKUP($G54,Baseline!$G:$BH,47,0))</f>
        <v/>
      </c>
      <c r="BB54" s="139" t="str">
        <f>IF(LEN(VLOOKUP($G54,Baseline!$G:$BH,48,0))=0,"",VLOOKUP($G54,Baseline!$G:$BH,48,0))</f>
        <v/>
      </c>
      <c r="BC54" s="139" t="str">
        <f>IF(LEN(VLOOKUP($G54,Baseline!$G:$BH,49,0))=0,"",VLOOKUP($G54,Baseline!$G:$BH,49,0))</f>
        <v/>
      </c>
      <c r="BD54" s="139" t="str">
        <f>IF(LEN(VLOOKUP($G54,Baseline!$G:$BH,50,0))=0,"",VLOOKUP($G54,Baseline!$G:$BH,50,0))</f>
        <v/>
      </c>
      <c r="BE54" s="139" t="str">
        <f>IF(LEN(VLOOKUP($G54,Baseline!$G:$BH,51,0))=0,"",VLOOKUP($G54,Baseline!$G:$BH,51,0))</f>
        <v/>
      </c>
      <c r="BF54" s="139" t="str">
        <f>IF(LEN(VLOOKUP($G54,Baseline!$G:$BH,52,0))=0,"",VLOOKUP($G54,Baseline!$G:$BH,52,0))</f>
        <v/>
      </c>
      <c r="BG54" s="139" t="str">
        <f>IF(LEN(VLOOKUP($G54,Baseline!$G:$BH,53,0))=0,"",VLOOKUP($G54,Baseline!$G:$BH,53,0))</f>
        <v/>
      </c>
      <c r="BH54" s="139" t="str">
        <f>IF(LEN(VLOOKUP($G54,Baseline!$G:$BH,54,0))=0,"",VLOOKUP($G54,Baseline!$G:$BH,54,0))</f>
        <v/>
      </c>
      <c r="BI54" s="139"/>
      <c r="BJ54" s="139"/>
      <c r="BK54" s="139"/>
      <c r="BL54" s="139"/>
      <c r="BM54" s="139" t="str">
        <f>IF(LEN(VLOOKUP($G54,Baseline!$G:$CJ,59,0))=0,"",VLOOKUP($G54,Baseline!$G:$CJ,59,0))</f>
        <v>En caso afirmativo: 
¿De quién partió la idea de aplazar o cancelar el tratamiento o análisis?</v>
      </c>
      <c r="BN54" s="135" t="str">
        <f>IF(LEN(VLOOKUP($G54,Baseline!$G:$CJ,60,0))=0,"",VLOOKUP($G54,Baseline!$G:$CJ,60,0))</f>
        <v>1 = Decisión propia</v>
      </c>
      <c r="BO54" s="135" t="str">
        <f>IF(LEN(VLOOKUP($G54,Baseline!$G:$CJ,61,0))=0,"",VLOOKUP($G54,Baseline!$G:$CJ,61,0))</f>
        <v>2 = Por indicación de familiares o conocidos</v>
      </c>
      <c r="BP54" s="135" t="str">
        <f>IF(LEN(VLOOKUP($G54,Baseline!$G:$CJ,62,0))=0,"",VLOOKUP($G54,Baseline!$G:$CJ,62,0))</f>
        <v>3 = Recomendación médica</v>
      </c>
      <c r="BQ54" s="135" t="str">
        <f>IF(LEN(VLOOKUP($G54,Baseline!$G:$CJ,63,0))=0,"",VLOOKUP($G54,Baseline!$G:$CJ,63,0))</f>
        <v>99 = No hay datos</v>
      </c>
      <c r="BR54" s="135" t="str">
        <f>IF(LEN(VLOOKUP($G54,Baseline!$G:$CJ,64,0))=0,"",VLOOKUP($G54,Baseline!$G:$CJ,64,0))</f>
        <v/>
      </c>
      <c r="BS54" s="135" t="str">
        <f>IF(LEN(VLOOKUP($G54,Baseline!$G:$CJ,65,0))=0,"",VLOOKUP($G54,Baseline!$G:$CJ,65,0))</f>
        <v/>
      </c>
      <c r="BT54" s="135" t="str">
        <f>IF(LEN(VLOOKUP($G54,Baseline!$G:$CJ,66,0))=0,"",VLOOKUP($G54,Baseline!$G:$CJ,66,0))</f>
        <v/>
      </c>
      <c r="BU54" s="135" t="str">
        <f>IF(LEN(VLOOKUP($G54,Baseline!$G:$CJ,67,0))=0,"",VLOOKUP($G54,Baseline!$G:$CJ,67,0))</f>
        <v/>
      </c>
      <c r="BV54" s="135" t="str">
        <f>IF(LEN(VLOOKUP($G54,Baseline!$G:$CJ,68,0))=0,"",VLOOKUP($G54,Baseline!$G:$CJ,68,0))</f>
        <v/>
      </c>
      <c r="BW54" s="135" t="str">
        <f>IF(LEN(VLOOKUP($G54,Baseline!$G:$CJ,69,0))=0,"",VLOOKUP($G54,Baseline!$G:$CJ,69,0))</f>
        <v/>
      </c>
      <c r="BX54" s="135" t="str">
        <f>IF(LEN(VLOOKUP($G54,Baseline!$G:$CJ,70,0))=0,"",VLOOKUP($G54,Baseline!$G:$CJ,70,0))</f>
        <v/>
      </c>
      <c r="BY54" s="135" t="str">
        <f>IF(LEN(VLOOKUP($G54,Baseline!$G:$CJ,71,0))=0,"",VLOOKUP($G54,Baseline!$G:$CJ,71,0))</f>
        <v/>
      </c>
      <c r="BZ54" s="135" t="str">
        <f>IF(LEN(VLOOKUP($G54,Baseline!$G:$CJ,72,0))=0,"",VLOOKUP($G54,Baseline!$G:$CJ,72,0))</f>
        <v/>
      </c>
      <c r="CA54" s="135" t="str">
        <f>IF(LEN(VLOOKUP($G54,Baseline!$G:$CJ,73,0))=0,"",VLOOKUP($G54,Baseline!$G:$CJ,73,0))</f>
        <v/>
      </c>
      <c r="CB54" s="135" t="str">
        <f>IF(LEN(VLOOKUP($G54,Baseline!$G:$CJ,74,0))=0,"",VLOOKUP($G54,Baseline!$G:$CJ,74,0))</f>
        <v/>
      </c>
      <c r="CC54" s="135" t="str">
        <f>IF(LEN(VLOOKUP($G54,Baseline!$G:$CJ,75,0))=0,"",VLOOKUP($G54,Baseline!$G:$CJ,75,0))</f>
        <v/>
      </c>
      <c r="CD54" s="135" t="str">
        <f>IF(LEN(VLOOKUP($G54,Baseline!$G:$CJ,76,0))=0,"",VLOOKUP($G54,Baseline!$G:$CJ,76,0))</f>
        <v/>
      </c>
      <c r="CE54" s="135" t="str">
        <f>IF(LEN(VLOOKUP($G54,Baseline!$G:$CJ,77,0))=0,"",VLOOKUP($G54,Baseline!$G:$CJ,77,0))</f>
        <v/>
      </c>
      <c r="CF54" s="135" t="str">
        <f>IF(LEN(VLOOKUP($G54,Baseline!$G:$CJ,78,0))=0,"",VLOOKUP($G54,Baseline!$G:$CJ,78,0))</f>
        <v/>
      </c>
      <c r="CG54" s="135" t="str">
        <f>IF(LEN(VLOOKUP($G54,Baseline!$G:$CJ,79,0))=0,"",VLOOKUP($G54,Baseline!$G:$CJ,79,0))</f>
        <v/>
      </c>
      <c r="CH54" s="135" t="str">
        <f>IF(LEN(VLOOKUP($G54,Baseline!$G:$CJ,80,0))=0,"",VLOOKUP($G54,Baseline!$G:$CJ,80,0))</f>
        <v/>
      </c>
      <c r="CI54" s="135" t="str">
        <f>IF(LEN(VLOOKUP($G54,Baseline!$G:$CJ,81,0))=0,"",VLOOKUP($G54,Baseline!$G:$CJ,81,0))</f>
        <v/>
      </c>
      <c r="CJ54" s="135" t="str">
        <f>IF(LEN(VLOOKUP($G54,Baseline!$G:$CJ,82,0))=0,"",VLOOKUP($G54,Baseline!$G:$CJ,82,0))</f>
        <v/>
      </c>
      <c r="CK54" s="139"/>
      <c r="CL54" s="139"/>
      <c r="CM54" s="139"/>
      <c r="CN54" s="139"/>
      <c r="CO54" s="136" t="str">
        <f>IF(LEN(VLOOKUP($G54,Baseline!$G:$DL,87,0))=0,"",VLOOKUP($G54,Baseline!$G:$DL,87,0))</f>
        <v>Si oui: 
Qui est à l'origine du report ou de l'annulation de l'examen ou du traitement ?</v>
      </c>
      <c r="CP54" s="136" t="str">
        <f>IF(LEN(VLOOKUP($G54,Baseline!$G:$DL,88,0))=0,"",VLOOKUP($G54,Baseline!$G:$DL,88,0))</f>
        <v>1 = moi-même</v>
      </c>
      <c r="CQ54" s="136" t="str">
        <f>IF(LEN(VLOOKUP($G54,Baseline!$G:$DL,89,0))=0,"",VLOOKUP($G54,Baseline!$G:$DL,89,0))</f>
        <v>2 = sur les conseils de proches ou de connaissances</v>
      </c>
      <c r="CR54" s="136" t="str">
        <f>IF(LEN(VLOOKUP($G54,Baseline!$G:$DL,90,0))=0,"",VLOOKUP($G54,Baseline!$G:$DL,90,0))</f>
        <v>3 = le médecin</v>
      </c>
      <c r="CS54" s="136" t="str">
        <f>IF(LEN(VLOOKUP($G54,Baseline!$G:$DL,91,0))=0,"",VLOOKUP($G54,Baseline!$G:$DL,91,0))</f>
        <v>99 = pas de réponse</v>
      </c>
      <c r="CT54" s="136" t="str">
        <f>IF(LEN(VLOOKUP($G54,Baseline!$G:$DL,92,0))=0,"",VLOOKUP($G54,Baseline!$G:$DL,92,0))</f>
        <v/>
      </c>
      <c r="CU54" s="136" t="str">
        <f>IF(LEN(VLOOKUP($G54,Baseline!$G:$DL,93,0))=0,"",VLOOKUP($G54,Baseline!$G:$DL,93,0))</f>
        <v/>
      </c>
      <c r="CV54" s="136" t="str">
        <f>IF(LEN(VLOOKUP($G54,Baseline!$G:$DL,94,0))=0,"",VLOOKUP($G54,Baseline!$G:$DL,94,0))</f>
        <v/>
      </c>
      <c r="CW54" s="136" t="str">
        <f>IF(LEN(VLOOKUP($G54,Baseline!$G:$DL,95,0))=0,"",VLOOKUP($G54,Baseline!$G:$DL,95,0))</f>
        <v/>
      </c>
      <c r="CX54" s="136" t="str">
        <f>IF(LEN(VLOOKUP($G54,Baseline!$G:$DL,96,0))=0,"",VLOOKUP($G54,Baseline!$G:$DL,96,0))</f>
        <v/>
      </c>
      <c r="CY54" s="136" t="str">
        <f>IF(LEN(VLOOKUP($G54,Baseline!$G:$DL,97,0))=0,"",VLOOKUP($G54,Baseline!$G:$DL,97,0))</f>
        <v/>
      </c>
      <c r="CZ54" s="136" t="str">
        <f>IF(LEN(VLOOKUP($G54,Baseline!$G:$DL,98,0))=0,"",VLOOKUP($G54,Baseline!$G:$DL,98,0))</f>
        <v/>
      </c>
      <c r="DA54" s="136" t="str">
        <f>IF(LEN(VLOOKUP($G54,Baseline!$G:$DL,99,0))=0,"",VLOOKUP($G54,Baseline!$G:$DL,99,0))</f>
        <v/>
      </c>
      <c r="DB54" s="136" t="str">
        <f>IF(LEN(VLOOKUP($G54,Baseline!$G:$DL,100,0))=0,"",VLOOKUP($G54,Baseline!$G:$DL,100,0))</f>
        <v/>
      </c>
      <c r="DC54" s="136" t="str">
        <f>IF(LEN(VLOOKUP($G54,Baseline!$G:$DL,101,0))=0,"",VLOOKUP($G54,Baseline!$G:$DL,101,0))</f>
        <v/>
      </c>
      <c r="DD54" s="136" t="str">
        <f>IF(LEN(VLOOKUP($G54,Baseline!$G:$DL,102,0))=0,"",VLOOKUP($G54,Baseline!$G:$DL,102,0))</f>
        <v/>
      </c>
      <c r="DE54" s="136" t="str">
        <f>IF(LEN(VLOOKUP($G54,Baseline!$G:$DL,103,0))=0,"",VLOOKUP($G54,Baseline!$G:$DL,103,0))</f>
        <v/>
      </c>
      <c r="DF54" s="136" t="str">
        <f>IF(LEN(VLOOKUP($G54,Baseline!$G:$DL,104,0))=0,"",VLOOKUP($G54,Baseline!$G:$DL,104,0))</f>
        <v/>
      </c>
      <c r="DG54" s="136" t="str">
        <f>IF(LEN(VLOOKUP($G54,Baseline!$G:$DL,105,0))=0,"",VLOOKUP($G54,Baseline!$G:$DL,105,0))</f>
        <v/>
      </c>
      <c r="DH54" s="136" t="str">
        <f>IF(LEN(VLOOKUP($G54,Baseline!$G:$DL,106,0))=0,"",VLOOKUP($G54,Baseline!$G:$DL,106,0))</f>
        <v/>
      </c>
      <c r="DI54" s="136" t="str">
        <f>IF(LEN(VLOOKUP($G54,Baseline!$G:$DL,107,0))=0,"",VLOOKUP($G54,Baseline!$G:$DL,107,0))</f>
        <v/>
      </c>
      <c r="DJ54" s="136" t="str">
        <f>IF(LEN(VLOOKUP($G54,Baseline!$G:$DL,108,0))=0,"",VLOOKUP($G54,Baseline!$G:$DL,108,0))</f>
        <v/>
      </c>
      <c r="DK54" s="136" t="str">
        <f>IF(LEN(VLOOKUP($G54,Baseline!$G:$DL,109,0))=0,"",VLOOKUP($G54,Baseline!$G:$DL,109,0))</f>
        <v/>
      </c>
      <c r="DL54" s="136" t="str">
        <f>IF(LEN(VLOOKUP($G54,Baseline!$G:$DL,110,0))=0,"",VLOOKUP($G54,Baseline!$G:$DL,110,0))</f>
        <v/>
      </c>
      <c r="DM54" s="136"/>
      <c r="DN54" s="136"/>
      <c r="DO54" s="136"/>
      <c r="DP54" s="136"/>
      <c r="DQ54" s="139" t="str">
        <f>IF(LEN(VLOOKUP($G54,Baseline!$G:$EN,115,0))=0,"",VLOOKUP($G54,Baseline!$G:$EN,115,0))</f>
        <v>Ha igen: Ki kezdeményezte a vizsgálat vagy a kezelés elhalasztását, ill. lemondását?</v>
      </c>
      <c r="DR54" s="139" t="str">
        <f>IF(LEN(VLOOKUP($G54,Baseline!$G:$EN,116,0))=0,"",VLOOKUP($G54,Baseline!$G:$EN,116,0))</f>
        <v>1 = én magam</v>
      </c>
      <c r="DS54" s="139" t="str">
        <f>IF(LEN(VLOOKUP($G54,Baseline!$G:$EN,117,0))=0,"",VLOOKUP($G54,Baseline!$G:$EN,117,0))</f>
        <v>2 = a rokonaim vagy ismerőseim tanácsolták</v>
      </c>
      <c r="DT54" s="139" t="str">
        <f>IF(LEN(VLOOKUP($G54,Baseline!$G:$EN,118,0))=0,"",VLOOKUP($G54,Baseline!$G:$EN,118,0))</f>
        <v>3 = az orvos</v>
      </c>
      <c r="DU54" s="139" t="str">
        <f>IF(LEN(VLOOKUP($G54,Baseline!$G:$EN,119,0))=0,"",VLOOKUP($G54,Baseline!$G:$EN,119,0))</f>
        <v>99 = nincs válasz</v>
      </c>
      <c r="DV54" s="139" t="str">
        <f>IF(LEN(VLOOKUP($G54,Baseline!$G:$EN,120,0))=0,"",VLOOKUP($G54,Baseline!$G:$EN,120,0))</f>
        <v/>
      </c>
      <c r="DW54" s="139" t="str">
        <f>IF(LEN(VLOOKUP($G54,Baseline!$G:$EN,121,0))=0,"",VLOOKUP($G54,Baseline!$G:$EN,121,0))</f>
        <v/>
      </c>
      <c r="DX54" s="139" t="str">
        <f>IF(LEN(VLOOKUP($G54,Baseline!$G:$EN,122,0))=0,"",VLOOKUP($G54,Baseline!$G:$EN,122,0))</f>
        <v/>
      </c>
      <c r="DY54" s="139" t="str">
        <f>IF(LEN(VLOOKUP($G54,Baseline!$G:$EN,123,0))=0,"",VLOOKUP($G54,Baseline!$G:$EN,123,0))</f>
        <v/>
      </c>
      <c r="DZ54" s="139" t="str">
        <f>IF(LEN(VLOOKUP($G54,Baseline!$G:$EN,124,0))=0,"",VLOOKUP($G54,Baseline!$G:$EN,124,0))</f>
        <v/>
      </c>
      <c r="EA54" s="139" t="str">
        <f>IF(LEN(VLOOKUP($G54,Baseline!$G:$EN,125,0))=0,"",VLOOKUP($G54,Baseline!$G:$EN,125,0))</f>
        <v/>
      </c>
      <c r="EB54" s="139" t="str">
        <f>IF(LEN(VLOOKUP($G54,Baseline!$G:$EN,126,0))=0,"",VLOOKUP($G54,Baseline!$G:$EN,126,0))</f>
        <v/>
      </c>
      <c r="EC54" s="139" t="str">
        <f>IF(LEN(VLOOKUP($G54,Baseline!$G:$EN,127,0))=0,"",VLOOKUP($G54,Baseline!$G:$EN,127,0))</f>
        <v/>
      </c>
      <c r="ED54" s="139" t="str">
        <f>IF(LEN(VLOOKUP($G54,Baseline!$G:$EN,128,0))=0,"",VLOOKUP($G54,Baseline!$G:$EN,128,0))</f>
        <v/>
      </c>
      <c r="EE54" s="139" t="str">
        <f>IF(LEN(VLOOKUP($G54,Baseline!$G:$EN,129,0))=0,"",VLOOKUP($G54,Baseline!$G:$EN,129,0))</f>
        <v/>
      </c>
      <c r="EF54" s="139" t="str">
        <f>IF(LEN(VLOOKUP($G54,Baseline!$G:$EN,130,0))=0,"",VLOOKUP($G54,Baseline!$G:$EN,130,0))</f>
        <v/>
      </c>
      <c r="EG54" s="139" t="str">
        <f>IF(LEN(VLOOKUP($G54,Baseline!$G:$EN,131,0))=0,"",VLOOKUP($G54,Baseline!$G:$EN,131,0))</f>
        <v/>
      </c>
      <c r="EH54" s="139" t="str">
        <f>IF(LEN(VLOOKUP($G54,Baseline!$G:$EN,132,0))=0,"",VLOOKUP($G54,Baseline!$G:$EN,132,0))</f>
        <v/>
      </c>
      <c r="EI54" s="139" t="str">
        <f>IF(LEN(VLOOKUP($G54,Baseline!$G:$EN,133,0))=0,"",VLOOKUP($G54,Baseline!$G:$EN,133,0))</f>
        <v/>
      </c>
      <c r="EJ54" s="139" t="str">
        <f>IF(LEN(VLOOKUP($G54,Baseline!$G:$EN,134,0))=0,"",VLOOKUP($G54,Baseline!$G:$EN,134,0))</f>
        <v/>
      </c>
      <c r="EK54" s="139" t="str">
        <f>IF(LEN(VLOOKUP($G54,Baseline!$G:$EN,135,0))=0,"",VLOOKUP($G54,Baseline!$G:$EN,135,0))</f>
        <v/>
      </c>
      <c r="EL54" s="139" t="str">
        <f>IF(LEN(VLOOKUP($G54,Baseline!$G:$EN,136,0))=0,"",VLOOKUP($G54,Baseline!$G:$EN,136,0))</f>
        <v/>
      </c>
      <c r="EM54" s="139" t="str">
        <f>IF(LEN(VLOOKUP($G54,Baseline!$G:$EN,137,0))=0,"",VLOOKUP($G54,Baseline!$G:$EN,137,0))</f>
        <v/>
      </c>
      <c r="EN54" s="139" t="str">
        <f>IF(LEN(VLOOKUP($G54,Baseline!$G:$EN,138,0))=0,"",VLOOKUP($G54,Baseline!$G:$EN,138,0))</f>
        <v/>
      </c>
      <c r="EO54" s="139"/>
      <c r="EP54" s="139"/>
      <c r="EQ54" s="139"/>
      <c r="ER54" s="139"/>
      <c r="ES54" s="139" t="str">
        <f>IF(LEN(VLOOKUP($G54,Baseline!$G:$FP,143,0))=0,"",VLOOKUP($G54,Baseline!$G:$FP,143,0))</f>
        <v>Se sì:
Chi ha proposto di spostare o cancellare la visita o il trattamento?</v>
      </c>
      <c r="ET54" s="139" t="str">
        <f>IF(LEN(VLOOKUP($G54,Baseline!$G:$FP,144,0))=0,"",VLOOKUP($G54,Baseline!$G:$FP,144,0))</f>
        <v>1 = io stesso</v>
      </c>
      <c r="EU54" s="139" t="str">
        <f>IF(LEN(VLOOKUP($G54,Baseline!$G:$FP,145,0))=0,"",VLOOKUP($G54,Baseline!$G:$FP,145,0))</f>
        <v>2 = su consiglio di familiari o conoscenti</v>
      </c>
      <c r="EV54" s="139" t="str">
        <f>IF(LEN(VLOOKUP($G54,Baseline!$G:$FP,146,0))=0,"",VLOOKUP($G54,Baseline!$G:$FP,146,0))</f>
        <v>3 = il medico</v>
      </c>
      <c r="EW54" s="139" t="str">
        <f>IF(LEN(VLOOKUP($G54,Baseline!$G:$FP,147,0))=0,"",VLOOKUP($G54,Baseline!$G:$FP,147,0))</f>
        <v>99 = nessuna risposta</v>
      </c>
      <c r="EX54" s="139" t="str">
        <f>IF(LEN(VLOOKUP($G54,Baseline!$G:$FP,148,0))=0,"",VLOOKUP($G54,Baseline!$G:$FP,148,0))</f>
        <v/>
      </c>
      <c r="EY54" s="139" t="str">
        <f>IF(LEN(VLOOKUP($G54,Baseline!$G:$FP,149,0))=0,"",VLOOKUP($G54,Baseline!$G:$FP,149,0))</f>
        <v/>
      </c>
      <c r="EZ54" s="139" t="str">
        <f>IF(LEN(VLOOKUP($G54,Baseline!$G:$FP,150,0))=0,"",VLOOKUP($G54,Baseline!$G:$FP,150,0))</f>
        <v/>
      </c>
      <c r="FA54" s="139" t="str">
        <f>IF(LEN(VLOOKUP($G54,Baseline!$G:$FP,151,0))=0,"",VLOOKUP($G54,Baseline!$G:$FP,151,0))</f>
        <v/>
      </c>
      <c r="FB54" s="139" t="str">
        <f>IF(LEN(VLOOKUP($G54,Baseline!$G:$FP,152,0))=0,"",VLOOKUP($G54,Baseline!$G:$FP,152,0))</f>
        <v/>
      </c>
      <c r="FC54" s="139" t="str">
        <f>IF(LEN(VLOOKUP($G54,Baseline!$G:$FP,153,0))=0,"",VLOOKUP($G54,Baseline!$G:$FP,153,0))</f>
        <v/>
      </c>
      <c r="FD54" s="139" t="str">
        <f>IF(LEN(VLOOKUP($G54,Baseline!$G:$FP,154,0))=0,"",VLOOKUP($G54,Baseline!$G:$FP,154,0))</f>
        <v/>
      </c>
      <c r="FE54" s="139" t="str">
        <f>IF(LEN(VLOOKUP($G54,Baseline!$G:$FP,155,0))=0,"",VLOOKUP($G54,Baseline!$G:$FP,155,0))</f>
        <v/>
      </c>
      <c r="FF54" s="139" t="str">
        <f>IF(LEN(VLOOKUP($G54,Baseline!$G:$FP,156,0))=0,"",VLOOKUP($G54,Baseline!$G:$FP,156,0))</f>
        <v/>
      </c>
      <c r="FG54" s="139" t="str">
        <f>IF(LEN(VLOOKUP($G54,Baseline!$G:$FP,157,0))=0,"",VLOOKUP($G54,Baseline!$G:$FP,157,0))</f>
        <v/>
      </c>
      <c r="FH54" s="139" t="str">
        <f>IF(LEN(VLOOKUP($G54,Baseline!$G:$FP,158,0))=0,"",VLOOKUP($G54,Baseline!$G:$FP,158,0))</f>
        <v/>
      </c>
      <c r="FI54" s="139" t="str">
        <f>IF(LEN(VLOOKUP($G54,Baseline!$G:$FP,159,0))=0,"",VLOOKUP($G54,Baseline!$G:$FP,159,0))</f>
        <v/>
      </c>
      <c r="FJ54" s="139" t="str">
        <f>IF(LEN(VLOOKUP($G54,Baseline!$G:$FP,160,0))=0,"",VLOOKUP($G54,Baseline!$G:$FP,160,0))</f>
        <v/>
      </c>
      <c r="FK54" s="139" t="str">
        <f>IF(LEN(VLOOKUP($G54,Baseline!$G:$FP,161,0))=0,"",VLOOKUP($G54,Baseline!$G:$FP,161,0))</f>
        <v/>
      </c>
      <c r="FL54" s="139" t="str">
        <f>IF(LEN(VLOOKUP($G54,Baseline!$G:$FP,162,0))=0,"",VLOOKUP($G54,Baseline!$G:$FP,162,0))</f>
        <v/>
      </c>
      <c r="FM54" s="139" t="str">
        <f>IF(LEN(VLOOKUP($G54,Baseline!$G:$FP,163,0))=0,"",VLOOKUP($G54,Baseline!$G:$FP,163,0))</f>
        <v/>
      </c>
      <c r="FN54" s="139" t="str">
        <f>IF(LEN(VLOOKUP($G54,Baseline!$G:$FP,164,0))=0,"",VLOOKUP($G54,Baseline!$G:$FP,164,0))</f>
        <v/>
      </c>
      <c r="FO54" s="139" t="str">
        <f>IF(LEN(VLOOKUP($G54,Baseline!$G:$FP,165,0))=0,"",VLOOKUP($G54,Baseline!$G:$FP,165,0))</f>
        <v/>
      </c>
      <c r="FP54" s="139" t="str">
        <f>IF(LEN(VLOOKUP($G54,Baseline!$G:$FP,166,0))=0,"",VLOOKUP($G54,Baseline!$G:$FP,166,0))</f>
        <v/>
      </c>
      <c r="FQ54" s="139"/>
      <c r="FR54" s="139"/>
      <c r="FS54" s="139"/>
      <c r="FT54" s="139"/>
      <c r="FU54" s="149" t="s">
        <v>1721</v>
      </c>
      <c r="FV54" s="139" t="str">
        <f>IF(LEN(VLOOKUP($G54,Baseline!$G:$GR,172,0))=0,"",VLOOKUP($G54,Baseline!$G:$GR,172,0))</f>
        <v>1 = я сам(а)</v>
      </c>
      <c r="FW54" s="139" t="str">
        <f>IF(LEN(VLOOKUP($G54,Baseline!$G:$GR,173,0))=0,"",VLOOKUP($G54,Baseline!$G:$GR,173,0))</f>
        <v>2 = по совету родственника или знакомого</v>
      </c>
      <c r="FX54" s="139" t="str">
        <f>IF(LEN(VLOOKUP($G54,Baseline!$G:$GR,174,0))=0,"",VLOOKUP($G54,Baseline!$G:$GR,174,0))</f>
        <v>3 = врач</v>
      </c>
      <c r="FY54" s="139" t="str">
        <f>IF(LEN(VLOOKUP($G54,Baseline!$G:$GR,175,0))=0,"",VLOOKUP($G54,Baseline!$G:$GR,175,0))</f>
        <v>99 = нет ответа</v>
      </c>
      <c r="FZ54" s="139" t="str">
        <f>IF(LEN(VLOOKUP($G54,Baseline!$G:$GR,176,0))=0,"",VLOOKUP($G54,Baseline!$G:$GR,176,0))</f>
        <v/>
      </c>
      <c r="GA54" s="139" t="str">
        <f>IF(LEN(VLOOKUP($G54,Baseline!$G:$GR,177,0))=0,"",VLOOKUP($G54,Baseline!$G:$GR,177,0))</f>
        <v/>
      </c>
      <c r="GB54" s="139" t="str">
        <f>IF(LEN(VLOOKUP($G54,Baseline!$G:$GR,178,0))=0,"",VLOOKUP($G54,Baseline!$G:$GR,178,0))</f>
        <v/>
      </c>
      <c r="GC54" s="139" t="str">
        <f>IF(LEN(VLOOKUP($G54,Baseline!$G:$GR,179,0))=0,"",VLOOKUP($G54,Baseline!$G:$GR,179,0))</f>
        <v/>
      </c>
      <c r="GD54" s="139" t="str">
        <f>IF(LEN(VLOOKUP($G54,Baseline!$G:$GR,180,0))=0,"",VLOOKUP($G54,Baseline!$G:$GR,180,0))</f>
        <v/>
      </c>
      <c r="GE54" s="139" t="str">
        <f>IF(LEN(VLOOKUP($G54,Baseline!$G:$GR,181,0))=0,"",VLOOKUP($G54,Baseline!$G:$GR,181,0))</f>
        <v/>
      </c>
      <c r="GF54" s="139" t="str">
        <f>IF(LEN(VLOOKUP($G54,Baseline!$G:$GR,182,0))=0,"",VLOOKUP($G54,Baseline!$G:$GR,182,0))</f>
        <v/>
      </c>
      <c r="GG54" s="139" t="str">
        <f>IF(LEN(VLOOKUP($G54,Baseline!$G:$GR,183,0))=0,"",VLOOKUP($G54,Baseline!$G:$GR,183,0))</f>
        <v/>
      </c>
      <c r="GH54" s="139" t="str">
        <f>IF(LEN(VLOOKUP($G54,Baseline!$G:$GR,184,0))=0,"",VLOOKUP($G54,Baseline!$G:$GR,184,0))</f>
        <v/>
      </c>
      <c r="GI54" s="139" t="str">
        <f>IF(LEN(VLOOKUP($G54,Baseline!$G:$GR,185,0))=0,"",VLOOKUP($G54,Baseline!$G:$GR,185,0))</f>
        <v/>
      </c>
      <c r="GJ54" s="139" t="str">
        <f>IF(LEN(VLOOKUP($G54,Baseline!$G:$GR,186,0))=0,"",VLOOKUP($G54,Baseline!$G:$GR,186,0))</f>
        <v/>
      </c>
      <c r="GK54" s="139" t="str">
        <f>IF(LEN(VLOOKUP($G54,Baseline!$G:$GR,187,0))=0,"",VLOOKUP($G54,Baseline!$G:$GR,187,0))</f>
        <v/>
      </c>
      <c r="GL54" s="139" t="str">
        <f>IF(LEN(VLOOKUP($G54,Baseline!$G:$GR,188,0))=0,"",VLOOKUP($G54,Baseline!$G:$GR,188,0))</f>
        <v/>
      </c>
      <c r="GM54" s="139" t="str">
        <f>IF(LEN(VLOOKUP($G54,Baseline!$G:$GR,189,0))=0,"",VLOOKUP($G54,Baseline!$G:$GR,189,0))</f>
        <v/>
      </c>
      <c r="GN54" s="139" t="str">
        <f>IF(LEN(VLOOKUP($G54,Baseline!$G:$GR,190,0))=0,"",VLOOKUP($G54,Baseline!$G:$GR,190,0))</f>
        <v/>
      </c>
      <c r="GO54" s="139" t="str">
        <f>IF(LEN(VLOOKUP($G54,Baseline!$G:$GR,191,0))=0,"",VLOOKUP($G54,Baseline!$G:$GR,191,0))</f>
        <v/>
      </c>
      <c r="GP54" s="139" t="str">
        <f>IF(LEN(VLOOKUP($G54,Baseline!$G:$GR,192,0))=0,"",VLOOKUP($G54,Baseline!$G:$GR,192,0))</f>
        <v/>
      </c>
      <c r="GQ54" s="139" t="str">
        <f>IF(LEN(VLOOKUP($G54,Baseline!$G:$GR,193,0))=0,"",VLOOKUP($G54,Baseline!$G:$GR,193,0))</f>
        <v/>
      </c>
      <c r="GR54" s="139" t="str">
        <f>IF(LEN(VLOOKUP($G54,Baseline!$G:$GR,194,0))=0,"",VLOOKUP($G54,Baseline!$G:$GR,194,0))</f>
        <v/>
      </c>
      <c r="GS54" s="139"/>
      <c r="GT54" s="139"/>
      <c r="GU54" s="139"/>
      <c r="GV54" s="139"/>
      <c r="GW54" s="139" t="str">
        <f>IF(LEN(VLOOKUP($G54,Baseline!$G:$HT,199,0))=0,"",VLOOKUP($G54,Baseline!$G:$HT,199,0))</f>
        <v>Ako da:
Ko je bio razlog otkazivanja ili odlaganja pregleda ili tretmana?</v>
      </c>
      <c r="GX54" s="139" t="str">
        <f>IF(LEN(VLOOKUP($G54,Baseline!$G:$HT,200,0))=0,"",VLOOKUP($G54,Baseline!$G:$HT,200,0))</f>
        <v>1 = ja sam</v>
      </c>
      <c r="GY54" s="139" t="str">
        <f>IF(LEN(VLOOKUP($G54,Baseline!$G:$HT,201,0))=0,"",VLOOKUP($G54,Baseline!$G:$HT,201,0))</f>
        <v>2 = na savet rođaka ili poznanika</v>
      </c>
      <c r="GZ54" s="139" t="str">
        <f>IF(LEN(VLOOKUP($G54,Baseline!$G:$HT,202,0))=0,"",VLOOKUP($G54,Baseline!$G:$HT,202,0))</f>
        <v>3 = od strane lekara</v>
      </c>
      <c r="HA54" s="139" t="str">
        <f>IF(LEN(VLOOKUP($G54,Baseline!$G:$HT,203,0))=0,"",VLOOKUP($G54,Baseline!$G:$HT,203,0))</f>
        <v>99 = nema podataka</v>
      </c>
      <c r="HB54" s="139" t="str">
        <f>IF(LEN(VLOOKUP($G54,Baseline!$G:$HT,204,0))=0,"",VLOOKUP($G54,Baseline!$G:$HT,204,0))</f>
        <v/>
      </c>
      <c r="HC54" s="139" t="str">
        <f>IF(LEN(VLOOKUP($G54,Baseline!$G:$HT,205,0))=0,"",VLOOKUP($G54,Baseline!$G:$HT,205,0))</f>
        <v/>
      </c>
      <c r="HD54" s="139" t="str">
        <f>IF(LEN(VLOOKUP($G54,Baseline!$G:$HT,206,0))=0,"",VLOOKUP($G54,Baseline!$G:$HT,206,0))</f>
        <v/>
      </c>
      <c r="HE54" s="139" t="str">
        <f>IF(LEN(VLOOKUP($G54,Baseline!$G:$HT,207,0))=0,"",VLOOKUP($G54,Baseline!$G:$HT,207,0))</f>
        <v/>
      </c>
      <c r="HF54" s="139" t="str">
        <f>IF(LEN(VLOOKUP($G54,Baseline!$G:$HT,208,0))=0,"",VLOOKUP($G54,Baseline!$G:$HT,208,0))</f>
        <v/>
      </c>
      <c r="HG54" s="139" t="str">
        <f>IF(LEN(VLOOKUP($G54,Baseline!$G:$HT,209,0))=0,"",VLOOKUP($G54,Baseline!$G:$HT,209,0))</f>
        <v/>
      </c>
      <c r="HH54" s="139" t="str">
        <f>IF(LEN(VLOOKUP($G54,Baseline!$G:$HT,210,0))=0,"",VLOOKUP($G54,Baseline!$G:$HT,210,0))</f>
        <v/>
      </c>
      <c r="HI54" s="139" t="str">
        <f>IF(LEN(VLOOKUP($G54,Baseline!$G:$HT,211,0))=0,"",VLOOKUP($G54,Baseline!$G:$HT,211,0))</f>
        <v/>
      </c>
      <c r="HJ54" s="139" t="str">
        <f>IF(LEN(VLOOKUP($G54,Baseline!$G:$HT,212,0))=0,"",VLOOKUP($G54,Baseline!$G:$HT,212,0))</f>
        <v/>
      </c>
      <c r="HK54" s="139" t="str">
        <f>IF(LEN(VLOOKUP($G54,Baseline!$G:$HT,213,0))=0,"",VLOOKUP($G54,Baseline!$G:$HT,213,0))</f>
        <v/>
      </c>
      <c r="HL54" s="139" t="str">
        <f>IF(LEN(VLOOKUP($G54,Baseline!$G:$HT,214,0))=0,"",VLOOKUP($G54,Baseline!$G:$HT,214,0))</f>
        <v/>
      </c>
      <c r="HM54" s="139" t="str">
        <f>IF(LEN(VLOOKUP($G54,Baseline!$G:$HT,215,0))=0,"",VLOOKUP($G54,Baseline!$G:$HT,215,0))</f>
        <v/>
      </c>
      <c r="HN54" s="139" t="str">
        <f>IF(LEN(VLOOKUP($G54,Baseline!$G:$HT,216,0))=0,"",VLOOKUP($G54,Baseline!$G:$HT,216,0))</f>
        <v/>
      </c>
      <c r="HO54" s="139" t="str">
        <f>IF(LEN(VLOOKUP($G54,Baseline!$G:$HT,217,0))=0,"",VLOOKUP($G54,Baseline!$G:$HT,217,0))</f>
        <v/>
      </c>
      <c r="HP54" s="139" t="str">
        <f>IF(LEN(VLOOKUP($G54,Baseline!$G:$HT,218,0))=0,"",VLOOKUP($G54,Baseline!$G:$HT,218,0))</f>
        <v/>
      </c>
      <c r="HQ54" s="139" t="str">
        <f>IF(LEN(VLOOKUP($G54,Baseline!$G:$HT,219,0))=0,"",VLOOKUP($G54,Baseline!$G:$HT,219,0))</f>
        <v/>
      </c>
      <c r="HR54" s="139" t="str">
        <f>IF(LEN(VLOOKUP($G54,Baseline!$G:$HT,220,0))=0,"",VLOOKUP($G54,Baseline!$G:$HT,220,0))</f>
        <v/>
      </c>
      <c r="HS54" s="139" t="str">
        <f>IF(LEN(VLOOKUP($G54,Baseline!$G:$HT,221,0))=0,"",VLOOKUP($G54,Baseline!$G:$HT,221,0))</f>
        <v/>
      </c>
      <c r="HT54" s="139" t="str">
        <f>IF(LEN(VLOOKUP($G54,Baseline!$G:$HT,222,0))=0,"",VLOOKUP($G54,Baseline!$G:$HT,222,0))</f>
        <v/>
      </c>
      <c r="HU54" s="139"/>
      <c r="HV54" s="139"/>
      <c r="HW54" s="139"/>
      <c r="HX54" s="139"/>
    </row>
    <row r="55" spans="1:1024" s="180" customFormat="1" ht="110.25" x14ac:dyDescent="0.25">
      <c r="A55" s="131" t="s">
        <v>261</v>
      </c>
      <c r="B55" s="131" t="s">
        <v>262</v>
      </c>
      <c r="C55" s="131"/>
      <c r="D55" s="131"/>
      <c r="E55" s="131"/>
      <c r="F55" s="130" t="s">
        <v>263</v>
      </c>
      <c r="G55" s="131" t="s">
        <v>1446</v>
      </c>
      <c r="H55" s="130"/>
      <c r="I55" s="178" t="s">
        <v>1722</v>
      </c>
      <c r="J55" s="130" t="str">
        <f>IF(LEN(VLOOKUP($G55,Baseline!$G:$BH,4,0))=0,"",VLOOKUP($G55,Baseline!$G:$BH,4,0))</f>
        <v>0 = Nein</v>
      </c>
      <c r="K55" s="130" t="str">
        <f>IF(LEN(VLOOKUP($G55,Baseline!$G:$BH,5,0))=0,"",VLOOKUP($G55,Baseline!$G:$BH,5,0))</f>
        <v>1 = Ja</v>
      </c>
      <c r="L55" s="130" t="str">
        <f>IF(LEN(VLOOKUP($G55,Baseline!$G:$BH,6,0))=0,"",VLOOKUP($G55,Baseline!$G:$BH,6,0))</f>
        <v>3 = Kein Bedarf an Untersuchung oder Behandlung</v>
      </c>
      <c r="M55" s="130" t="str">
        <f>IF(LEN(VLOOKUP($G55,Baseline!$G:$BH,7,0))=0,"",VLOOKUP($G55,Baseline!$G:$BH,7,0))</f>
        <v>77 = Weiß nicht</v>
      </c>
      <c r="N55" s="130" t="str">
        <f>IF(LEN(VLOOKUP($G55,Baseline!$G:$BH,8,0))=0,"",VLOOKUP($G55,Baseline!$G:$BH,8,0))</f>
        <v/>
      </c>
      <c r="O55" s="130" t="str">
        <f>IF(LEN(VLOOKUP($G55,Baseline!$G:$BH,9,0))=0,"",VLOOKUP($G55,Baseline!$G:$BH,9,0))</f>
        <v/>
      </c>
      <c r="P55" s="130" t="str">
        <f>IF(LEN(VLOOKUP($G55,Baseline!$G:$BH,10,0))=0,"",VLOOKUP($G55,Baseline!$G:$BH,10,0))</f>
        <v/>
      </c>
      <c r="Q55" s="130" t="str">
        <f>IF(LEN(VLOOKUP($G55,Baseline!$G:$BH,11,0))=0,"",VLOOKUP($G55,Baseline!$G:$BH,11,0))</f>
        <v/>
      </c>
      <c r="R55" s="130" t="str">
        <f>IF(LEN(VLOOKUP($G55,Baseline!$G:$BH,12,0))=0,"",VLOOKUP($G55,Baseline!$G:$BH,12,0))</f>
        <v/>
      </c>
      <c r="S55" s="130" t="str">
        <f>IF(LEN(VLOOKUP($G55,Baseline!$G:$BH,13,0))=0,"",VLOOKUP($G55,Baseline!$G:$BH,13,0))</f>
        <v/>
      </c>
      <c r="T55" s="130" t="str">
        <f>IF(LEN(VLOOKUP($G55,Baseline!$G:$BH,14,0))=0,"",VLOOKUP($G55,Baseline!$G:$BH,14,0))</f>
        <v/>
      </c>
      <c r="U55" s="130" t="str">
        <f>IF(LEN(VLOOKUP($G55,Baseline!$G:$BH,15,0))=0,"",VLOOKUP($G55,Baseline!$G:$BH,15,0))</f>
        <v/>
      </c>
      <c r="V55" s="130" t="str">
        <f>IF(LEN(VLOOKUP($G55,Baseline!$G:$BH,16,0))=0,"",VLOOKUP($G55,Baseline!$G:$BH,16,0))</f>
        <v/>
      </c>
      <c r="W55" s="130" t="str">
        <f>IF(LEN(VLOOKUP($G55,Baseline!$G:$BH,17,0))=0,"",VLOOKUP($G55,Baseline!$G:$BH,17,0))</f>
        <v/>
      </c>
      <c r="X55" s="130" t="str">
        <f>IF(LEN(VLOOKUP($G55,Baseline!$G:$BH,18,0))=0,"",VLOOKUP($G55,Baseline!$G:$BH,18,0))</f>
        <v/>
      </c>
      <c r="Y55" s="130" t="str">
        <f>IF(LEN(VLOOKUP($G55,Baseline!$G:$BH,19,0))=0,"",VLOOKUP($G55,Baseline!$G:$BH,19,0))</f>
        <v/>
      </c>
      <c r="Z55" s="130" t="str">
        <f>IF(LEN(VLOOKUP($G55,Baseline!$G:$BH,20,0))=0,"",VLOOKUP($G55,Baseline!$G:$BH,20,0))</f>
        <v/>
      </c>
      <c r="AA55" s="130" t="str">
        <f>IF(LEN(VLOOKUP($G55,Baseline!$G:$BH,21,0))=0,"",VLOOKUP($G55,Baseline!$G:$BH,21,0))</f>
        <v/>
      </c>
      <c r="AB55" s="130" t="str">
        <f>IF(LEN(VLOOKUP($G55,Baseline!$G:$BH,22,0))=0,"",VLOOKUP($G55,Baseline!$G:$BH,22,0))</f>
        <v/>
      </c>
      <c r="AC55" s="130" t="str">
        <f>IF(LEN(VLOOKUP($G55,Baseline!$G:$BH,23,0))=0,"",VLOOKUP($G55,Baseline!$G:$BH,23,0))</f>
        <v/>
      </c>
      <c r="AD55" s="130" t="str">
        <f>IF(LEN(VLOOKUP($G55,Baseline!$G:$BH,24,0))=0,"",VLOOKUP($G55,Baseline!$G:$BH,24,0))</f>
        <v/>
      </c>
      <c r="AE55" s="130" t="str">
        <f>IF(LEN(VLOOKUP($G55,Baseline!$G:$BH,25,0))=0,"",VLOOKUP($G55,Baseline!$G:$BH,25,0))</f>
        <v/>
      </c>
      <c r="AF55" s="130" t="str">
        <f>IF(LEN(VLOOKUP($G55,Baseline!$G:$BH,26,0))=0,"",VLOOKUP($G55,Baseline!$G:$BH,26,0))</f>
        <v/>
      </c>
      <c r="AG55" s="130"/>
      <c r="AH55" s="130"/>
      <c r="AI55" s="130"/>
      <c r="AJ55" s="130"/>
      <c r="AK55" s="178" t="s">
        <v>1723</v>
      </c>
      <c r="AL55" s="130" t="str">
        <f>IF(LEN(VLOOKUP($G55,Baseline!$G:$BH,32,0))=0,"",VLOOKUP($G55,Baseline!$G:$BH,32,0))</f>
        <v>0 = No</v>
      </c>
      <c r="AM55" s="130" t="str">
        <f>IF(LEN(VLOOKUP($G55,Baseline!$G:$BH,33,0))=0,"",VLOOKUP($G55,Baseline!$G:$BH,33,0))</f>
        <v>1 = Yes</v>
      </c>
      <c r="AN55" s="130" t="str">
        <f>IF(LEN(VLOOKUP($G55,Baseline!$G:$BH,34,0))=0,"",VLOOKUP($G55,Baseline!$G:$BH,34,0))</f>
        <v>3 = No need for examinations or treatment</v>
      </c>
      <c r="AO55" s="130" t="str">
        <f>IF(LEN(VLOOKUP($G55,Baseline!$G:$BH,35,0))=0,"",VLOOKUP($G55,Baseline!$G:$BH,35,0))</f>
        <v>77 = I don't know</v>
      </c>
      <c r="AP55" s="130" t="str">
        <f>IF(LEN(VLOOKUP($G55,Baseline!$G:$BH,36,0))=0,"",VLOOKUP($G55,Baseline!$G:$BH,36,0))</f>
        <v/>
      </c>
      <c r="AQ55" s="130" t="str">
        <f>IF(LEN(VLOOKUP($G55,Baseline!$G:$BH,37,0))=0,"",VLOOKUP($G55,Baseline!$G:$BH,37,0))</f>
        <v/>
      </c>
      <c r="AR55" s="130" t="str">
        <f>IF(LEN(VLOOKUP($G55,Baseline!$G:$BH,38,0))=0,"",VLOOKUP($G55,Baseline!$G:$BH,38,0))</f>
        <v/>
      </c>
      <c r="AS55" s="130" t="str">
        <f>IF(LEN(VLOOKUP($G55,Baseline!$G:$BH,39,0))=0,"",VLOOKUP($G55,Baseline!$G:$BH,39,0))</f>
        <v/>
      </c>
      <c r="AT55" s="130" t="str">
        <f>IF(LEN(VLOOKUP($G55,Baseline!$G:$BH,40,0))=0,"",VLOOKUP($G55,Baseline!$G:$BH,40,0))</f>
        <v/>
      </c>
      <c r="AU55" s="130" t="str">
        <f>IF(LEN(VLOOKUP($G55,Baseline!$G:$BH,41,0))=0,"",VLOOKUP($G55,Baseline!$G:$BH,41,0))</f>
        <v/>
      </c>
      <c r="AV55" s="130" t="str">
        <f>IF(LEN(VLOOKUP($G55,Baseline!$G:$BH,42,0))=0,"",VLOOKUP($G55,Baseline!$G:$BH,42,0))</f>
        <v/>
      </c>
      <c r="AW55" s="130" t="str">
        <f>IF(LEN(VLOOKUP($G55,Baseline!$G:$BH,43,0))=0,"",VLOOKUP($G55,Baseline!$G:$BH,43,0))</f>
        <v/>
      </c>
      <c r="AX55" s="130" t="str">
        <f>IF(LEN(VLOOKUP($G55,Baseline!$G:$BH,44,0))=0,"",VLOOKUP($G55,Baseline!$G:$BH,44,0))</f>
        <v/>
      </c>
      <c r="AY55" s="130" t="str">
        <f>IF(LEN(VLOOKUP($G55,Baseline!$G:$BH,45,0))=0,"",VLOOKUP($G55,Baseline!$G:$BH,45,0))</f>
        <v/>
      </c>
      <c r="AZ55" s="130" t="str">
        <f>IF(LEN(VLOOKUP($G55,Baseline!$G:$BH,46,0))=0,"",VLOOKUP($G55,Baseline!$G:$BH,46,0))</f>
        <v/>
      </c>
      <c r="BA55" s="130" t="str">
        <f>IF(LEN(VLOOKUP($G55,Baseline!$G:$BH,47,0))=0,"",VLOOKUP($G55,Baseline!$G:$BH,47,0))</f>
        <v/>
      </c>
      <c r="BB55" s="130" t="str">
        <f>IF(LEN(VLOOKUP($G55,Baseline!$G:$BH,48,0))=0,"",VLOOKUP($G55,Baseline!$G:$BH,48,0))</f>
        <v/>
      </c>
      <c r="BC55" s="130" t="str">
        <f>IF(LEN(VLOOKUP($G55,Baseline!$G:$BH,49,0))=0,"",VLOOKUP($G55,Baseline!$G:$BH,49,0))</f>
        <v/>
      </c>
      <c r="BD55" s="130" t="str">
        <f>IF(LEN(VLOOKUP($G55,Baseline!$G:$BH,50,0))=0,"",VLOOKUP($G55,Baseline!$G:$BH,50,0))</f>
        <v/>
      </c>
      <c r="BE55" s="130" t="str">
        <f>IF(LEN(VLOOKUP($G55,Baseline!$G:$BH,51,0))=0,"",VLOOKUP($G55,Baseline!$G:$BH,51,0))</f>
        <v/>
      </c>
      <c r="BF55" s="130" t="str">
        <f>IF(LEN(VLOOKUP($G55,Baseline!$G:$BH,52,0))=0,"",VLOOKUP($G55,Baseline!$G:$BH,52,0))</f>
        <v/>
      </c>
      <c r="BG55" s="130" t="str">
        <f>IF(LEN(VLOOKUP($G55,Baseline!$G:$BH,53,0))=0,"",VLOOKUP($G55,Baseline!$G:$BH,53,0))</f>
        <v/>
      </c>
      <c r="BH55" s="130" t="str">
        <f>IF(LEN(VLOOKUP($G55,Baseline!$G:$BH,54,0))=0,"",VLOOKUP($G55,Baseline!$G:$BH,54,0))</f>
        <v/>
      </c>
      <c r="BI55" s="130"/>
      <c r="BJ55" s="130"/>
      <c r="BK55" s="130"/>
      <c r="BL55" s="130"/>
      <c r="BM55" s="178" t="s">
        <v>1724</v>
      </c>
      <c r="BN55" s="135" t="str">
        <f>IF(LEN(VLOOKUP($G55,Baseline!$G:$CJ,60,0))=0,"",VLOOKUP($G55,Baseline!$G:$CJ,60,0))</f>
        <v>0 = No</v>
      </c>
      <c r="BO55" s="135" t="str">
        <f>IF(LEN(VLOOKUP($G55,Baseline!$G:$CJ,61,0))=0,"",VLOOKUP($G55,Baseline!$G:$CJ,61,0))</f>
        <v>1 = Sí</v>
      </c>
      <c r="BP55" s="135" t="str">
        <f>IF(LEN(VLOOKUP($G55,Baseline!$G:$CJ,62,0))=0,"",VLOOKUP($G55,Baseline!$G:$CJ,62,0))</f>
        <v>3 = No tuve necesidad de tratamiento o analítica</v>
      </c>
      <c r="BQ55" s="135" t="str">
        <f>IF(LEN(VLOOKUP($G55,Baseline!$G:$CJ,63,0))=0,"",VLOOKUP($G55,Baseline!$G:$CJ,63,0))</f>
        <v>77 = No lo sé</v>
      </c>
      <c r="BR55" s="135" t="str">
        <f>IF(LEN(VLOOKUP($G55,Baseline!$G:$CJ,64,0))=0,"",VLOOKUP($G55,Baseline!$G:$CJ,64,0))</f>
        <v/>
      </c>
      <c r="BS55" s="135" t="str">
        <f>IF(LEN(VLOOKUP($G55,Baseline!$G:$CJ,65,0))=0,"",VLOOKUP($G55,Baseline!$G:$CJ,65,0))</f>
        <v/>
      </c>
      <c r="BT55" s="135" t="str">
        <f>IF(LEN(VLOOKUP($G55,Baseline!$G:$CJ,66,0))=0,"",VLOOKUP($G55,Baseline!$G:$CJ,66,0))</f>
        <v/>
      </c>
      <c r="BU55" s="135" t="str">
        <f>IF(LEN(VLOOKUP($G55,Baseline!$G:$CJ,67,0))=0,"",VLOOKUP($G55,Baseline!$G:$CJ,67,0))</f>
        <v/>
      </c>
      <c r="BV55" s="135" t="str">
        <f>IF(LEN(VLOOKUP($G55,Baseline!$G:$CJ,68,0))=0,"",VLOOKUP($G55,Baseline!$G:$CJ,68,0))</f>
        <v/>
      </c>
      <c r="BW55" s="135" t="str">
        <f>IF(LEN(VLOOKUP($G55,Baseline!$G:$CJ,69,0))=0,"",VLOOKUP($G55,Baseline!$G:$CJ,69,0))</f>
        <v/>
      </c>
      <c r="BX55" s="135" t="str">
        <f>IF(LEN(VLOOKUP($G55,Baseline!$G:$CJ,70,0))=0,"",VLOOKUP($G55,Baseline!$G:$CJ,70,0))</f>
        <v/>
      </c>
      <c r="BY55" s="135" t="str">
        <f>IF(LEN(VLOOKUP($G55,Baseline!$G:$CJ,71,0))=0,"",VLOOKUP($G55,Baseline!$G:$CJ,71,0))</f>
        <v/>
      </c>
      <c r="BZ55" s="135" t="str">
        <f>IF(LEN(VLOOKUP($G55,Baseline!$G:$CJ,72,0))=0,"",VLOOKUP($G55,Baseline!$G:$CJ,72,0))</f>
        <v/>
      </c>
      <c r="CA55" s="135" t="str">
        <f>IF(LEN(VLOOKUP($G55,Baseline!$G:$CJ,73,0))=0,"",VLOOKUP($G55,Baseline!$G:$CJ,73,0))</f>
        <v/>
      </c>
      <c r="CB55" s="135" t="str">
        <f>IF(LEN(VLOOKUP($G55,Baseline!$G:$CJ,74,0))=0,"",VLOOKUP($G55,Baseline!$G:$CJ,74,0))</f>
        <v/>
      </c>
      <c r="CC55" s="135" t="str">
        <f>IF(LEN(VLOOKUP($G55,Baseline!$G:$CJ,75,0))=0,"",VLOOKUP($G55,Baseline!$G:$CJ,75,0))</f>
        <v/>
      </c>
      <c r="CD55" s="135" t="str">
        <f>IF(LEN(VLOOKUP($G55,Baseline!$G:$CJ,76,0))=0,"",VLOOKUP($G55,Baseline!$G:$CJ,76,0))</f>
        <v/>
      </c>
      <c r="CE55" s="135" t="str">
        <f>IF(LEN(VLOOKUP($G55,Baseline!$G:$CJ,77,0))=0,"",VLOOKUP($G55,Baseline!$G:$CJ,77,0))</f>
        <v/>
      </c>
      <c r="CF55" s="135" t="str">
        <f>IF(LEN(VLOOKUP($G55,Baseline!$G:$CJ,78,0))=0,"",VLOOKUP($G55,Baseline!$G:$CJ,78,0))</f>
        <v/>
      </c>
      <c r="CG55" s="135" t="str">
        <f>IF(LEN(VLOOKUP($G55,Baseline!$G:$CJ,79,0))=0,"",VLOOKUP($G55,Baseline!$G:$CJ,79,0))</f>
        <v/>
      </c>
      <c r="CH55" s="135" t="str">
        <f>IF(LEN(VLOOKUP($G55,Baseline!$G:$CJ,80,0))=0,"",VLOOKUP($G55,Baseline!$G:$CJ,80,0))</f>
        <v/>
      </c>
      <c r="CI55" s="135" t="str">
        <f>IF(LEN(VLOOKUP($G55,Baseline!$G:$CJ,81,0))=0,"",VLOOKUP($G55,Baseline!$G:$CJ,81,0))</f>
        <v/>
      </c>
      <c r="CJ55" s="135" t="str">
        <f>IF(LEN(VLOOKUP($G55,Baseline!$G:$CJ,82,0))=0,"",VLOOKUP($G55,Baseline!$G:$CJ,82,0))</f>
        <v/>
      </c>
      <c r="CK55" s="130"/>
      <c r="CL55" s="130"/>
      <c r="CM55" s="130"/>
      <c r="CN55" s="130"/>
      <c r="CO55" s="179" t="s">
        <v>1725</v>
      </c>
      <c r="CP55" s="136" t="str">
        <f>IF(LEN(VLOOKUP($G55,Baseline!$G:$DL,88,0))=0,"",VLOOKUP($G55,Baseline!$G:$DL,88,0))</f>
        <v>0 = non</v>
      </c>
      <c r="CQ55" s="136" t="str">
        <f>IF(LEN(VLOOKUP($G55,Baseline!$G:$DL,89,0))=0,"",VLOOKUP($G55,Baseline!$G:$DL,89,0))</f>
        <v>1 = oui</v>
      </c>
      <c r="CR55" s="136" t="str">
        <f>IF(LEN(VLOOKUP($G55,Baseline!$G:$DL,90,0))=0,"",VLOOKUP($G55,Baseline!$G:$DL,90,0))</f>
        <v>3 = aucun besoin d'examen ou de traitement</v>
      </c>
      <c r="CS55" s="136" t="str">
        <f>IF(LEN(VLOOKUP($G55,Baseline!$G:$DL,91,0))=0,"",VLOOKUP($G55,Baseline!$G:$DL,91,0))</f>
        <v>77 = je ne sais pas</v>
      </c>
      <c r="CT55" s="136" t="str">
        <f>IF(LEN(VLOOKUP($G55,Baseline!$G:$DL,92,0))=0,"",VLOOKUP($G55,Baseline!$G:$DL,92,0))</f>
        <v/>
      </c>
      <c r="CU55" s="136" t="str">
        <f>IF(LEN(VLOOKUP($G55,Baseline!$G:$DL,93,0))=0,"",VLOOKUP($G55,Baseline!$G:$DL,93,0))</f>
        <v/>
      </c>
      <c r="CV55" s="136" t="str">
        <f>IF(LEN(VLOOKUP($G55,Baseline!$G:$DL,94,0))=0,"",VLOOKUP($G55,Baseline!$G:$DL,94,0))</f>
        <v/>
      </c>
      <c r="CW55" s="136" t="str">
        <f>IF(LEN(VLOOKUP($G55,Baseline!$G:$DL,95,0))=0,"",VLOOKUP($G55,Baseline!$G:$DL,95,0))</f>
        <v/>
      </c>
      <c r="CX55" s="136" t="str">
        <f>IF(LEN(VLOOKUP($G55,Baseline!$G:$DL,96,0))=0,"",VLOOKUP($G55,Baseline!$G:$DL,96,0))</f>
        <v/>
      </c>
      <c r="CY55" s="136" t="str">
        <f>IF(LEN(VLOOKUP($G55,Baseline!$G:$DL,97,0))=0,"",VLOOKUP($G55,Baseline!$G:$DL,97,0))</f>
        <v/>
      </c>
      <c r="CZ55" s="136" t="str">
        <f>IF(LEN(VLOOKUP($G55,Baseline!$G:$DL,98,0))=0,"",VLOOKUP($G55,Baseline!$G:$DL,98,0))</f>
        <v/>
      </c>
      <c r="DA55" s="136" t="str">
        <f>IF(LEN(VLOOKUP($G55,Baseline!$G:$DL,99,0))=0,"",VLOOKUP($G55,Baseline!$G:$DL,99,0))</f>
        <v/>
      </c>
      <c r="DB55" s="136" t="str">
        <f>IF(LEN(VLOOKUP($G55,Baseline!$G:$DL,100,0))=0,"",VLOOKUP($G55,Baseline!$G:$DL,100,0))</f>
        <v/>
      </c>
      <c r="DC55" s="136" t="str">
        <f>IF(LEN(VLOOKUP($G55,Baseline!$G:$DL,101,0))=0,"",VLOOKUP($G55,Baseline!$G:$DL,101,0))</f>
        <v/>
      </c>
      <c r="DD55" s="136" t="str">
        <f>IF(LEN(VLOOKUP($G55,Baseline!$G:$DL,102,0))=0,"",VLOOKUP($G55,Baseline!$G:$DL,102,0))</f>
        <v/>
      </c>
      <c r="DE55" s="136" t="str">
        <f>IF(LEN(VLOOKUP($G55,Baseline!$G:$DL,103,0))=0,"",VLOOKUP($G55,Baseline!$G:$DL,103,0))</f>
        <v/>
      </c>
      <c r="DF55" s="136" t="str">
        <f>IF(LEN(VLOOKUP($G55,Baseline!$G:$DL,104,0))=0,"",VLOOKUP($G55,Baseline!$G:$DL,104,0))</f>
        <v/>
      </c>
      <c r="DG55" s="136" t="str">
        <f>IF(LEN(VLOOKUP($G55,Baseline!$G:$DL,105,0))=0,"",VLOOKUP($G55,Baseline!$G:$DL,105,0))</f>
        <v/>
      </c>
      <c r="DH55" s="136" t="str">
        <f>IF(LEN(VLOOKUP($G55,Baseline!$G:$DL,106,0))=0,"",VLOOKUP($G55,Baseline!$G:$DL,106,0))</f>
        <v/>
      </c>
      <c r="DI55" s="136" t="str">
        <f>IF(LEN(VLOOKUP($G55,Baseline!$G:$DL,107,0))=0,"",VLOOKUP($G55,Baseline!$G:$DL,107,0))</f>
        <v/>
      </c>
      <c r="DJ55" s="136" t="str">
        <f>IF(LEN(VLOOKUP($G55,Baseline!$G:$DL,108,0))=0,"",VLOOKUP($G55,Baseline!$G:$DL,108,0))</f>
        <v/>
      </c>
      <c r="DK55" s="136" t="str">
        <f>IF(LEN(VLOOKUP($G55,Baseline!$G:$DL,109,0))=0,"",VLOOKUP($G55,Baseline!$G:$DL,109,0))</f>
        <v/>
      </c>
      <c r="DL55" s="136" t="str">
        <f>IF(LEN(VLOOKUP($G55,Baseline!$G:$DL,110,0))=0,"",VLOOKUP($G55,Baseline!$G:$DL,110,0))</f>
        <v/>
      </c>
      <c r="DM55" s="137"/>
      <c r="DN55" s="137"/>
      <c r="DO55" s="137"/>
      <c r="DP55" s="137"/>
      <c r="DQ55" s="178" t="s">
        <v>1726</v>
      </c>
      <c r="DR55" s="139" t="str">
        <f>IF(LEN(VLOOKUP($G55,Baseline!$G:$EN,116,0))=0,"",VLOOKUP($G55,Baseline!$G:$EN,116,0))</f>
        <v>0 = nem</v>
      </c>
      <c r="DS55" s="139" t="str">
        <f>IF(LEN(VLOOKUP($G55,Baseline!$G:$EN,117,0))=0,"",VLOOKUP($G55,Baseline!$G:$EN,117,0))</f>
        <v>1 = igen</v>
      </c>
      <c r="DT55" s="139" t="str">
        <f>IF(LEN(VLOOKUP($G55,Baseline!$G:$EN,118,0))=0,"",VLOOKUP($G55,Baseline!$G:$EN,118,0))</f>
        <v>3 = nincs vizsgálati vagy kezelési igény</v>
      </c>
      <c r="DU55" s="139" t="str">
        <f>IF(LEN(VLOOKUP($G55,Baseline!$G:$EN,119,0))=0,"",VLOOKUP($G55,Baseline!$G:$EN,119,0))</f>
        <v>77 = nem tudom</v>
      </c>
      <c r="DV55" s="139" t="str">
        <f>IF(LEN(VLOOKUP($G55,Baseline!$G:$EN,120,0))=0,"",VLOOKUP($G55,Baseline!$G:$EN,120,0))</f>
        <v/>
      </c>
      <c r="DW55" s="139" t="str">
        <f>IF(LEN(VLOOKUP($G55,Baseline!$G:$EN,121,0))=0,"",VLOOKUP($G55,Baseline!$G:$EN,121,0))</f>
        <v/>
      </c>
      <c r="DX55" s="139" t="str">
        <f>IF(LEN(VLOOKUP($G55,Baseline!$G:$EN,122,0))=0,"",VLOOKUP($G55,Baseline!$G:$EN,122,0))</f>
        <v/>
      </c>
      <c r="DY55" s="139" t="str">
        <f>IF(LEN(VLOOKUP($G55,Baseline!$G:$EN,123,0))=0,"",VLOOKUP($G55,Baseline!$G:$EN,123,0))</f>
        <v/>
      </c>
      <c r="DZ55" s="139" t="str">
        <f>IF(LEN(VLOOKUP($G55,Baseline!$G:$EN,124,0))=0,"",VLOOKUP($G55,Baseline!$G:$EN,124,0))</f>
        <v/>
      </c>
      <c r="EA55" s="139" t="str">
        <f>IF(LEN(VLOOKUP($G55,Baseline!$G:$EN,125,0))=0,"",VLOOKUP($G55,Baseline!$G:$EN,125,0))</f>
        <v/>
      </c>
      <c r="EB55" s="139" t="str">
        <f>IF(LEN(VLOOKUP($G55,Baseline!$G:$EN,126,0))=0,"",VLOOKUP($G55,Baseline!$G:$EN,126,0))</f>
        <v/>
      </c>
      <c r="EC55" s="139" t="str">
        <f>IF(LEN(VLOOKUP($G55,Baseline!$G:$EN,127,0))=0,"",VLOOKUP($G55,Baseline!$G:$EN,127,0))</f>
        <v/>
      </c>
      <c r="ED55" s="139" t="str">
        <f>IF(LEN(VLOOKUP($G55,Baseline!$G:$EN,128,0))=0,"",VLOOKUP($G55,Baseline!$G:$EN,128,0))</f>
        <v/>
      </c>
      <c r="EE55" s="139" t="str">
        <f>IF(LEN(VLOOKUP($G55,Baseline!$G:$EN,129,0))=0,"",VLOOKUP($G55,Baseline!$G:$EN,129,0))</f>
        <v/>
      </c>
      <c r="EF55" s="139" t="str">
        <f>IF(LEN(VLOOKUP($G55,Baseline!$G:$EN,130,0))=0,"",VLOOKUP($G55,Baseline!$G:$EN,130,0))</f>
        <v/>
      </c>
      <c r="EG55" s="139" t="str">
        <f>IF(LEN(VLOOKUP($G55,Baseline!$G:$EN,131,0))=0,"",VLOOKUP($G55,Baseline!$G:$EN,131,0))</f>
        <v/>
      </c>
      <c r="EH55" s="139" t="str">
        <f>IF(LEN(VLOOKUP($G55,Baseline!$G:$EN,132,0))=0,"",VLOOKUP($G55,Baseline!$G:$EN,132,0))</f>
        <v/>
      </c>
      <c r="EI55" s="139" t="str">
        <f>IF(LEN(VLOOKUP($G55,Baseline!$G:$EN,133,0))=0,"",VLOOKUP($G55,Baseline!$G:$EN,133,0))</f>
        <v/>
      </c>
      <c r="EJ55" s="139" t="str">
        <f>IF(LEN(VLOOKUP($G55,Baseline!$G:$EN,134,0))=0,"",VLOOKUP($G55,Baseline!$G:$EN,134,0))</f>
        <v/>
      </c>
      <c r="EK55" s="139" t="str">
        <f>IF(LEN(VLOOKUP($G55,Baseline!$G:$EN,135,0))=0,"",VLOOKUP($G55,Baseline!$G:$EN,135,0))</f>
        <v/>
      </c>
      <c r="EL55" s="139" t="str">
        <f>IF(LEN(VLOOKUP($G55,Baseline!$G:$EN,136,0))=0,"",VLOOKUP($G55,Baseline!$G:$EN,136,0))</f>
        <v/>
      </c>
      <c r="EM55" s="139" t="str">
        <f>IF(LEN(VLOOKUP($G55,Baseline!$G:$EN,137,0))=0,"",VLOOKUP($G55,Baseline!$G:$EN,137,0))</f>
        <v/>
      </c>
      <c r="EN55" s="139" t="str">
        <f>IF(LEN(VLOOKUP($G55,Baseline!$G:$EN,138,0))=0,"",VLOOKUP($G55,Baseline!$G:$EN,138,0))</f>
        <v/>
      </c>
      <c r="EO55" s="130"/>
      <c r="EP55" s="130"/>
      <c r="EQ55" s="130"/>
      <c r="ER55" s="130"/>
      <c r="ES55" s="178" t="s">
        <v>1727</v>
      </c>
      <c r="ET55" s="139" t="str">
        <f>IF(LEN(VLOOKUP($G55,Baseline!$G:$FP,144,0))=0,"",VLOOKUP($G55,Baseline!$G:$FP,144,0))</f>
        <v>0 = no</v>
      </c>
      <c r="EU55" s="139" t="str">
        <f>IF(LEN(VLOOKUP($G55,Baseline!$G:$FP,145,0))=0,"",VLOOKUP($G55,Baseline!$G:$FP,145,0))</f>
        <v>1 = sì</v>
      </c>
      <c r="EV55" s="139" t="str">
        <f>IF(LEN(VLOOKUP($G55,Baseline!$G:$FP,146,0))=0,"",VLOOKUP($G55,Baseline!$G:$FP,146,0))</f>
        <v>3 = nessuna necessità di visita o trattamento</v>
      </c>
      <c r="EW55" s="139" t="str">
        <f>IF(LEN(VLOOKUP($G55,Baseline!$G:$FP,147,0))=0,"",VLOOKUP($G55,Baseline!$G:$FP,147,0))</f>
        <v>77 = non lo so</v>
      </c>
      <c r="EX55" s="139" t="str">
        <f>IF(LEN(VLOOKUP($G55,Baseline!$G:$FP,148,0))=0,"",VLOOKUP($G55,Baseline!$G:$FP,148,0))</f>
        <v/>
      </c>
      <c r="EY55" s="139" t="str">
        <f>IF(LEN(VLOOKUP($G55,Baseline!$G:$FP,149,0))=0,"",VLOOKUP($G55,Baseline!$G:$FP,149,0))</f>
        <v/>
      </c>
      <c r="EZ55" s="139" t="str">
        <f>IF(LEN(VLOOKUP($G55,Baseline!$G:$FP,150,0))=0,"",VLOOKUP($G55,Baseline!$G:$FP,150,0))</f>
        <v/>
      </c>
      <c r="FA55" s="139" t="str">
        <f>IF(LEN(VLOOKUP($G55,Baseline!$G:$FP,151,0))=0,"",VLOOKUP($G55,Baseline!$G:$FP,151,0))</f>
        <v/>
      </c>
      <c r="FB55" s="139" t="str">
        <f>IF(LEN(VLOOKUP($G55,Baseline!$G:$FP,152,0))=0,"",VLOOKUP($G55,Baseline!$G:$FP,152,0))</f>
        <v/>
      </c>
      <c r="FC55" s="139" t="str">
        <f>IF(LEN(VLOOKUP($G55,Baseline!$G:$FP,153,0))=0,"",VLOOKUP($G55,Baseline!$G:$FP,153,0))</f>
        <v/>
      </c>
      <c r="FD55" s="139" t="str">
        <f>IF(LEN(VLOOKUP($G55,Baseline!$G:$FP,154,0))=0,"",VLOOKUP($G55,Baseline!$G:$FP,154,0))</f>
        <v/>
      </c>
      <c r="FE55" s="139" t="str">
        <f>IF(LEN(VLOOKUP($G55,Baseline!$G:$FP,155,0))=0,"",VLOOKUP($G55,Baseline!$G:$FP,155,0))</f>
        <v/>
      </c>
      <c r="FF55" s="139" t="str">
        <f>IF(LEN(VLOOKUP($G55,Baseline!$G:$FP,156,0))=0,"",VLOOKUP($G55,Baseline!$G:$FP,156,0))</f>
        <v/>
      </c>
      <c r="FG55" s="139" t="str">
        <f>IF(LEN(VLOOKUP($G55,Baseline!$G:$FP,157,0))=0,"",VLOOKUP($G55,Baseline!$G:$FP,157,0))</f>
        <v/>
      </c>
      <c r="FH55" s="139" t="str">
        <f>IF(LEN(VLOOKUP($G55,Baseline!$G:$FP,158,0))=0,"",VLOOKUP($G55,Baseline!$G:$FP,158,0))</f>
        <v/>
      </c>
      <c r="FI55" s="139" t="str">
        <f>IF(LEN(VLOOKUP($G55,Baseline!$G:$FP,159,0))=0,"",VLOOKUP($G55,Baseline!$G:$FP,159,0))</f>
        <v/>
      </c>
      <c r="FJ55" s="139" t="str">
        <f>IF(LEN(VLOOKUP($G55,Baseline!$G:$FP,160,0))=0,"",VLOOKUP($G55,Baseline!$G:$FP,160,0))</f>
        <v/>
      </c>
      <c r="FK55" s="139" t="str">
        <f>IF(LEN(VLOOKUP($G55,Baseline!$G:$FP,161,0))=0,"",VLOOKUP($G55,Baseline!$G:$FP,161,0))</f>
        <v/>
      </c>
      <c r="FL55" s="139" t="str">
        <f>IF(LEN(VLOOKUP($G55,Baseline!$G:$FP,162,0))=0,"",VLOOKUP($G55,Baseline!$G:$FP,162,0))</f>
        <v/>
      </c>
      <c r="FM55" s="139" t="str">
        <f>IF(LEN(VLOOKUP($G55,Baseline!$G:$FP,163,0))=0,"",VLOOKUP($G55,Baseline!$G:$FP,163,0))</f>
        <v/>
      </c>
      <c r="FN55" s="139" t="str">
        <f>IF(LEN(VLOOKUP($G55,Baseline!$G:$FP,164,0))=0,"",VLOOKUP($G55,Baseline!$G:$FP,164,0))</f>
        <v/>
      </c>
      <c r="FO55" s="139" t="str">
        <f>IF(LEN(VLOOKUP($G55,Baseline!$G:$FP,165,0))=0,"",VLOOKUP($G55,Baseline!$G:$FP,165,0))</f>
        <v/>
      </c>
      <c r="FP55" s="139" t="str">
        <f>IF(LEN(VLOOKUP($G55,Baseline!$G:$FP,166,0))=0,"",VLOOKUP($G55,Baseline!$G:$FP,166,0))</f>
        <v/>
      </c>
      <c r="FQ55" s="130"/>
      <c r="FR55" s="130"/>
      <c r="FS55" s="130"/>
      <c r="FT55" s="130"/>
      <c r="FU55" s="178" t="s">
        <v>1728</v>
      </c>
      <c r="FV55" s="139" t="str">
        <f>IF(LEN(VLOOKUP($G55,Baseline!$G:$GR,172,0))=0,"",VLOOKUP($G55,Baseline!$G:$GR,172,0))</f>
        <v>0 = нет</v>
      </c>
      <c r="FW55" s="139" t="str">
        <f>IF(LEN(VLOOKUP($G55,Baseline!$G:$GR,173,0))=0,"",VLOOKUP($G55,Baseline!$G:$GR,173,0))</f>
        <v>1 = да</v>
      </c>
      <c r="FX55" s="139" t="str">
        <f>IF(LEN(VLOOKUP($G55,Baseline!$G:$GR,174,0))=0,"",VLOOKUP($G55,Baseline!$G:$GR,174,0))</f>
        <v>3 = не было необходимости в обследовании или лечении</v>
      </c>
      <c r="FY55" s="139" t="str">
        <f>IF(LEN(VLOOKUP($G55,Baseline!$G:$GR,175,0))=0,"",VLOOKUP($G55,Baseline!$G:$GR,175,0))</f>
        <v>77 = я не знаю</v>
      </c>
      <c r="FZ55" s="139" t="str">
        <f>IF(LEN(VLOOKUP($G55,Baseline!$G:$GR,176,0))=0,"",VLOOKUP($G55,Baseline!$G:$GR,176,0))</f>
        <v/>
      </c>
      <c r="GA55" s="139" t="str">
        <f>IF(LEN(VLOOKUP($G55,Baseline!$G:$GR,177,0))=0,"",VLOOKUP($G55,Baseline!$G:$GR,177,0))</f>
        <v/>
      </c>
      <c r="GB55" s="139" t="str">
        <f>IF(LEN(VLOOKUP($G55,Baseline!$G:$GR,178,0))=0,"",VLOOKUP($G55,Baseline!$G:$GR,178,0))</f>
        <v/>
      </c>
      <c r="GC55" s="139" t="str">
        <f>IF(LEN(VLOOKUP($G55,Baseline!$G:$GR,179,0))=0,"",VLOOKUP($G55,Baseline!$G:$GR,179,0))</f>
        <v/>
      </c>
      <c r="GD55" s="139" t="str">
        <f>IF(LEN(VLOOKUP($G55,Baseline!$G:$GR,180,0))=0,"",VLOOKUP($G55,Baseline!$G:$GR,180,0))</f>
        <v/>
      </c>
      <c r="GE55" s="139" t="str">
        <f>IF(LEN(VLOOKUP($G55,Baseline!$G:$GR,181,0))=0,"",VLOOKUP($G55,Baseline!$G:$GR,181,0))</f>
        <v/>
      </c>
      <c r="GF55" s="139" t="str">
        <f>IF(LEN(VLOOKUP($G55,Baseline!$G:$GR,182,0))=0,"",VLOOKUP($G55,Baseline!$G:$GR,182,0))</f>
        <v/>
      </c>
      <c r="GG55" s="139" t="str">
        <f>IF(LEN(VLOOKUP($G55,Baseline!$G:$GR,183,0))=0,"",VLOOKUP($G55,Baseline!$G:$GR,183,0))</f>
        <v/>
      </c>
      <c r="GH55" s="139" t="str">
        <f>IF(LEN(VLOOKUP($G55,Baseline!$G:$GR,184,0))=0,"",VLOOKUP($G55,Baseline!$G:$GR,184,0))</f>
        <v/>
      </c>
      <c r="GI55" s="139" t="str">
        <f>IF(LEN(VLOOKUP($G55,Baseline!$G:$GR,185,0))=0,"",VLOOKUP($G55,Baseline!$G:$GR,185,0))</f>
        <v/>
      </c>
      <c r="GJ55" s="139" t="str">
        <f>IF(LEN(VLOOKUP($G55,Baseline!$G:$GR,186,0))=0,"",VLOOKUP($G55,Baseline!$G:$GR,186,0))</f>
        <v/>
      </c>
      <c r="GK55" s="139" t="str">
        <f>IF(LEN(VLOOKUP($G55,Baseline!$G:$GR,187,0))=0,"",VLOOKUP($G55,Baseline!$G:$GR,187,0))</f>
        <v/>
      </c>
      <c r="GL55" s="139" t="str">
        <f>IF(LEN(VLOOKUP($G55,Baseline!$G:$GR,188,0))=0,"",VLOOKUP($G55,Baseline!$G:$GR,188,0))</f>
        <v/>
      </c>
      <c r="GM55" s="139" t="str">
        <f>IF(LEN(VLOOKUP($G55,Baseline!$G:$GR,189,0))=0,"",VLOOKUP($G55,Baseline!$G:$GR,189,0))</f>
        <v/>
      </c>
      <c r="GN55" s="139" t="str">
        <f>IF(LEN(VLOOKUP($G55,Baseline!$G:$GR,190,0))=0,"",VLOOKUP($G55,Baseline!$G:$GR,190,0))</f>
        <v/>
      </c>
      <c r="GO55" s="139" t="str">
        <f>IF(LEN(VLOOKUP($G55,Baseline!$G:$GR,191,0))=0,"",VLOOKUP($G55,Baseline!$G:$GR,191,0))</f>
        <v/>
      </c>
      <c r="GP55" s="139" t="str">
        <f>IF(LEN(VLOOKUP($G55,Baseline!$G:$GR,192,0))=0,"",VLOOKUP($G55,Baseline!$G:$GR,192,0))</f>
        <v/>
      </c>
      <c r="GQ55" s="139" t="str">
        <f>IF(LEN(VLOOKUP($G55,Baseline!$G:$GR,193,0))=0,"",VLOOKUP($G55,Baseline!$G:$GR,193,0))</f>
        <v/>
      </c>
      <c r="GR55" s="139" t="str">
        <f>IF(LEN(VLOOKUP($G55,Baseline!$G:$GR,194,0))=0,"",VLOOKUP($G55,Baseline!$G:$GR,194,0))</f>
        <v/>
      </c>
      <c r="GS55" s="130"/>
      <c r="GT55" s="130"/>
      <c r="GU55" s="130"/>
      <c r="GV55" s="130"/>
      <c r="GW55" s="178" t="s">
        <v>1445</v>
      </c>
      <c r="GX55" s="139" t="str">
        <f>IF(LEN(VLOOKUP($G55,Baseline!$G:$HT,200,0))=0,"",VLOOKUP($G55,Baseline!$G:$HT,200,0))</f>
        <v>0 = ne</v>
      </c>
      <c r="GY55" s="139" t="str">
        <f>IF(LEN(VLOOKUP($G55,Baseline!$G:$HT,201,0))=0,"",VLOOKUP($G55,Baseline!$G:$HT,201,0))</f>
        <v>1 = da</v>
      </c>
      <c r="GZ55" s="139" t="str">
        <f>IF(LEN(VLOOKUP($G55,Baseline!$G:$HT,202,0))=0,"",VLOOKUP($G55,Baseline!$G:$HT,202,0))</f>
        <v>3 = nemam potrebe za pregledom ili lečenjem</v>
      </c>
      <c r="HA55" s="139" t="str">
        <f>IF(LEN(VLOOKUP($G55,Baseline!$G:$HT,203,0))=0,"",VLOOKUP($G55,Baseline!$G:$HT,203,0))</f>
        <v>77 = ne znam</v>
      </c>
      <c r="HB55" s="139" t="str">
        <f>IF(LEN(VLOOKUP($G55,Baseline!$G:$HT,204,0))=0,"",VLOOKUP($G55,Baseline!$G:$HT,204,0))</f>
        <v/>
      </c>
      <c r="HC55" s="139" t="str">
        <f>IF(LEN(VLOOKUP($G55,Baseline!$G:$HT,205,0))=0,"",VLOOKUP($G55,Baseline!$G:$HT,205,0))</f>
        <v/>
      </c>
      <c r="HD55" s="139" t="str">
        <f>IF(LEN(VLOOKUP($G55,Baseline!$G:$HT,206,0))=0,"",VLOOKUP($G55,Baseline!$G:$HT,206,0))</f>
        <v/>
      </c>
      <c r="HE55" s="139" t="str">
        <f>IF(LEN(VLOOKUP($G55,Baseline!$G:$HT,207,0))=0,"",VLOOKUP($G55,Baseline!$G:$HT,207,0))</f>
        <v/>
      </c>
      <c r="HF55" s="139" t="str">
        <f>IF(LEN(VLOOKUP($G55,Baseline!$G:$HT,208,0))=0,"",VLOOKUP($G55,Baseline!$G:$HT,208,0))</f>
        <v/>
      </c>
      <c r="HG55" s="139" t="str">
        <f>IF(LEN(VLOOKUP($G55,Baseline!$G:$HT,209,0))=0,"",VLOOKUP($G55,Baseline!$G:$HT,209,0))</f>
        <v/>
      </c>
      <c r="HH55" s="139" t="str">
        <f>IF(LEN(VLOOKUP($G55,Baseline!$G:$HT,210,0))=0,"",VLOOKUP($G55,Baseline!$G:$HT,210,0))</f>
        <v/>
      </c>
      <c r="HI55" s="139" t="str">
        <f>IF(LEN(VLOOKUP($G55,Baseline!$G:$HT,211,0))=0,"",VLOOKUP($G55,Baseline!$G:$HT,211,0))</f>
        <v/>
      </c>
      <c r="HJ55" s="139" t="str">
        <f>IF(LEN(VLOOKUP($G55,Baseline!$G:$HT,212,0))=0,"",VLOOKUP($G55,Baseline!$G:$HT,212,0))</f>
        <v/>
      </c>
      <c r="HK55" s="139" t="str">
        <f>IF(LEN(VLOOKUP($G55,Baseline!$G:$HT,213,0))=0,"",VLOOKUP($G55,Baseline!$G:$HT,213,0))</f>
        <v/>
      </c>
      <c r="HL55" s="139" t="str">
        <f>IF(LEN(VLOOKUP($G55,Baseline!$G:$HT,214,0))=0,"",VLOOKUP($G55,Baseline!$G:$HT,214,0))</f>
        <v/>
      </c>
      <c r="HM55" s="139" t="str">
        <f>IF(LEN(VLOOKUP($G55,Baseline!$G:$HT,215,0))=0,"",VLOOKUP($G55,Baseline!$G:$HT,215,0))</f>
        <v/>
      </c>
      <c r="HN55" s="139" t="str">
        <f>IF(LEN(VLOOKUP($G55,Baseline!$G:$HT,216,0))=0,"",VLOOKUP($G55,Baseline!$G:$HT,216,0))</f>
        <v/>
      </c>
      <c r="HO55" s="139" t="str">
        <f>IF(LEN(VLOOKUP($G55,Baseline!$G:$HT,217,0))=0,"",VLOOKUP($G55,Baseline!$G:$HT,217,0))</f>
        <v/>
      </c>
      <c r="HP55" s="139" t="str">
        <f>IF(LEN(VLOOKUP($G55,Baseline!$G:$HT,218,0))=0,"",VLOOKUP($G55,Baseline!$G:$HT,218,0))</f>
        <v/>
      </c>
      <c r="HQ55" s="139" t="str">
        <f>IF(LEN(VLOOKUP($G55,Baseline!$G:$HT,219,0))=0,"",VLOOKUP($G55,Baseline!$G:$HT,219,0))</f>
        <v/>
      </c>
      <c r="HR55" s="139" t="str">
        <f>IF(LEN(VLOOKUP($G55,Baseline!$G:$HT,220,0))=0,"",VLOOKUP($G55,Baseline!$G:$HT,220,0))</f>
        <v/>
      </c>
      <c r="HS55" s="139" t="str">
        <f>IF(LEN(VLOOKUP($G55,Baseline!$G:$HT,221,0))=0,"",VLOOKUP($G55,Baseline!$G:$HT,221,0))</f>
        <v/>
      </c>
      <c r="HT55" s="139" t="str">
        <f>IF(LEN(VLOOKUP($G55,Baseline!$G:$HT,222,0))=0,"",VLOOKUP($G55,Baseline!$G:$HT,222,0))</f>
        <v/>
      </c>
      <c r="HU55" s="130"/>
      <c r="HV55" s="130"/>
      <c r="HW55" s="130"/>
      <c r="HX55" s="130"/>
    </row>
    <row r="56" spans="1:1024" s="177" customFormat="1" ht="126" x14ac:dyDescent="0.25">
      <c r="A56" s="149" t="s">
        <v>261</v>
      </c>
      <c r="B56" s="149" t="s">
        <v>262</v>
      </c>
      <c r="C56" s="149"/>
      <c r="D56" s="149"/>
      <c r="E56" s="149"/>
      <c r="F56" s="139" t="s">
        <v>1159</v>
      </c>
      <c r="G56" s="149" t="s">
        <v>1463</v>
      </c>
      <c r="H56" s="139"/>
      <c r="I56" s="157" t="str">
        <f>IF(LEN(VLOOKUP($G56,Baseline!$G:$BH,3,0))=0,"",VLOOKUP($G56,Baseline!$G:$BH,3,0))</f>
        <v>Falls ja: 
Von wem ging die Verschiebung oder die Absage des Arztbesuches aus?</v>
      </c>
      <c r="J56" s="139" t="str">
        <f>IF(LEN(VLOOKUP($G56,Baseline!$G:$BH,4,0))=0,"",VLOOKUP($G56,Baseline!$G:$BH,4,0))</f>
        <v>1 = Von mir selbst</v>
      </c>
      <c r="K56" s="139" t="str">
        <f>IF(LEN(VLOOKUP($G56,Baseline!$G:$BH,5,0))=0,"",VLOOKUP($G56,Baseline!$G:$BH,5,0))</f>
        <v>2 = Auf Anraten von Verwandten oder Bekannten</v>
      </c>
      <c r="L56" s="139" t="str">
        <f>IF(LEN(VLOOKUP($G56,Baseline!$G:$BH,6,0))=0,"",VLOOKUP($G56,Baseline!$G:$BH,6,0))</f>
        <v>3 = Vom Arzt</v>
      </c>
      <c r="M56" s="139" t="str">
        <f>IF(LEN(VLOOKUP($G56,Baseline!$G:$BH,7,0))=0,"",VLOOKUP($G56,Baseline!$G:$BH,7,0))</f>
        <v>99 = Keine Angabe</v>
      </c>
      <c r="N56" s="139" t="str">
        <f>IF(LEN(VLOOKUP($G56,Baseline!$G:$BH,8,0))=0,"",VLOOKUP($G56,Baseline!$G:$BH,8,0))</f>
        <v/>
      </c>
      <c r="O56" s="139" t="str">
        <f>IF(LEN(VLOOKUP($G56,Baseline!$G:$BH,9,0))=0,"",VLOOKUP($G56,Baseline!$G:$BH,9,0))</f>
        <v/>
      </c>
      <c r="P56" s="139" t="str">
        <f>IF(LEN(VLOOKUP($G56,Baseline!$G:$BH,10,0))=0,"",VLOOKUP($G56,Baseline!$G:$BH,10,0))</f>
        <v/>
      </c>
      <c r="Q56" s="139" t="str">
        <f>IF(LEN(VLOOKUP($G56,Baseline!$G:$BH,11,0))=0,"",VLOOKUP($G56,Baseline!$G:$BH,11,0))</f>
        <v/>
      </c>
      <c r="R56" s="139" t="str">
        <f>IF(LEN(VLOOKUP($G56,Baseline!$G:$BH,12,0))=0,"",VLOOKUP($G56,Baseline!$G:$BH,12,0))</f>
        <v/>
      </c>
      <c r="S56" s="139" t="str">
        <f>IF(LEN(VLOOKUP($G56,Baseline!$G:$BH,13,0))=0,"",VLOOKUP($G56,Baseline!$G:$BH,13,0))</f>
        <v/>
      </c>
      <c r="T56" s="139" t="str">
        <f>IF(LEN(VLOOKUP($G56,Baseline!$G:$BH,14,0))=0,"",VLOOKUP($G56,Baseline!$G:$BH,14,0))</f>
        <v/>
      </c>
      <c r="U56" s="139" t="str">
        <f>IF(LEN(VLOOKUP($G56,Baseline!$G:$BH,15,0))=0,"",VLOOKUP($G56,Baseline!$G:$BH,15,0))</f>
        <v/>
      </c>
      <c r="V56" s="139" t="str">
        <f>IF(LEN(VLOOKUP($G56,Baseline!$G:$BH,16,0))=0,"",VLOOKUP($G56,Baseline!$G:$BH,16,0))</f>
        <v/>
      </c>
      <c r="W56" s="139" t="str">
        <f>IF(LEN(VLOOKUP($G56,Baseline!$G:$BH,17,0))=0,"",VLOOKUP($G56,Baseline!$G:$BH,17,0))</f>
        <v/>
      </c>
      <c r="X56" s="139" t="str">
        <f>IF(LEN(VLOOKUP($G56,Baseline!$G:$BH,18,0))=0,"",VLOOKUP($G56,Baseline!$G:$BH,18,0))</f>
        <v/>
      </c>
      <c r="Y56" s="139" t="str">
        <f>IF(LEN(VLOOKUP($G56,Baseline!$G:$BH,19,0))=0,"",VLOOKUP($G56,Baseline!$G:$BH,19,0))</f>
        <v/>
      </c>
      <c r="Z56" s="139" t="str">
        <f>IF(LEN(VLOOKUP($G56,Baseline!$G:$BH,20,0))=0,"",VLOOKUP($G56,Baseline!$G:$BH,20,0))</f>
        <v/>
      </c>
      <c r="AA56" s="139" t="str">
        <f>IF(LEN(VLOOKUP($G56,Baseline!$G:$BH,21,0))=0,"",VLOOKUP($G56,Baseline!$G:$BH,21,0))</f>
        <v/>
      </c>
      <c r="AB56" s="139" t="str">
        <f>IF(LEN(VLOOKUP($G56,Baseline!$G:$BH,22,0))=0,"",VLOOKUP($G56,Baseline!$G:$BH,22,0))</f>
        <v/>
      </c>
      <c r="AC56" s="139" t="str">
        <f>IF(LEN(VLOOKUP($G56,Baseline!$G:$BH,23,0))=0,"",VLOOKUP($G56,Baseline!$G:$BH,23,0))</f>
        <v/>
      </c>
      <c r="AD56" s="139" t="str">
        <f>IF(LEN(VLOOKUP($G56,Baseline!$G:$BH,24,0))=0,"",VLOOKUP($G56,Baseline!$G:$BH,24,0))</f>
        <v/>
      </c>
      <c r="AE56" s="139" t="str">
        <f>IF(LEN(VLOOKUP($G56,Baseline!$G:$BH,25,0))=0,"",VLOOKUP($G56,Baseline!$G:$BH,25,0))</f>
        <v/>
      </c>
      <c r="AF56" s="139" t="str">
        <f>IF(LEN(VLOOKUP($G56,Baseline!$G:$BH,26,0))=0,"",VLOOKUP($G56,Baseline!$G:$BH,26,0))</f>
        <v/>
      </c>
      <c r="AG56" s="139"/>
      <c r="AH56" s="139"/>
      <c r="AI56" s="139"/>
      <c r="AJ56" s="139"/>
      <c r="AK56" s="139" t="str">
        <f>IF(LEN(VLOOKUP($G56,Baseline!$G:$BH,31,0))=0,"",VLOOKUP($G56,Baseline!$G:$BH,31,0))</f>
        <v>If yes:
By whom has the postponement or cancellation of the doctor's visit been initiated?</v>
      </c>
      <c r="AL56" s="139" t="str">
        <f>IF(LEN(VLOOKUP($G56,Baseline!$G:$BH,32,0))=0,"",VLOOKUP($G56,Baseline!$G:$BH,32,0))</f>
        <v>1 = By myself</v>
      </c>
      <c r="AM56" s="139" t="str">
        <f>IF(LEN(VLOOKUP($G56,Baseline!$G:$BH,33,0))=0,"",VLOOKUP($G56,Baseline!$G:$BH,33,0))</f>
        <v>2 = On the advices of relatives or acquaintances</v>
      </c>
      <c r="AN56" s="139" t="str">
        <f>IF(LEN(VLOOKUP($G56,Baseline!$G:$BH,34,0))=0,"",VLOOKUP($G56,Baseline!$G:$BH,34,0))</f>
        <v>3 = By the physician</v>
      </c>
      <c r="AO56" s="139" t="str">
        <f>IF(LEN(VLOOKUP($G56,Baseline!$G:$BH,35,0))=0,"",VLOOKUP($G56,Baseline!$G:$BH,35,0))</f>
        <v>99 = No response</v>
      </c>
      <c r="AP56" s="139" t="str">
        <f>IF(LEN(VLOOKUP($G56,Baseline!$G:$BH,36,0))=0,"",VLOOKUP($G56,Baseline!$G:$BH,36,0))</f>
        <v/>
      </c>
      <c r="AQ56" s="139" t="str">
        <f>IF(LEN(VLOOKUP($G56,Baseline!$G:$BH,37,0))=0,"",VLOOKUP($G56,Baseline!$G:$BH,37,0))</f>
        <v/>
      </c>
      <c r="AR56" s="139" t="str">
        <f>IF(LEN(VLOOKUP($G56,Baseline!$G:$BH,38,0))=0,"",VLOOKUP($G56,Baseline!$G:$BH,38,0))</f>
        <v/>
      </c>
      <c r="AS56" s="139" t="str">
        <f>IF(LEN(VLOOKUP($G56,Baseline!$G:$BH,39,0))=0,"",VLOOKUP($G56,Baseline!$G:$BH,39,0))</f>
        <v/>
      </c>
      <c r="AT56" s="139" t="str">
        <f>IF(LEN(VLOOKUP($G56,Baseline!$G:$BH,40,0))=0,"",VLOOKUP($G56,Baseline!$G:$BH,40,0))</f>
        <v/>
      </c>
      <c r="AU56" s="139" t="str">
        <f>IF(LEN(VLOOKUP($G56,Baseline!$G:$BH,41,0))=0,"",VLOOKUP($G56,Baseline!$G:$BH,41,0))</f>
        <v/>
      </c>
      <c r="AV56" s="139" t="str">
        <f>IF(LEN(VLOOKUP($G56,Baseline!$G:$BH,42,0))=0,"",VLOOKUP($G56,Baseline!$G:$BH,42,0))</f>
        <v/>
      </c>
      <c r="AW56" s="139" t="str">
        <f>IF(LEN(VLOOKUP($G56,Baseline!$G:$BH,43,0))=0,"",VLOOKUP($G56,Baseline!$G:$BH,43,0))</f>
        <v/>
      </c>
      <c r="AX56" s="139" t="str">
        <f>IF(LEN(VLOOKUP($G56,Baseline!$G:$BH,44,0))=0,"",VLOOKUP($G56,Baseline!$G:$BH,44,0))</f>
        <v/>
      </c>
      <c r="AY56" s="139" t="str">
        <f>IF(LEN(VLOOKUP($G56,Baseline!$G:$BH,45,0))=0,"",VLOOKUP($G56,Baseline!$G:$BH,45,0))</f>
        <v/>
      </c>
      <c r="AZ56" s="139" t="str">
        <f>IF(LEN(VLOOKUP($G56,Baseline!$G:$BH,46,0))=0,"",VLOOKUP($G56,Baseline!$G:$BH,46,0))</f>
        <v/>
      </c>
      <c r="BA56" s="139" t="str">
        <f>IF(LEN(VLOOKUP($G56,Baseline!$G:$BH,47,0))=0,"",VLOOKUP($G56,Baseline!$G:$BH,47,0))</f>
        <v/>
      </c>
      <c r="BB56" s="139" t="str">
        <f>IF(LEN(VLOOKUP($G56,Baseline!$G:$BH,48,0))=0,"",VLOOKUP($G56,Baseline!$G:$BH,48,0))</f>
        <v/>
      </c>
      <c r="BC56" s="139" t="str">
        <f>IF(LEN(VLOOKUP($G56,Baseline!$G:$BH,49,0))=0,"",VLOOKUP($G56,Baseline!$G:$BH,49,0))</f>
        <v/>
      </c>
      <c r="BD56" s="139" t="str">
        <f>IF(LEN(VLOOKUP($G56,Baseline!$G:$BH,50,0))=0,"",VLOOKUP($G56,Baseline!$G:$BH,50,0))</f>
        <v/>
      </c>
      <c r="BE56" s="139" t="str">
        <f>IF(LEN(VLOOKUP($G56,Baseline!$G:$BH,51,0))=0,"",VLOOKUP($G56,Baseline!$G:$BH,51,0))</f>
        <v/>
      </c>
      <c r="BF56" s="139" t="str">
        <f>IF(LEN(VLOOKUP($G56,Baseline!$G:$BH,52,0))=0,"",VLOOKUP($G56,Baseline!$G:$BH,52,0))</f>
        <v/>
      </c>
      <c r="BG56" s="139" t="str">
        <f>IF(LEN(VLOOKUP($G56,Baseline!$G:$BH,53,0))=0,"",VLOOKUP($G56,Baseline!$G:$BH,53,0))</f>
        <v/>
      </c>
      <c r="BH56" s="139" t="str">
        <f>IF(LEN(VLOOKUP($G56,Baseline!$G:$BH,54,0))=0,"",VLOOKUP($G56,Baseline!$G:$BH,54,0))</f>
        <v/>
      </c>
      <c r="BI56" s="139"/>
      <c r="BJ56" s="139"/>
      <c r="BK56" s="139"/>
      <c r="BL56" s="139"/>
      <c r="BM56" s="149" t="s">
        <v>1729</v>
      </c>
      <c r="BN56" s="135" t="str">
        <f>IF(LEN(VLOOKUP($G56,Baseline!$G:$CJ,60,0))=0,"",VLOOKUP($G56,Baseline!$G:$CJ,60,0))</f>
        <v>1 = Decisión propia</v>
      </c>
      <c r="BO56" s="135" t="str">
        <f>IF(LEN(VLOOKUP($G56,Baseline!$G:$CJ,61,0))=0,"",VLOOKUP($G56,Baseline!$G:$CJ,61,0))</f>
        <v>2 = Por indicación de familiares o conocidos</v>
      </c>
      <c r="BP56" s="135" t="str">
        <f>IF(LEN(VLOOKUP($G56,Baseline!$G:$CJ,62,0))=0,"",VLOOKUP($G56,Baseline!$G:$CJ,62,0))</f>
        <v>3 = Recomendación médica</v>
      </c>
      <c r="BQ56" s="135" t="str">
        <f>IF(LEN(VLOOKUP($G56,Baseline!$G:$CJ,63,0))=0,"",VLOOKUP($G56,Baseline!$G:$CJ,63,0))</f>
        <v>99 = No hay datos</v>
      </c>
      <c r="BR56" s="135" t="str">
        <f>IF(LEN(VLOOKUP($G56,Baseline!$G:$CJ,64,0))=0,"",VLOOKUP($G56,Baseline!$G:$CJ,64,0))</f>
        <v/>
      </c>
      <c r="BS56" s="135" t="str">
        <f>IF(LEN(VLOOKUP($G56,Baseline!$G:$CJ,65,0))=0,"",VLOOKUP($G56,Baseline!$G:$CJ,65,0))</f>
        <v/>
      </c>
      <c r="BT56" s="135" t="str">
        <f>IF(LEN(VLOOKUP($G56,Baseline!$G:$CJ,66,0))=0,"",VLOOKUP($G56,Baseline!$G:$CJ,66,0))</f>
        <v/>
      </c>
      <c r="BU56" s="135" t="str">
        <f>IF(LEN(VLOOKUP($G56,Baseline!$G:$CJ,67,0))=0,"",VLOOKUP($G56,Baseline!$G:$CJ,67,0))</f>
        <v/>
      </c>
      <c r="BV56" s="135" t="str">
        <f>IF(LEN(VLOOKUP($G56,Baseline!$G:$CJ,68,0))=0,"",VLOOKUP($G56,Baseline!$G:$CJ,68,0))</f>
        <v/>
      </c>
      <c r="BW56" s="135" t="str">
        <f>IF(LEN(VLOOKUP($G56,Baseline!$G:$CJ,69,0))=0,"",VLOOKUP($G56,Baseline!$G:$CJ,69,0))</f>
        <v/>
      </c>
      <c r="BX56" s="135" t="str">
        <f>IF(LEN(VLOOKUP($G56,Baseline!$G:$CJ,70,0))=0,"",VLOOKUP($G56,Baseline!$G:$CJ,70,0))</f>
        <v/>
      </c>
      <c r="BY56" s="135" t="str">
        <f>IF(LEN(VLOOKUP($G56,Baseline!$G:$CJ,71,0))=0,"",VLOOKUP($G56,Baseline!$G:$CJ,71,0))</f>
        <v/>
      </c>
      <c r="BZ56" s="135" t="str">
        <f>IF(LEN(VLOOKUP($G56,Baseline!$G:$CJ,72,0))=0,"",VLOOKUP($G56,Baseline!$G:$CJ,72,0))</f>
        <v/>
      </c>
      <c r="CA56" s="135" t="str">
        <f>IF(LEN(VLOOKUP($G56,Baseline!$G:$CJ,73,0))=0,"",VLOOKUP($G56,Baseline!$G:$CJ,73,0))</f>
        <v/>
      </c>
      <c r="CB56" s="135" t="str">
        <f>IF(LEN(VLOOKUP($G56,Baseline!$G:$CJ,74,0))=0,"",VLOOKUP($G56,Baseline!$G:$CJ,74,0))</f>
        <v/>
      </c>
      <c r="CC56" s="135" t="str">
        <f>IF(LEN(VLOOKUP($G56,Baseline!$G:$CJ,75,0))=0,"",VLOOKUP($G56,Baseline!$G:$CJ,75,0))</f>
        <v/>
      </c>
      <c r="CD56" s="135" t="str">
        <f>IF(LEN(VLOOKUP($G56,Baseline!$G:$CJ,76,0))=0,"",VLOOKUP($G56,Baseline!$G:$CJ,76,0))</f>
        <v/>
      </c>
      <c r="CE56" s="135" t="str">
        <f>IF(LEN(VLOOKUP($G56,Baseline!$G:$CJ,77,0))=0,"",VLOOKUP($G56,Baseline!$G:$CJ,77,0))</f>
        <v/>
      </c>
      <c r="CF56" s="135" t="str">
        <f>IF(LEN(VLOOKUP($G56,Baseline!$G:$CJ,78,0))=0,"",VLOOKUP($G56,Baseline!$G:$CJ,78,0))</f>
        <v/>
      </c>
      <c r="CG56" s="135" t="str">
        <f>IF(LEN(VLOOKUP($G56,Baseline!$G:$CJ,79,0))=0,"",VLOOKUP($G56,Baseline!$G:$CJ,79,0))</f>
        <v/>
      </c>
      <c r="CH56" s="135" t="str">
        <f>IF(LEN(VLOOKUP($G56,Baseline!$G:$CJ,80,0))=0,"",VLOOKUP($G56,Baseline!$G:$CJ,80,0))</f>
        <v/>
      </c>
      <c r="CI56" s="135" t="str">
        <f>IF(LEN(VLOOKUP($G56,Baseline!$G:$CJ,81,0))=0,"",VLOOKUP($G56,Baseline!$G:$CJ,81,0))</f>
        <v/>
      </c>
      <c r="CJ56" s="135" t="str">
        <f>IF(LEN(VLOOKUP($G56,Baseline!$G:$CJ,82,0))=0,"",VLOOKUP($G56,Baseline!$G:$CJ,82,0))</f>
        <v/>
      </c>
      <c r="CK56" s="139"/>
      <c r="CL56" s="139"/>
      <c r="CM56" s="139"/>
      <c r="CN56" s="139"/>
      <c r="CO56" s="136" t="str">
        <f>IF(LEN(VLOOKUP($G56,Baseline!$G:$DL,87,0))=0,"",VLOOKUP($G56,Baseline!$G:$DL,87,0))</f>
        <v>Si oui: Qui est à l'origine du report ou de l'annulation de l'examen ou du traitement en hôpital ?</v>
      </c>
      <c r="CP56" s="136" t="str">
        <f>IF(LEN(VLOOKUP($G56,Baseline!$G:$DL,88,0))=0,"",VLOOKUP($G56,Baseline!$G:$DL,88,0))</f>
        <v>1 = moi-même</v>
      </c>
      <c r="CQ56" s="136" t="str">
        <f>IF(LEN(VLOOKUP($G56,Baseline!$G:$DL,89,0))=0,"",VLOOKUP($G56,Baseline!$G:$DL,89,0))</f>
        <v>2 = sur les conseils de proches ou de connaissances</v>
      </c>
      <c r="CR56" s="136" t="str">
        <f>IF(LEN(VLOOKUP($G56,Baseline!$G:$DL,90,0))=0,"",VLOOKUP($G56,Baseline!$G:$DL,90,0))</f>
        <v>3 = le médecin</v>
      </c>
      <c r="CS56" s="136" t="str">
        <f>IF(LEN(VLOOKUP($G56,Baseline!$G:$DL,91,0))=0,"",VLOOKUP($G56,Baseline!$G:$DL,91,0))</f>
        <v>99 = pas de réponse</v>
      </c>
      <c r="CT56" s="136" t="str">
        <f>IF(LEN(VLOOKUP($G56,Baseline!$G:$DL,92,0))=0,"",VLOOKUP($G56,Baseline!$G:$DL,92,0))</f>
        <v/>
      </c>
      <c r="CU56" s="136" t="str">
        <f>IF(LEN(VLOOKUP($G56,Baseline!$G:$DL,93,0))=0,"",VLOOKUP($G56,Baseline!$G:$DL,93,0))</f>
        <v/>
      </c>
      <c r="CV56" s="136" t="str">
        <f>IF(LEN(VLOOKUP($G56,Baseline!$G:$DL,94,0))=0,"",VLOOKUP($G56,Baseline!$G:$DL,94,0))</f>
        <v/>
      </c>
      <c r="CW56" s="136" t="str">
        <f>IF(LEN(VLOOKUP($G56,Baseline!$G:$DL,95,0))=0,"",VLOOKUP($G56,Baseline!$G:$DL,95,0))</f>
        <v/>
      </c>
      <c r="CX56" s="136" t="str">
        <f>IF(LEN(VLOOKUP($G56,Baseline!$G:$DL,96,0))=0,"",VLOOKUP($G56,Baseline!$G:$DL,96,0))</f>
        <v/>
      </c>
      <c r="CY56" s="136" t="str">
        <f>IF(LEN(VLOOKUP($G56,Baseline!$G:$DL,97,0))=0,"",VLOOKUP($G56,Baseline!$G:$DL,97,0))</f>
        <v/>
      </c>
      <c r="CZ56" s="136" t="str">
        <f>IF(LEN(VLOOKUP($G56,Baseline!$G:$DL,98,0))=0,"",VLOOKUP($G56,Baseline!$G:$DL,98,0))</f>
        <v/>
      </c>
      <c r="DA56" s="136" t="str">
        <f>IF(LEN(VLOOKUP($G56,Baseline!$G:$DL,99,0))=0,"",VLOOKUP($G56,Baseline!$G:$DL,99,0))</f>
        <v/>
      </c>
      <c r="DB56" s="136" t="str">
        <f>IF(LEN(VLOOKUP($G56,Baseline!$G:$DL,100,0))=0,"",VLOOKUP($G56,Baseline!$G:$DL,100,0))</f>
        <v/>
      </c>
      <c r="DC56" s="136" t="str">
        <f>IF(LEN(VLOOKUP($G56,Baseline!$G:$DL,101,0))=0,"",VLOOKUP($G56,Baseline!$G:$DL,101,0))</f>
        <v/>
      </c>
      <c r="DD56" s="136" t="str">
        <f>IF(LEN(VLOOKUP($G56,Baseline!$G:$DL,102,0))=0,"",VLOOKUP($G56,Baseline!$G:$DL,102,0))</f>
        <v/>
      </c>
      <c r="DE56" s="136" t="str">
        <f>IF(LEN(VLOOKUP($G56,Baseline!$G:$DL,103,0))=0,"",VLOOKUP($G56,Baseline!$G:$DL,103,0))</f>
        <v/>
      </c>
      <c r="DF56" s="136" t="str">
        <f>IF(LEN(VLOOKUP($G56,Baseline!$G:$DL,104,0))=0,"",VLOOKUP($G56,Baseline!$G:$DL,104,0))</f>
        <v/>
      </c>
      <c r="DG56" s="136" t="str">
        <f>IF(LEN(VLOOKUP($G56,Baseline!$G:$DL,105,0))=0,"",VLOOKUP($G56,Baseline!$G:$DL,105,0))</f>
        <v/>
      </c>
      <c r="DH56" s="136" t="str">
        <f>IF(LEN(VLOOKUP($G56,Baseline!$G:$DL,106,0))=0,"",VLOOKUP($G56,Baseline!$G:$DL,106,0))</f>
        <v/>
      </c>
      <c r="DI56" s="136" t="str">
        <f>IF(LEN(VLOOKUP($G56,Baseline!$G:$DL,107,0))=0,"",VLOOKUP($G56,Baseline!$G:$DL,107,0))</f>
        <v/>
      </c>
      <c r="DJ56" s="136" t="str">
        <f>IF(LEN(VLOOKUP($G56,Baseline!$G:$DL,108,0))=0,"",VLOOKUP($G56,Baseline!$G:$DL,108,0))</f>
        <v/>
      </c>
      <c r="DK56" s="136" t="str">
        <f>IF(LEN(VLOOKUP($G56,Baseline!$G:$DL,109,0))=0,"",VLOOKUP($G56,Baseline!$G:$DL,109,0))</f>
        <v/>
      </c>
      <c r="DL56" s="136" t="str">
        <f>IF(LEN(VLOOKUP($G56,Baseline!$G:$DL,110,0))=0,"",VLOOKUP($G56,Baseline!$G:$DL,110,0))</f>
        <v/>
      </c>
      <c r="DM56" s="136"/>
      <c r="DN56" s="136"/>
      <c r="DO56" s="136"/>
      <c r="DP56" s="136"/>
      <c r="DQ56" s="139" t="str">
        <f>IF(LEN(VLOOKUP($G56,Baseline!$G:$EN,115,0))=0,"",VLOOKUP($G56,Baseline!$G:$EN,115,0))</f>
        <v>Ha igen:
Ki kezdeményezte a kórházi vizsgálat vagy kezelés elhalasztását, ill. lemondását?</v>
      </c>
      <c r="DR56" s="139" t="str">
        <f>IF(LEN(VLOOKUP($G56,Baseline!$G:$EN,116,0))=0,"",VLOOKUP($G56,Baseline!$G:$EN,116,0))</f>
        <v>1 = én magam</v>
      </c>
      <c r="DS56" s="139" t="str">
        <f>IF(LEN(VLOOKUP($G56,Baseline!$G:$EN,117,0))=0,"",VLOOKUP($G56,Baseline!$G:$EN,117,0))</f>
        <v>2 = a rokonaim vagy ismerőseim tanácsolták</v>
      </c>
      <c r="DT56" s="139" t="str">
        <f>IF(LEN(VLOOKUP($G56,Baseline!$G:$EN,118,0))=0,"",VLOOKUP($G56,Baseline!$G:$EN,118,0))</f>
        <v>3 = az orvos</v>
      </c>
      <c r="DU56" s="139" t="str">
        <f>IF(LEN(VLOOKUP($G56,Baseline!$G:$EN,119,0))=0,"",VLOOKUP($G56,Baseline!$G:$EN,119,0))</f>
        <v>99 = nincs válasz</v>
      </c>
      <c r="DV56" s="139" t="str">
        <f>IF(LEN(VLOOKUP($G56,Baseline!$G:$EN,120,0))=0,"",VLOOKUP($G56,Baseline!$G:$EN,120,0))</f>
        <v/>
      </c>
      <c r="DW56" s="139" t="str">
        <f>IF(LEN(VLOOKUP($G56,Baseline!$G:$EN,121,0))=0,"",VLOOKUP($G56,Baseline!$G:$EN,121,0))</f>
        <v/>
      </c>
      <c r="DX56" s="139" t="str">
        <f>IF(LEN(VLOOKUP($G56,Baseline!$G:$EN,122,0))=0,"",VLOOKUP($G56,Baseline!$G:$EN,122,0))</f>
        <v/>
      </c>
      <c r="DY56" s="139" t="str">
        <f>IF(LEN(VLOOKUP($G56,Baseline!$G:$EN,123,0))=0,"",VLOOKUP($G56,Baseline!$G:$EN,123,0))</f>
        <v/>
      </c>
      <c r="DZ56" s="139" t="str">
        <f>IF(LEN(VLOOKUP($G56,Baseline!$G:$EN,124,0))=0,"",VLOOKUP($G56,Baseline!$G:$EN,124,0))</f>
        <v/>
      </c>
      <c r="EA56" s="139" t="str">
        <f>IF(LEN(VLOOKUP($G56,Baseline!$G:$EN,125,0))=0,"",VLOOKUP($G56,Baseline!$G:$EN,125,0))</f>
        <v/>
      </c>
      <c r="EB56" s="139" t="str">
        <f>IF(LEN(VLOOKUP($G56,Baseline!$G:$EN,126,0))=0,"",VLOOKUP($G56,Baseline!$G:$EN,126,0))</f>
        <v/>
      </c>
      <c r="EC56" s="139" t="str">
        <f>IF(LEN(VLOOKUP($G56,Baseline!$G:$EN,127,0))=0,"",VLOOKUP($G56,Baseline!$G:$EN,127,0))</f>
        <v/>
      </c>
      <c r="ED56" s="139" t="str">
        <f>IF(LEN(VLOOKUP($G56,Baseline!$G:$EN,128,0))=0,"",VLOOKUP($G56,Baseline!$G:$EN,128,0))</f>
        <v/>
      </c>
      <c r="EE56" s="139" t="str">
        <f>IF(LEN(VLOOKUP($G56,Baseline!$G:$EN,129,0))=0,"",VLOOKUP($G56,Baseline!$G:$EN,129,0))</f>
        <v/>
      </c>
      <c r="EF56" s="139" t="str">
        <f>IF(LEN(VLOOKUP($G56,Baseline!$G:$EN,130,0))=0,"",VLOOKUP($G56,Baseline!$G:$EN,130,0))</f>
        <v/>
      </c>
      <c r="EG56" s="139" t="str">
        <f>IF(LEN(VLOOKUP($G56,Baseline!$G:$EN,131,0))=0,"",VLOOKUP($G56,Baseline!$G:$EN,131,0))</f>
        <v/>
      </c>
      <c r="EH56" s="139" t="str">
        <f>IF(LEN(VLOOKUP($G56,Baseline!$G:$EN,132,0))=0,"",VLOOKUP($G56,Baseline!$G:$EN,132,0))</f>
        <v/>
      </c>
      <c r="EI56" s="139" t="str">
        <f>IF(LEN(VLOOKUP($G56,Baseline!$G:$EN,133,0))=0,"",VLOOKUP($G56,Baseline!$G:$EN,133,0))</f>
        <v/>
      </c>
      <c r="EJ56" s="139" t="str">
        <f>IF(LEN(VLOOKUP($G56,Baseline!$G:$EN,134,0))=0,"",VLOOKUP($G56,Baseline!$G:$EN,134,0))</f>
        <v/>
      </c>
      <c r="EK56" s="139" t="str">
        <f>IF(LEN(VLOOKUP($G56,Baseline!$G:$EN,135,0))=0,"",VLOOKUP($G56,Baseline!$G:$EN,135,0))</f>
        <v/>
      </c>
      <c r="EL56" s="139" t="str">
        <f>IF(LEN(VLOOKUP($G56,Baseline!$G:$EN,136,0))=0,"",VLOOKUP($G56,Baseline!$G:$EN,136,0))</f>
        <v/>
      </c>
      <c r="EM56" s="139" t="str">
        <f>IF(LEN(VLOOKUP($G56,Baseline!$G:$EN,137,0))=0,"",VLOOKUP($G56,Baseline!$G:$EN,137,0))</f>
        <v/>
      </c>
      <c r="EN56" s="139" t="str">
        <f>IF(LEN(VLOOKUP($G56,Baseline!$G:$EN,138,0))=0,"",VLOOKUP($G56,Baseline!$G:$EN,138,0))</f>
        <v/>
      </c>
      <c r="EO56" s="139"/>
      <c r="EP56" s="139"/>
      <c r="EQ56" s="139"/>
      <c r="ER56" s="139"/>
      <c r="ES56" s="139" t="str">
        <f>IF(LEN(VLOOKUP($G56,Baseline!$G:$FP,143,0))=0,"",VLOOKUP($G56,Baseline!$G:$FP,143,0))</f>
        <v>Se sì:
Chi ha proposto di spostare o cancellare la visita o il trattamento in ospedale?</v>
      </c>
      <c r="ET56" s="139" t="str">
        <f>IF(LEN(VLOOKUP($G56,Baseline!$G:$FP,144,0))=0,"",VLOOKUP($G56,Baseline!$G:$FP,144,0))</f>
        <v>1 = io stesso</v>
      </c>
      <c r="EU56" s="139" t="str">
        <f>IF(LEN(VLOOKUP($G56,Baseline!$G:$FP,145,0))=0,"",VLOOKUP($G56,Baseline!$G:$FP,145,0))</f>
        <v>2 = su consiglio di familiari o conoscenti</v>
      </c>
      <c r="EV56" s="139" t="str">
        <f>IF(LEN(VLOOKUP($G56,Baseline!$G:$FP,146,0))=0,"",VLOOKUP($G56,Baseline!$G:$FP,146,0))</f>
        <v>3 = il medico</v>
      </c>
      <c r="EW56" s="139" t="str">
        <f>IF(LEN(VLOOKUP($G56,Baseline!$G:$FP,147,0))=0,"",VLOOKUP($G56,Baseline!$G:$FP,147,0))</f>
        <v>99 = nessuna risposta</v>
      </c>
      <c r="EX56" s="139" t="str">
        <f>IF(LEN(VLOOKUP($G56,Baseline!$G:$FP,148,0))=0,"",VLOOKUP($G56,Baseline!$G:$FP,148,0))</f>
        <v/>
      </c>
      <c r="EY56" s="139" t="str">
        <f>IF(LEN(VLOOKUP($G56,Baseline!$G:$FP,149,0))=0,"",VLOOKUP($G56,Baseline!$G:$FP,149,0))</f>
        <v/>
      </c>
      <c r="EZ56" s="139" t="str">
        <f>IF(LEN(VLOOKUP($G56,Baseline!$G:$FP,150,0))=0,"",VLOOKUP($G56,Baseline!$G:$FP,150,0))</f>
        <v/>
      </c>
      <c r="FA56" s="139" t="str">
        <f>IF(LEN(VLOOKUP($G56,Baseline!$G:$FP,151,0))=0,"",VLOOKUP($G56,Baseline!$G:$FP,151,0))</f>
        <v/>
      </c>
      <c r="FB56" s="139" t="str">
        <f>IF(LEN(VLOOKUP($G56,Baseline!$G:$FP,152,0))=0,"",VLOOKUP($G56,Baseline!$G:$FP,152,0))</f>
        <v/>
      </c>
      <c r="FC56" s="139" t="str">
        <f>IF(LEN(VLOOKUP($G56,Baseline!$G:$FP,153,0))=0,"",VLOOKUP($G56,Baseline!$G:$FP,153,0))</f>
        <v/>
      </c>
      <c r="FD56" s="139" t="str">
        <f>IF(LEN(VLOOKUP($G56,Baseline!$G:$FP,154,0))=0,"",VLOOKUP($G56,Baseline!$G:$FP,154,0))</f>
        <v/>
      </c>
      <c r="FE56" s="139" t="str">
        <f>IF(LEN(VLOOKUP($G56,Baseline!$G:$FP,155,0))=0,"",VLOOKUP($G56,Baseline!$G:$FP,155,0))</f>
        <v/>
      </c>
      <c r="FF56" s="139" t="str">
        <f>IF(LEN(VLOOKUP($G56,Baseline!$G:$FP,156,0))=0,"",VLOOKUP($G56,Baseline!$G:$FP,156,0))</f>
        <v/>
      </c>
      <c r="FG56" s="139" t="str">
        <f>IF(LEN(VLOOKUP($G56,Baseline!$G:$FP,157,0))=0,"",VLOOKUP($G56,Baseline!$G:$FP,157,0))</f>
        <v/>
      </c>
      <c r="FH56" s="139" t="str">
        <f>IF(LEN(VLOOKUP($G56,Baseline!$G:$FP,158,0))=0,"",VLOOKUP($G56,Baseline!$G:$FP,158,0))</f>
        <v/>
      </c>
      <c r="FI56" s="139" t="str">
        <f>IF(LEN(VLOOKUP($G56,Baseline!$G:$FP,159,0))=0,"",VLOOKUP($G56,Baseline!$G:$FP,159,0))</f>
        <v/>
      </c>
      <c r="FJ56" s="139" t="str">
        <f>IF(LEN(VLOOKUP($G56,Baseline!$G:$FP,160,0))=0,"",VLOOKUP($G56,Baseline!$G:$FP,160,0))</f>
        <v/>
      </c>
      <c r="FK56" s="139" t="str">
        <f>IF(LEN(VLOOKUP($G56,Baseline!$G:$FP,161,0))=0,"",VLOOKUP($G56,Baseline!$G:$FP,161,0))</f>
        <v/>
      </c>
      <c r="FL56" s="139" t="str">
        <f>IF(LEN(VLOOKUP($G56,Baseline!$G:$FP,162,0))=0,"",VLOOKUP($G56,Baseline!$G:$FP,162,0))</f>
        <v/>
      </c>
      <c r="FM56" s="139" t="str">
        <f>IF(LEN(VLOOKUP($G56,Baseline!$G:$FP,163,0))=0,"",VLOOKUP($G56,Baseline!$G:$FP,163,0))</f>
        <v/>
      </c>
      <c r="FN56" s="139" t="str">
        <f>IF(LEN(VLOOKUP($G56,Baseline!$G:$FP,164,0))=0,"",VLOOKUP($G56,Baseline!$G:$FP,164,0))</f>
        <v/>
      </c>
      <c r="FO56" s="139" t="str">
        <f>IF(LEN(VLOOKUP($G56,Baseline!$G:$FP,165,0))=0,"",VLOOKUP($G56,Baseline!$G:$FP,165,0))</f>
        <v/>
      </c>
      <c r="FP56" s="139" t="str">
        <f>IF(LEN(VLOOKUP($G56,Baseline!$G:$FP,166,0))=0,"",VLOOKUP($G56,Baseline!$G:$FP,166,0))</f>
        <v/>
      </c>
      <c r="FQ56" s="139"/>
      <c r="FR56" s="139"/>
      <c r="FS56" s="139"/>
      <c r="FT56" s="139"/>
      <c r="FU56" s="139" t="str">
        <f>IF(LEN(VLOOKUP($G56,Baseline!$G:$GR,171,0))=0,"",VLOOKUP($G56,Baseline!$G:$GR,171,0))</f>
        <v>Если да:
Кто был инициатором переноса или отмены обследования или лечения в больнице?</v>
      </c>
      <c r="FV56" s="139" t="str">
        <f>IF(LEN(VLOOKUP($G56,Baseline!$G:$GR,172,0))=0,"",VLOOKUP($G56,Baseline!$G:$GR,172,0))</f>
        <v>1 = я сам(а)</v>
      </c>
      <c r="FW56" s="139" t="str">
        <f>IF(LEN(VLOOKUP($G56,Baseline!$G:$GR,173,0))=0,"",VLOOKUP($G56,Baseline!$G:$GR,173,0))</f>
        <v>2 = по совету родственника или знакомого</v>
      </c>
      <c r="FX56" s="139" t="str">
        <f>IF(LEN(VLOOKUP($G56,Baseline!$G:$GR,174,0))=0,"",VLOOKUP($G56,Baseline!$G:$GR,174,0))</f>
        <v>3 = врач</v>
      </c>
      <c r="FY56" s="139" t="str">
        <f>IF(LEN(VLOOKUP($G56,Baseline!$G:$GR,175,0))=0,"",VLOOKUP($G56,Baseline!$G:$GR,175,0))</f>
        <v>99 = нет ответа</v>
      </c>
      <c r="FZ56" s="139" t="str">
        <f>IF(LEN(VLOOKUP($G56,Baseline!$G:$GR,176,0))=0,"",VLOOKUP($G56,Baseline!$G:$GR,176,0))</f>
        <v/>
      </c>
      <c r="GA56" s="139" t="str">
        <f>IF(LEN(VLOOKUP($G56,Baseline!$G:$GR,177,0))=0,"",VLOOKUP($G56,Baseline!$G:$GR,177,0))</f>
        <v/>
      </c>
      <c r="GB56" s="139" t="str">
        <f>IF(LEN(VLOOKUP($G56,Baseline!$G:$GR,178,0))=0,"",VLOOKUP($G56,Baseline!$G:$GR,178,0))</f>
        <v/>
      </c>
      <c r="GC56" s="139" t="str">
        <f>IF(LEN(VLOOKUP($G56,Baseline!$G:$GR,179,0))=0,"",VLOOKUP($G56,Baseline!$G:$GR,179,0))</f>
        <v/>
      </c>
      <c r="GD56" s="139" t="str">
        <f>IF(LEN(VLOOKUP($G56,Baseline!$G:$GR,180,0))=0,"",VLOOKUP($G56,Baseline!$G:$GR,180,0))</f>
        <v/>
      </c>
      <c r="GE56" s="139" t="str">
        <f>IF(LEN(VLOOKUP($G56,Baseline!$G:$GR,181,0))=0,"",VLOOKUP($G56,Baseline!$G:$GR,181,0))</f>
        <v/>
      </c>
      <c r="GF56" s="139" t="str">
        <f>IF(LEN(VLOOKUP($G56,Baseline!$G:$GR,182,0))=0,"",VLOOKUP($G56,Baseline!$G:$GR,182,0))</f>
        <v/>
      </c>
      <c r="GG56" s="139" t="str">
        <f>IF(LEN(VLOOKUP($G56,Baseline!$G:$GR,183,0))=0,"",VLOOKUP($G56,Baseline!$G:$GR,183,0))</f>
        <v/>
      </c>
      <c r="GH56" s="139" t="str">
        <f>IF(LEN(VLOOKUP($G56,Baseline!$G:$GR,184,0))=0,"",VLOOKUP($G56,Baseline!$G:$GR,184,0))</f>
        <v/>
      </c>
      <c r="GI56" s="139" t="str">
        <f>IF(LEN(VLOOKUP($G56,Baseline!$G:$GR,185,0))=0,"",VLOOKUP($G56,Baseline!$G:$GR,185,0))</f>
        <v/>
      </c>
      <c r="GJ56" s="139" t="str">
        <f>IF(LEN(VLOOKUP($G56,Baseline!$G:$GR,186,0))=0,"",VLOOKUP($G56,Baseline!$G:$GR,186,0))</f>
        <v/>
      </c>
      <c r="GK56" s="139" t="str">
        <f>IF(LEN(VLOOKUP($G56,Baseline!$G:$GR,187,0))=0,"",VLOOKUP($G56,Baseline!$G:$GR,187,0))</f>
        <v/>
      </c>
      <c r="GL56" s="139" t="str">
        <f>IF(LEN(VLOOKUP($G56,Baseline!$G:$GR,188,0))=0,"",VLOOKUP($G56,Baseline!$G:$GR,188,0))</f>
        <v/>
      </c>
      <c r="GM56" s="139" t="str">
        <f>IF(LEN(VLOOKUP($G56,Baseline!$G:$GR,189,0))=0,"",VLOOKUP($G56,Baseline!$G:$GR,189,0))</f>
        <v/>
      </c>
      <c r="GN56" s="139" t="str">
        <f>IF(LEN(VLOOKUP($G56,Baseline!$G:$GR,190,0))=0,"",VLOOKUP($G56,Baseline!$G:$GR,190,0))</f>
        <v/>
      </c>
      <c r="GO56" s="139" t="str">
        <f>IF(LEN(VLOOKUP($G56,Baseline!$G:$GR,191,0))=0,"",VLOOKUP($G56,Baseline!$G:$GR,191,0))</f>
        <v/>
      </c>
      <c r="GP56" s="139" t="str">
        <f>IF(LEN(VLOOKUP($G56,Baseline!$G:$GR,192,0))=0,"",VLOOKUP($G56,Baseline!$G:$GR,192,0))</f>
        <v/>
      </c>
      <c r="GQ56" s="139" t="str">
        <f>IF(LEN(VLOOKUP($G56,Baseline!$G:$GR,193,0))=0,"",VLOOKUP($G56,Baseline!$G:$GR,193,0))</f>
        <v/>
      </c>
      <c r="GR56" s="139" t="str">
        <f>IF(LEN(VLOOKUP($G56,Baseline!$G:$GR,194,0))=0,"",VLOOKUP($G56,Baseline!$G:$GR,194,0))</f>
        <v/>
      </c>
      <c r="GS56" s="139"/>
      <c r="GT56" s="139"/>
      <c r="GU56" s="139"/>
      <c r="GV56" s="139"/>
      <c r="GW56" s="139" t="str">
        <f>IF(LEN(VLOOKUP($G56,Baseline!$G:$HT,199,0))=0,"",VLOOKUP($G56,Baseline!$G:$HT,199,0))</f>
        <v>Ako da:
Ko je bio razlog otkazivanja ili odlaganja pregleda ili tretmana?</v>
      </c>
      <c r="GX56" s="139" t="str">
        <f>IF(LEN(VLOOKUP($G56,Baseline!$G:$HT,200,0))=0,"",VLOOKUP($G56,Baseline!$G:$HT,200,0))</f>
        <v>1 = ja sam</v>
      </c>
      <c r="GY56" s="139" t="str">
        <f>IF(LEN(VLOOKUP($G56,Baseline!$G:$HT,201,0))=0,"",VLOOKUP($G56,Baseline!$G:$HT,201,0))</f>
        <v>2 = na savet rođaka ili poznanika</v>
      </c>
      <c r="GZ56" s="139" t="str">
        <f>IF(LEN(VLOOKUP($G56,Baseline!$G:$HT,202,0))=0,"",VLOOKUP($G56,Baseline!$G:$HT,202,0))</f>
        <v>3 = od strane lekara</v>
      </c>
      <c r="HA56" s="139" t="str">
        <f>IF(LEN(VLOOKUP($G56,Baseline!$G:$HT,203,0))=0,"",VLOOKUP($G56,Baseline!$G:$HT,203,0))</f>
        <v>99 = nema podataka</v>
      </c>
      <c r="HB56" s="139" t="str">
        <f>IF(LEN(VLOOKUP($G56,Baseline!$G:$HT,204,0))=0,"",VLOOKUP($G56,Baseline!$G:$HT,204,0))</f>
        <v/>
      </c>
      <c r="HC56" s="139" t="str">
        <f>IF(LEN(VLOOKUP($G56,Baseline!$G:$HT,205,0))=0,"",VLOOKUP($G56,Baseline!$G:$HT,205,0))</f>
        <v/>
      </c>
      <c r="HD56" s="139" t="str">
        <f>IF(LEN(VLOOKUP($G56,Baseline!$G:$HT,206,0))=0,"",VLOOKUP($G56,Baseline!$G:$HT,206,0))</f>
        <v/>
      </c>
      <c r="HE56" s="139" t="str">
        <f>IF(LEN(VLOOKUP($G56,Baseline!$G:$HT,207,0))=0,"",VLOOKUP($G56,Baseline!$G:$HT,207,0))</f>
        <v/>
      </c>
      <c r="HF56" s="139" t="str">
        <f>IF(LEN(VLOOKUP($G56,Baseline!$G:$HT,208,0))=0,"",VLOOKUP($G56,Baseline!$G:$HT,208,0))</f>
        <v/>
      </c>
      <c r="HG56" s="139" t="str">
        <f>IF(LEN(VLOOKUP($G56,Baseline!$G:$HT,209,0))=0,"",VLOOKUP($G56,Baseline!$G:$HT,209,0))</f>
        <v/>
      </c>
      <c r="HH56" s="139" t="str">
        <f>IF(LEN(VLOOKUP($G56,Baseline!$G:$HT,210,0))=0,"",VLOOKUP($G56,Baseline!$G:$HT,210,0))</f>
        <v/>
      </c>
      <c r="HI56" s="139" t="str">
        <f>IF(LEN(VLOOKUP($G56,Baseline!$G:$HT,211,0))=0,"",VLOOKUP($G56,Baseline!$G:$HT,211,0))</f>
        <v/>
      </c>
      <c r="HJ56" s="139" t="str">
        <f>IF(LEN(VLOOKUP($G56,Baseline!$G:$HT,212,0))=0,"",VLOOKUP($G56,Baseline!$G:$HT,212,0))</f>
        <v/>
      </c>
      <c r="HK56" s="139" t="str">
        <f>IF(LEN(VLOOKUP($G56,Baseline!$G:$HT,213,0))=0,"",VLOOKUP($G56,Baseline!$G:$HT,213,0))</f>
        <v/>
      </c>
      <c r="HL56" s="139" t="str">
        <f>IF(LEN(VLOOKUP($G56,Baseline!$G:$HT,214,0))=0,"",VLOOKUP($G56,Baseline!$G:$HT,214,0))</f>
        <v/>
      </c>
      <c r="HM56" s="139" t="str">
        <f>IF(LEN(VLOOKUP($G56,Baseline!$G:$HT,215,0))=0,"",VLOOKUP($G56,Baseline!$G:$HT,215,0))</f>
        <v/>
      </c>
      <c r="HN56" s="139" t="str">
        <f>IF(LEN(VLOOKUP($G56,Baseline!$G:$HT,216,0))=0,"",VLOOKUP($G56,Baseline!$G:$HT,216,0))</f>
        <v/>
      </c>
      <c r="HO56" s="139" t="str">
        <f>IF(LEN(VLOOKUP($G56,Baseline!$G:$HT,217,0))=0,"",VLOOKUP($G56,Baseline!$G:$HT,217,0))</f>
        <v/>
      </c>
      <c r="HP56" s="139" t="str">
        <f>IF(LEN(VLOOKUP($G56,Baseline!$G:$HT,218,0))=0,"",VLOOKUP($G56,Baseline!$G:$HT,218,0))</f>
        <v/>
      </c>
      <c r="HQ56" s="139" t="str">
        <f>IF(LEN(VLOOKUP($G56,Baseline!$G:$HT,219,0))=0,"",VLOOKUP($G56,Baseline!$G:$HT,219,0))</f>
        <v/>
      </c>
      <c r="HR56" s="139" t="str">
        <f>IF(LEN(VLOOKUP($G56,Baseline!$G:$HT,220,0))=0,"",VLOOKUP($G56,Baseline!$G:$HT,220,0))</f>
        <v/>
      </c>
      <c r="HS56" s="139" t="str">
        <f>IF(LEN(VLOOKUP($G56,Baseline!$G:$HT,221,0))=0,"",VLOOKUP($G56,Baseline!$G:$HT,221,0))</f>
        <v/>
      </c>
      <c r="HT56" s="139" t="str">
        <f>IF(LEN(VLOOKUP($G56,Baseline!$G:$HT,222,0))=0,"",VLOOKUP($G56,Baseline!$G:$HT,222,0))</f>
        <v/>
      </c>
      <c r="HU56" s="139"/>
      <c r="HV56" s="139"/>
      <c r="HW56" s="139"/>
      <c r="HX56" s="139"/>
    </row>
    <row r="57" spans="1:1024" s="180" customFormat="1" ht="94.5" x14ac:dyDescent="0.25">
      <c r="A57" s="131" t="s">
        <v>261</v>
      </c>
      <c r="B57" s="131" t="s">
        <v>262</v>
      </c>
      <c r="C57" s="131"/>
      <c r="D57" s="131"/>
      <c r="E57" s="131"/>
      <c r="F57" s="130" t="s">
        <v>263</v>
      </c>
      <c r="G57" s="131" t="s">
        <v>1469</v>
      </c>
      <c r="H57" s="130"/>
      <c r="I57" s="178" t="s">
        <v>1730</v>
      </c>
      <c r="J57" s="130" t="str">
        <f>IF(LEN(VLOOKUP($G57,Baseline!$G:$BH,4,0))=0,"",VLOOKUP($G57,Baseline!$G:$BH,4,0))</f>
        <v>0 = Nein</v>
      </c>
      <c r="K57" s="130" t="str">
        <f>IF(LEN(VLOOKUP($G57,Baseline!$G:$BH,5,0))=0,"",VLOOKUP($G57,Baseline!$G:$BH,5,0))</f>
        <v>1 = Ja</v>
      </c>
      <c r="L57" s="130" t="str">
        <f>IF(LEN(VLOOKUP($G57,Baseline!$G:$BH,6,0))=0,"",VLOOKUP($G57,Baseline!$G:$BH,6,0))</f>
        <v>3 = Ich nehme keine Medikamente ein</v>
      </c>
      <c r="M57" s="130" t="str">
        <f>IF(LEN(VLOOKUP($G57,Baseline!$G:$BH,7,0))=0,"",VLOOKUP($G57,Baseline!$G:$BH,7,0))</f>
        <v>77 = Weiß nicht</v>
      </c>
      <c r="N57" s="130" t="str">
        <f>IF(LEN(VLOOKUP($G57,Baseline!$G:$BH,8,0))=0,"",VLOOKUP($G57,Baseline!$G:$BH,8,0))</f>
        <v/>
      </c>
      <c r="O57" s="130" t="str">
        <f>IF(LEN(VLOOKUP($G57,Baseline!$G:$BH,9,0))=0,"",VLOOKUP($G57,Baseline!$G:$BH,9,0))</f>
        <v/>
      </c>
      <c r="P57" s="130" t="str">
        <f>IF(LEN(VLOOKUP($G57,Baseline!$G:$BH,10,0))=0,"",VLOOKUP($G57,Baseline!$G:$BH,10,0))</f>
        <v/>
      </c>
      <c r="Q57" s="130" t="str">
        <f>IF(LEN(VLOOKUP($G57,Baseline!$G:$BH,11,0))=0,"",VLOOKUP($G57,Baseline!$G:$BH,11,0))</f>
        <v/>
      </c>
      <c r="R57" s="130" t="str">
        <f>IF(LEN(VLOOKUP($G57,Baseline!$G:$BH,12,0))=0,"",VLOOKUP($G57,Baseline!$G:$BH,12,0))</f>
        <v/>
      </c>
      <c r="S57" s="130" t="str">
        <f>IF(LEN(VLOOKUP($G57,Baseline!$G:$BH,13,0))=0,"",VLOOKUP($G57,Baseline!$G:$BH,13,0))</f>
        <v/>
      </c>
      <c r="T57" s="130" t="str">
        <f>IF(LEN(VLOOKUP($G57,Baseline!$G:$BH,14,0))=0,"",VLOOKUP($G57,Baseline!$G:$BH,14,0))</f>
        <v/>
      </c>
      <c r="U57" s="130" t="str">
        <f>IF(LEN(VLOOKUP($G57,Baseline!$G:$BH,15,0))=0,"",VLOOKUP($G57,Baseline!$G:$BH,15,0))</f>
        <v/>
      </c>
      <c r="V57" s="130" t="str">
        <f>IF(LEN(VLOOKUP($G57,Baseline!$G:$BH,16,0))=0,"",VLOOKUP($G57,Baseline!$G:$BH,16,0))</f>
        <v/>
      </c>
      <c r="W57" s="130" t="str">
        <f>IF(LEN(VLOOKUP($G57,Baseline!$G:$BH,17,0))=0,"",VLOOKUP($G57,Baseline!$G:$BH,17,0))</f>
        <v/>
      </c>
      <c r="X57" s="130" t="str">
        <f>IF(LEN(VLOOKUP($G57,Baseline!$G:$BH,18,0))=0,"",VLOOKUP($G57,Baseline!$G:$BH,18,0))</f>
        <v/>
      </c>
      <c r="Y57" s="130" t="str">
        <f>IF(LEN(VLOOKUP($G57,Baseline!$G:$BH,19,0))=0,"",VLOOKUP($G57,Baseline!$G:$BH,19,0))</f>
        <v/>
      </c>
      <c r="Z57" s="130" t="str">
        <f>IF(LEN(VLOOKUP($G57,Baseline!$G:$BH,20,0))=0,"",VLOOKUP($G57,Baseline!$G:$BH,20,0))</f>
        <v/>
      </c>
      <c r="AA57" s="130" t="str">
        <f>IF(LEN(VLOOKUP($G57,Baseline!$G:$BH,21,0))=0,"",VLOOKUP($G57,Baseline!$G:$BH,21,0))</f>
        <v/>
      </c>
      <c r="AB57" s="130" t="str">
        <f>IF(LEN(VLOOKUP($G57,Baseline!$G:$BH,22,0))=0,"",VLOOKUP($G57,Baseline!$G:$BH,22,0))</f>
        <v/>
      </c>
      <c r="AC57" s="130" t="str">
        <f>IF(LEN(VLOOKUP($G57,Baseline!$G:$BH,23,0))=0,"",VLOOKUP($G57,Baseline!$G:$BH,23,0))</f>
        <v/>
      </c>
      <c r="AD57" s="130" t="str">
        <f>IF(LEN(VLOOKUP($G57,Baseline!$G:$BH,24,0))=0,"",VLOOKUP($G57,Baseline!$G:$BH,24,0))</f>
        <v/>
      </c>
      <c r="AE57" s="130" t="str">
        <f>IF(LEN(VLOOKUP($G57,Baseline!$G:$BH,25,0))=0,"",VLOOKUP($G57,Baseline!$G:$BH,25,0))</f>
        <v/>
      </c>
      <c r="AF57" s="130" t="str">
        <f>IF(LEN(VLOOKUP($G57,Baseline!$G:$BH,26,0))=0,"",VLOOKUP($G57,Baseline!$G:$BH,26,0))</f>
        <v/>
      </c>
      <c r="AG57" s="130"/>
      <c r="AH57" s="130"/>
      <c r="AI57" s="130"/>
      <c r="AJ57" s="130"/>
      <c r="AK57" s="178" t="s">
        <v>1731</v>
      </c>
      <c r="AL57" s="130" t="str">
        <f>IF(LEN(VLOOKUP($G57,Baseline!$G:$BH,32,0))=0,"",VLOOKUP($G57,Baseline!$G:$BH,32,0))</f>
        <v>0 = No</v>
      </c>
      <c r="AM57" s="130" t="str">
        <f>IF(LEN(VLOOKUP($G57,Baseline!$G:$BH,33,0))=0,"",VLOOKUP($G57,Baseline!$G:$BH,33,0))</f>
        <v>1 = Yes</v>
      </c>
      <c r="AN57" s="130" t="str">
        <f>IF(LEN(VLOOKUP($G57,Baseline!$G:$BH,34,0))=0,"",VLOOKUP($G57,Baseline!$G:$BH,34,0))</f>
        <v>3 = I don't take any medication</v>
      </c>
      <c r="AO57" s="130" t="str">
        <f>IF(LEN(VLOOKUP($G57,Baseline!$G:$BH,35,0))=0,"",VLOOKUP($G57,Baseline!$G:$BH,35,0))</f>
        <v>77 = I don't know</v>
      </c>
      <c r="AP57" s="130" t="str">
        <f>IF(LEN(VLOOKUP($G57,Baseline!$G:$BH,36,0))=0,"",VLOOKUP($G57,Baseline!$G:$BH,36,0))</f>
        <v/>
      </c>
      <c r="AQ57" s="130" t="str">
        <f>IF(LEN(VLOOKUP($G57,Baseline!$G:$BH,37,0))=0,"",VLOOKUP($G57,Baseline!$G:$BH,37,0))</f>
        <v/>
      </c>
      <c r="AR57" s="130" t="str">
        <f>IF(LEN(VLOOKUP($G57,Baseline!$G:$BH,38,0))=0,"",VLOOKUP($G57,Baseline!$G:$BH,38,0))</f>
        <v/>
      </c>
      <c r="AS57" s="130" t="str">
        <f>IF(LEN(VLOOKUP($G57,Baseline!$G:$BH,39,0))=0,"",VLOOKUP($G57,Baseline!$G:$BH,39,0))</f>
        <v/>
      </c>
      <c r="AT57" s="130" t="str">
        <f>IF(LEN(VLOOKUP($G57,Baseline!$G:$BH,40,0))=0,"",VLOOKUP($G57,Baseline!$G:$BH,40,0))</f>
        <v/>
      </c>
      <c r="AU57" s="130" t="str">
        <f>IF(LEN(VLOOKUP($G57,Baseline!$G:$BH,41,0))=0,"",VLOOKUP($G57,Baseline!$G:$BH,41,0))</f>
        <v/>
      </c>
      <c r="AV57" s="130" t="str">
        <f>IF(LEN(VLOOKUP($G57,Baseline!$G:$BH,42,0))=0,"",VLOOKUP($G57,Baseline!$G:$BH,42,0))</f>
        <v/>
      </c>
      <c r="AW57" s="130" t="str">
        <f>IF(LEN(VLOOKUP($G57,Baseline!$G:$BH,43,0))=0,"",VLOOKUP($G57,Baseline!$G:$BH,43,0))</f>
        <v/>
      </c>
      <c r="AX57" s="130" t="str">
        <f>IF(LEN(VLOOKUP($G57,Baseline!$G:$BH,44,0))=0,"",VLOOKUP($G57,Baseline!$G:$BH,44,0))</f>
        <v/>
      </c>
      <c r="AY57" s="130" t="str">
        <f>IF(LEN(VLOOKUP($G57,Baseline!$G:$BH,45,0))=0,"",VLOOKUP($G57,Baseline!$G:$BH,45,0))</f>
        <v/>
      </c>
      <c r="AZ57" s="130" t="str">
        <f>IF(LEN(VLOOKUP($G57,Baseline!$G:$BH,46,0))=0,"",VLOOKUP($G57,Baseline!$G:$BH,46,0))</f>
        <v/>
      </c>
      <c r="BA57" s="130" t="str">
        <f>IF(LEN(VLOOKUP($G57,Baseline!$G:$BH,47,0))=0,"",VLOOKUP($G57,Baseline!$G:$BH,47,0))</f>
        <v/>
      </c>
      <c r="BB57" s="130" t="str">
        <f>IF(LEN(VLOOKUP($G57,Baseline!$G:$BH,48,0))=0,"",VLOOKUP($G57,Baseline!$G:$BH,48,0))</f>
        <v/>
      </c>
      <c r="BC57" s="130" t="str">
        <f>IF(LEN(VLOOKUP($G57,Baseline!$G:$BH,49,0))=0,"",VLOOKUP($G57,Baseline!$G:$BH,49,0))</f>
        <v/>
      </c>
      <c r="BD57" s="130" t="str">
        <f>IF(LEN(VLOOKUP($G57,Baseline!$G:$BH,50,0))=0,"",VLOOKUP($G57,Baseline!$G:$BH,50,0))</f>
        <v/>
      </c>
      <c r="BE57" s="130" t="str">
        <f>IF(LEN(VLOOKUP($G57,Baseline!$G:$BH,51,0))=0,"",VLOOKUP($G57,Baseline!$G:$BH,51,0))</f>
        <v/>
      </c>
      <c r="BF57" s="130" t="str">
        <f>IF(LEN(VLOOKUP($G57,Baseline!$G:$BH,52,0))=0,"",VLOOKUP($G57,Baseline!$G:$BH,52,0))</f>
        <v/>
      </c>
      <c r="BG57" s="130" t="str">
        <f>IF(LEN(VLOOKUP($G57,Baseline!$G:$BH,53,0))=0,"",VLOOKUP($G57,Baseline!$G:$BH,53,0))</f>
        <v/>
      </c>
      <c r="BH57" s="130" t="str">
        <f>IF(LEN(VLOOKUP($G57,Baseline!$G:$BH,54,0))=0,"",VLOOKUP($G57,Baseline!$G:$BH,54,0))</f>
        <v/>
      </c>
      <c r="BI57" s="130"/>
      <c r="BJ57" s="130"/>
      <c r="BK57" s="130"/>
      <c r="BL57" s="130"/>
      <c r="BM57" s="178" t="s">
        <v>1732</v>
      </c>
      <c r="BN57" s="135" t="str">
        <f>IF(LEN(VLOOKUP($G57,Baseline!$G:$CJ,60,0))=0,"",VLOOKUP($G57,Baseline!$G:$CJ,60,0))</f>
        <v>0 = No</v>
      </c>
      <c r="BO57" s="135" t="str">
        <f>IF(LEN(VLOOKUP($G57,Baseline!$G:$CJ,61,0))=0,"",VLOOKUP($G57,Baseline!$G:$CJ,61,0))</f>
        <v>1 = Sí</v>
      </c>
      <c r="BP57" s="135" t="str">
        <f>IF(LEN(VLOOKUP($G57,Baseline!$G:$CJ,62,0))=0,"",VLOOKUP($G57,Baseline!$G:$CJ,62,0))</f>
        <v>3 = No tomo medicamentos</v>
      </c>
      <c r="BQ57" s="135" t="str">
        <f>IF(LEN(VLOOKUP($G57,Baseline!$G:$CJ,63,0))=0,"",VLOOKUP($G57,Baseline!$G:$CJ,63,0))</f>
        <v>77 = No lo sé</v>
      </c>
      <c r="BR57" s="135" t="str">
        <f>IF(LEN(VLOOKUP($G57,Baseline!$G:$CJ,64,0))=0,"",VLOOKUP($G57,Baseline!$G:$CJ,64,0))</f>
        <v/>
      </c>
      <c r="BS57" s="135" t="str">
        <f>IF(LEN(VLOOKUP($G57,Baseline!$G:$CJ,65,0))=0,"",VLOOKUP($G57,Baseline!$G:$CJ,65,0))</f>
        <v/>
      </c>
      <c r="BT57" s="135" t="str">
        <f>IF(LEN(VLOOKUP($G57,Baseline!$G:$CJ,66,0))=0,"",VLOOKUP($G57,Baseline!$G:$CJ,66,0))</f>
        <v/>
      </c>
      <c r="BU57" s="135" t="str">
        <f>IF(LEN(VLOOKUP($G57,Baseline!$G:$CJ,67,0))=0,"",VLOOKUP($G57,Baseline!$G:$CJ,67,0))</f>
        <v/>
      </c>
      <c r="BV57" s="135" t="str">
        <f>IF(LEN(VLOOKUP($G57,Baseline!$G:$CJ,68,0))=0,"",VLOOKUP($G57,Baseline!$G:$CJ,68,0))</f>
        <v/>
      </c>
      <c r="BW57" s="135" t="str">
        <f>IF(LEN(VLOOKUP($G57,Baseline!$G:$CJ,69,0))=0,"",VLOOKUP($G57,Baseline!$G:$CJ,69,0))</f>
        <v/>
      </c>
      <c r="BX57" s="135" t="str">
        <f>IF(LEN(VLOOKUP($G57,Baseline!$G:$CJ,70,0))=0,"",VLOOKUP($G57,Baseline!$G:$CJ,70,0))</f>
        <v/>
      </c>
      <c r="BY57" s="135" t="str">
        <f>IF(LEN(VLOOKUP($G57,Baseline!$G:$CJ,71,0))=0,"",VLOOKUP($G57,Baseline!$G:$CJ,71,0))</f>
        <v/>
      </c>
      <c r="BZ57" s="135" t="str">
        <f>IF(LEN(VLOOKUP($G57,Baseline!$G:$CJ,72,0))=0,"",VLOOKUP($G57,Baseline!$G:$CJ,72,0))</f>
        <v/>
      </c>
      <c r="CA57" s="135" t="str">
        <f>IF(LEN(VLOOKUP($G57,Baseline!$G:$CJ,73,0))=0,"",VLOOKUP($G57,Baseline!$G:$CJ,73,0))</f>
        <v/>
      </c>
      <c r="CB57" s="135" t="str">
        <f>IF(LEN(VLOOKUP($G57,Baseline!$G:$CJ,74,0))=0,"",VLOOKUP($G57,Baseline!$G:$CJ,74,0))</f>
        <v/>
      </c>
      <c r="CC57" s="135" t="str">
        <f>IF(LEN(VLOOKUP($G57,Baseline!$G:$CJ,75,0))=0,"",VLOOKUP($G57,Baseline!$G:$CJ,75,0))</f>
        <v/>
      </c>
      <c r="CD57" s="135" t="str">
        <f>IF(LEN(VLOOKUP($G57,Baseline!$G:$CJ,76,0))=0,"",VLOOKUP($G57,Baseline!$G:$CJ,76,0))</f>
        <v/>
      </c>
      <c r="CE57" s="135" t="str">
        <f>IF(LEN(VLOOKUP($G57,Baseline!$G:$CJ,77,0))=0,"",VLOOKUP($G57,Baseline!$G:$CJ,77,0))</f>
        <v/>
      </c>
      <c r="CF57" s="135" t="str">
        <f>IF(LEN(VLOOKUP($G57,Baseline!$G:$CJ,78,0))=0,"",VLOOKUP($G57,Baseline!$G:$CJ,78,0))</f>
        <v/>
      </c>
      <c r="CG57" s="135" t="str">
        <f>IF(LEN(VLOOKUP($G57,Baseline!$G:$CJ,79,0))=0,"",VLOOKUP($G57,Baseline!$G:$CJ,79,0))</f>
        <v/>
      </c>
      <c r="CH57" s="135" t="str">
        <f>IF(LEN(VLOOKUP($G57,Baseline!$G:$CJ,80,0))=0,"",VLOOKUP($G57,Baseline!$G:$CJ,80,0))</f>
        <v/>
      </c>
      <c r="CI57" s="135" t="str">
        <f>IF(LEN(VLOOKUP($G57,Baseline!$G:$CJ,81,0))=0,"",VLOOKUP($G57,Baseline!$G:$CJ,81,0))</f>
        <v/>
      </c>
      <c r="CJ57" s="135" t="str">
        <f>IF(LEN(VLOOKUP($G57,Baseline!$G:$CJ,82,0))=0,"",VLOOKUP($G57,Baseline!$G:$CJ,82,0))</f>
        <v/>
      </c>
      <c r="CK57" s="130"/>
      <c r="CL57" s="130"/>
      <c r="CM57" s="130"/>
      <c r="CN57" s="130"/>
      <c r="CO57" s="179" t="s">
        <v>1733</v>
      </c>
      <c r="CP57" s="136" t="str">
        <f>IF(LEN(VLOOKUP($G57,Baseline!$G:$DL,88,0))=0,"",VLOOKUP($G57,Baseline!$G:$DL,88,0))</f>
        <v>0 = non</v>
      </c>
      <c r="CQ57" s="136" t="str">
        <f>IF(LEN(VLOOKUP($G57,Baseline!$G:$DL,89,0))=0,"",VLOOKUP($G57,Baseline!$G:$DL,89,0))</f>
        <v>1 = oui</v>
      </c>
      <c r="CR57" s="136" t="str">
        <f>IF(LEN(VLOOKUP($G57,Baseline!$G:$DL,90,0))=0,"",VLOOKUP($G57,Baseline!$G:$DL,90,0))</f>
        <v>3 = je ne prends pas de médicament</v>
      </c>
      <c r="CS57" s="136" t="str">
        <f>IF(LEN(VLOOKUP($G57,Baseline!$G:$DL,91,0))=0,"",VLOOKUP($G57,Baseline!$G:$DL,91,0))</f>
        <v>77 = je ne sais pas</v>
      </c>
      <c r="CT57" s="136" t="str">
        <f>IF(LEN(VLOOKUP($G57,Baseline!$G:$DL,92,0))=0,"",VLOOKUP($G57,Baseline!$G:$DL,92,0))</f>
        <v/>
      </c>
      <c r="CU57" s="136" t="str">
        <f>IF(LEN(VLOOKUP($G57,Baseline!$G:$DL,93,0))=0,"",VLOOKUP($G57,Baseline!$G:$DL,93,0))</f>
        <v/>
      </c>
      <c r="CV57" s="136" t="str">
        <f>IF(LEN(VLOOKUP($G57,Baseline!$G:$DL,94,0))=0,"",VLOOKUP($G57,Baseline!$G:$DL,94,0))</f>
        <v/>
      </c>
      <c r="CW57" s="136" t="str">
        <f>IF(LEN(VLOOKUP($G57,Baseline!$G:$DL,95,0))=0,"",VLOOKUP($G57,Baseline!$G:$DL,95,0))</f>
        <v/>
      </c>
      <c r="CX57" s="136" t="str">
        <f>IF(LEN(VLOOKUP($G57,Baseline!$G:$DL,96,0))=0,"",VLOOKUP($G57,Baseline!$G:$DL,96,0))</f>
        <v/>
      </c>
      <c r="CY57" s="136" t="str">
        <f>IF(LEN(VLOOKUP($G57,Baseline!$G:$DL,97,0))=0,"",VLOOKUP($G57,Baseline!$G:$DL,97,0))</f>
        <v/>
      </c>
      <c r="CZ57" s="136" t="str">
        <f>IF(LEN(VLOOKUP($G57,Baseline!$G:$DL,98,0))=0,"",VLOOKUP($G57,Baseline!$G:$DL,98,0))</f>
        <v/>
      </c>
      <c r="DA57" s="136" t="str">
        <f>IF(LEN(VLOOKUP($G57,Baseline!$G:$DL,99,0))=0,"",VLOOKUP($G57,Baseline!$G:$DL,99,0))</f>
        <v/>
      </c>
      <c r="DB57" s="136" t="str">
        <f>IF(LEN(VLOOKUP($G57,Baseline!$G:$DL,100,0))=0,"",VLOOKUP($G57,Baseline!$G:$DL,100,0))</f>
        <v/>
      </c>
      <c r="DC57" s="136" t="str">
        <f>IF(LEN(VLOOKUP($G57,Baseline!$G:$DL,101,0))=0,"",VLOOKUP($G57,Baseline!$G:$DL,101,0))</f>
        <v/>
      </c>
      <c r="DD57" s="136" t="str">
        <f>IF(LEN(VLOOKUP($G57,Baseline!$G:$DL,102,0))=0,"",VLOOKUP($G57,Baseline!$G:$DL,102,0))</f>
        <v/>
      </c>
      <c r="DE57" s="136" t="str">
        <f>IF(LEN(VLOOKUP($G57,Baseline!$G:$DL,103,0))=0,"",VLOOKUP($G57,Baseline!$G:$DL,103,0))</f>
        <v/>
      </c>
      <c r="DF57" s="136" t="str">
        <f>IF(LEN(VLOOKUP($G57,Baseline!$G:$DL,104,0))=0,"",VLOOKUP($G57,Baseline!$G:$DL,104,0))</f>
        <v/>
      </c>
      <c r="DG57" s="136" t="str">
        <f>IF(LEN(VLOOKUP($G57,Baseline!$G:$DL,105,0))=0,"",VLOOKUP($G57,Baseline!$G:$DL,105,0))</f>
        <v/>
      </c>
      <c r="DH57" s="136" t="str">
        <f>IF(LEN(VLOOKUP($G57,Baseline!$G:$DL,106,0))=0,"",VLOOKUP($G57,Baseline!$G:$DL,106,0))</f>
        <v/>
      </c>
      <c r="DI57" s="136" t="str">
        <f>IF(LEN(VLOOKUP($G57,Baseline!$G:$DL,107,0))=0,"",VLOOKUP($G57,Baseline!$G:$DL,107,0))</f>
        <v/>
      </c>
      <c r="DJ57" s="136" t="str">
        <f>IF(LEN(VLOOKUP($G57,Baseline!$G:$DL,108,0))=0,"",VLOOKUP($G57,Baseline!$G:$DL,108,0))</f>
        <v/>
      </c>
      <c r="DK57" s="136" t="str">
        <f>IF(LEN(VLOOKUP($G57,Baseline!$G:$DL,109,0))=0,"",VLOOKUP($G57,Baseline!$G:$DL,109,0))</f>
        <v/>
      </c>
      <c r="DL57" s="136" t="str">
        <f>IF(LEN(VLOOKUP($G57,Baseline!$G:$DL,110,0))=0,"",VLOOKUP($G57,Baseline!$G:$DL,110,0))</f>
        <v/>
      </c>
      <c r="DM57" s="137"/>
      <c r="DN57" s="137"/>
      <c r="DO57" s="137"/>
      <c r="DP57" s="137"/>
      <c r="DQ57" s="178" t="s">
        <v>1734</v>
      </c>
      <c r="DR57" s="139" t="str">
        <f>IF(LEN(VLOOKUP($G57,Baseline!$G:$EN,116,0))=0,"",VLOOKUP($G57,Baseline!$G:$EN,116,0))</f>
        <v>0 = nem</v>
      </c>
      <c r="DS57" s="139" t="str">
        <f>IF(LEN(VLOOKUP($G57,Baseline!$G:$EN,117,0))=0,"",VLOOKUP($G57,Baseline!$G:$EN,117,0))</f>
        <v>1 = igen</v>
      </c>
      <c r="DT57" s="139" t="str">
        <f>IF(LEN(VLOOKUP($G57,Baseline!$G:$EN,118,0))=0,"",VLOOKUP($G57,Baseline!$G:$EN,118,0))</f>
        <v>3 = nem szedek semmilyen gyógyszert</v>
      </c>
      <c r="DU57" s="139" t="str">
        <f>IF(LEN(VLOOKUP($G57,Baseline!$G:$EN,119,0))=0,"",VLOOKUP($G57,Baseline!$G:$EN,119,0))</f>
        <v>77 = nem tudom</v>
      </c>
      <c r="DV57" s="139" t="str">
        <f>IF(LEN(VLOOKUP($G57,Baseline!$G:$EN,120,0))=0,"",VLOOKUP($G57,Baseline!$G:$EN,120,0))</f>
        <v/>
      </c>
      <c r="DW57" s="139" t="str">
        <f>IF(LEN(VLOOKUP($G57,Baseline!$G:$EN,121,0))=0,"",VLOOKUP($G57,Baseline!$G:$EN,121,0))</f>
        <v/>
      </c>
      <c r="DX57" s="139" t="str">
        <f>IF(LEN(VLOOKUP($G57,Baseline!$G:$EN,122,0))=0,"",VLOOKUP($G57,Baseline!$G:$EN,122,0))</f>
        <v/>
      </c>
      <c r="DY57" s="139" t="str">
        <f>IF(LEN(VLOOKUP($G57,Baseline!$G:$EN,123,0))=0,"",VLOOKUP($G57,Baseline!$G:$EN,123,0))</f>
        <v/>
      </c>
      <c r="DZ57" s="139" t="str">
        <f>IF(LEN(VLOOKUP($G57,Baseline!$G:$EN,124,0))=0,"",VLOOKUP($G57,Baseline!$G:$EN,124,0))</f>
        <v/>
      </c>
      <c r="EA57" s="139" t="str">
        <f>IF(LEN(VLOOKUP($G57,Baseline!$G:$EN,125,0))=0,"",VLOOKUP($G57,Baseline!$G:$EN,125,0))</f>
        <v/>
      </c>
      <c r="EB57" s="139" t="str">
        <f>IF(LEN(VLOOKUP($G57,Baseline!$G:$EN,126,0))=0,"",VLOOKUP($G57,Baseline!$G:$EN,126,0))</f>
        <v/>
      </c>
      <c r="EC57" s="139" t="str">
        <f>IF(LEN(VLOOKUP($G57,Baseline!$G:$EN,127,0))=0,"",VLOOKUP($G57,Baseline!$G:$EN,127,0))</f>
        <v/>
      </c>
      <c r="ED57" s="139" t="str">
        <f>IF(LEN(VLOOKUP($G57,Baseline!$G:$EN,128,0))=0,"",VLOOKUP($G57,Baseline!$G:$EN,128,0))</f>
        <v/>
      </c>
      <c r="EE57" s="139" t="str">
        <f>IF(LEN(VLOOKUP($G57,Baseline!$G:$EN,129,0))=0,"",VLOOKUP($G57,Baseline!$G:$EN,129,0))</f>
        <v/>
      </c>
      <c r="EF57" s="139" t="str">
        <f>IF(LEN(VLOOKUP($G57,Baseline!$G:$EN,130,0))=0,"",VLOOKUP($G57,Baseline!$G:$EN,130,0))</f>
        <v/>
      </c>
      <c r="EG57" s="139" t="str">
        <f>IF(LEN(VLOOKUP($G57,Baseline!$G:$EN,131,0))=0,"",VLOOKUP($G57,Baseline!$G:$EN,131,0))</f>
        <v/>
      </c>
      <c r="EH57" s="139" t="str">
        <f>IF(LEN(VLOOKUP($G57,Baseline!$G:$EN,132,0))=0,"",VLOOKUP($G57,Baseline!$G:$EN,132,0))</f>
        <v/>
      </c>
      <c r="EI57" s="139" t="str">
        <f>IF(LEN(VLOOKUP($G57,Baseline!$G:$EN,133,0))=0,"",VLOOKUP($G57,Baseline!$G:$EN,133,0))</f>
        <v/>
      </c>
      <c r="EJ57" s="139" t="str">
        <f>IF(LEN(VLOOKUP($G57,Baseline!$G:$EN,134,0))=0,"",VLOOKUP($G57,Baseline!$G:$EN,134,0))</f>
        <v/>
      </c>
      <c r="EK57" s="139" t="str">
        <f>IF(LEN(VLOOKUP($G57,Baseline!$G:$EN,135,0))=0,"",VLOOKUP($G57,Baseline!$G:$EN,135,0))</f>
        <v/>
      </c>
      <c r="EL57" s="139" t="str">
        <f>IF(LEN(VLOOKUP($G57,Baseline!$G:$EN,136,0))=0,"",VLOOKUP($G57,Baseline!$G:$EN,136,0))</f>
        <v/>
      </c>
      <c r="EM57" s="139" t="str">
        <f>IF(LEN(VLOOKUP($G57,Baseline!$G:$EN,137,0))=0,"",VLOOKUP($G57,Baseline!$G:$EN,137,0))</f>
        <v/>
      </c>
      <c r="EN57" s="139" t="str">
        <f>IF(LEN(VLOOKUP($G57,Baseline!$G:$EN,138,0))=0,"",VLOOKUP($G57,Baseline!$G:$EN,138,0))</f>
        <v/>
      </c>
      <c r="EO57" s="130"/>
      <c r="EP57" s="130"/>
      <c r="EQ57" s="130"/>
      <c r="ER57" s="130"/>
      <c r="ES57" s="178" t="s">
        <v>1735</v>
      </c>
      <c r="ET57" s="139" t="str">
        <f>IF(LEN(VLOOKUP($G57,Baseline!$G:$FP,144,0))=0,"",VLOOKUP($G57,Baseline!$G:$FP,144,0))</f>
        <v>0 = no</v>
      </c>
      <c r="EU57" s="139" t="str">
        <f>IF(LEN(VLOOKUP($G57,Baseline!$G:$FP,145,0))=0,"",VLOOKUP($G57,Baseline!$G:$FP,145,0))</f>
        <v>1 = sì</v>
      </c>
      <c r="EV57" s="139" t="str">
        <f>IF(LEN(VLOOKUP($G57,Baseline!$G:$FP,146,0))=0,"",VLOOKUP($G57,Baseline!$G:$FP,146,0))</f>
        <v>3 = non assumo farmaci</v>
      </c>
      <c r="EW57" s="139" t="str">
        <f>IF(LEN(VLOOKUP($G57,Baseline!$G:$FP,147,0))=0,"",VLOOKUP($G57,Baseline!$G:$FP,147,0))</f>
        <v>77 = non lo so</v>
      </c>
      <c r="EX57" s="139" t="str">
        <f>IF(LEN(VLOOKUP($G57,Baseline!$G:$FP,148,0))=0,"",VLOOKUP($G57,Baseline!$G:$FP,148,0))</f>
        <v/>
      </c>
      <c r="EY57" s="139" t="str">
        <f>IF(LEN(VLOOKUP($G57,Baseline!$G:$FP,149,0))=0,"",VLOOKUP($G57,Baseline!$G:$FP,149,0))</f>
        <v/>
      </c>
      <c r="EZ57" s="139" t="str">
        <f>IF(LEN(VLOOKUP($G57,Baseline!$G:$FP,150,0))=0,"",VLOOKUP($G57,Baseline!$G:$FP,150,0))</f>
        <v/>
      </c>
      <c r="FA57" s="139" t="str">
        <f>IF(LEN(VLOOKUP($G57,Baseline!$G:$FP,151,0))=0,"",VLOOKUP($G57,Baseline!$G:$FP,151,0))</f>
        <v/>
      </c>
      <c r="FB57" s="139" t="str">
        <f>IF(LEN(VLOOKUP($G57,Baseline!$G:$FP,152,0))=0,"",VLOOKUP($G57,Baseline!$G:$FP,152,0))</f>
        <v/>
      </c>
      <c r="FC57" s="139" t="str">
        <f>IF(LEN(VLOOKUP($G57,Baseline!$G:$FP,153,0))=0,"",VLOOKUP($G57,Baseline!$G:$FP,153,0))</f>
        <v/>
      </c>
      <c r="FD57" s="139" t="str">
        <f>IF(LEN(VLOOKUP($G57,Baseline!$G:$FP,154,0))=0,"",VLOOKUP($G57,Baseline!$G:$FP,154,0))</f>
        <v/>
      </c>
      <c r="FE57" s="139" t="str">
        <f>IF(LEN(VLOOKUP($G57,Baseline!$G:$FP,155,0))=0,"",VLOOKUP($G57,Baseline!$G:$FP,155,0))</f>
        <v/>
      </c>
      <c r="FF57" s="139" t="str">
        <f>IF(LEN(VLOOKUP($G57,Baseline!$G:$FP,156,0))=0,"",VLOOKUP($G57,Baseline!$G:$FP,156,0))</f>
        <v/>
      </c>
      <c r="FG57" s="139" t="str">
        <f>IF(LEN(VLOOKUP($G57,Baseline!$G:$FP,157,0))=0,"",VLOOKUP($G57,Baseline!$G:$FP,157,0))</f>
        <v/>
      </c>
      <c r="FH57" s="139" t="str">
        <f>IF(LEN(VLOOKUP($G57,Baseline!$G:$FP,158,0))=0,"",VLOOKUP($G57,Baseline!$G:$FP,158,0))</f>
        <v/>
      </c>
      <c r="FI57" s="139" t="str">
        <f>IF(LEN(VLOOKUP($G57,Baseline!$G:$FP,159,0))=0,"",VLOOKUP($G57,Baseline!$G:$FP,159,0))</f>
        <v/>
      </c>
      <c r="FJ57" s="139" t="str">
        <f>IF(LEN(VLOOKUP($G57,Baseline!$G:$FP,160,0))=0,"",VLOOKUP($G57,Baseline!$G:$FP,160,0))</f>
        <v/>
      </c>
      <c r="FK57" s="139" t="str">
        <f>IF(LEN(VLOOKUP($G57,Baseline!$G:$FP,161,0))=0,"",VLOOKUP($G57,Baseline!$G:$FP,161,0))</f>
        <v/>
      </c>
      <c r="FL57" s="139" t="str">
        <f>IF(LEN(VLOOKUP($G57,Baseline!$G:$FP,162,0))=0,"",VLOOKUP($G57,Baseline!$G:$FP,162,0))</f>
        <v/>
      </c>
      <c r="FM57" s="139" t="str">
        <f>IF(LEN(VLOOKUP($G57,Baseline!$G:$FP,163,0))=0,"",VLOOKUP($G57,Baseline!$G:$FP,163,0))</f>
        <v/>
      </c>
      <c r="FN57" s="139" t="str">
        <f>IF(LEN(VLOOKUP($G57,Baseline!$G:$FP,164,0))=0,"",VLOOKUP($G57,Baseline!$G:$FP,164,0))</f>
        <v/>
      </c>
      <c r="FO57" s="139" t="str">
        <f>IF(LEN(VLOOKUP($G57,Baseline!$G:$FP,165,0))=0,"",VLOOKUP($G57,Baseline!$G:$FP,165,0))</f>
        <v/>
      </c>
      <c r="FP57" s="139" t="str">
        <f>IF(LEN(VLOOKUP($G57,Baseline!$G:$FP,166,0))=0,"",VLOOKUP($G57,Baseline!$G:$FP,166,0))</f>
        <v/>
      </c>
      <c r="FQ57" s="130"/>
      <c r="FR57" s="130"/>
      <c r="FS57" s="130"/>
      <c r="FT57" s="130"/>
      <c r="FU57" s="178" t="s">
        <v>1736</v>
      </c>
      <c r="FV57" s="139" t="str">
        <f>IF(LEN(VLOOKUP($G57,Baseline!$G:$GR,172,0))=0,"",VLOOKUP($G57,Baseline!$G:$GR,172,0))</f>
        <v>0 = нет</v>
      </c>
      <c r="FW57" s="139" t="str">
        <f>IF(LEN(VLOOKUP($G57,Baseline!$G:$GR,173,0))=0,"",VLOOKUP($G57,Baseline!$G:$GR,173,0))</f>
        <v>1 = да</v>
      </c>
      <c r="FX57" s="139" t="str">
        <f>IF(LEN(VLOOKUP($G57,Baseline!$G:$GR,174,0))=0,"",VLOOKUP($G57,Baseline!$G:$GR,174,0))</f>
        <v>3 = я не принимаю лекарств</v>
      </c>
      <c r="FY57" s="139" t="str">
        <f>IF(LEN(VLOOKUP($G57,Baseline!$G:$GR,175,0))=0,"",VLOOKUP($G57,Baseline!$G:$GR,175,0))</f>
        <v>77 = я не знаю</v>
      </c>
      <c r="FZ57" s="139" t="str">
        <f>IF(LEN(VLOOKUP($G57,Baseline!$G:$GR,176,0))=0,"",VLOOKUP($G57,Baseline!$G:$GR,176,0))</f>
        <v/>
      </c>
      <c r="GA57" s="139" t="str">
        <f>IF(LEN(VLOOKUP($G57,Baseline!$G:$GR,177,0))=0,"",VLOOKUP($G57,Baseline!$G:$GR,177,0))</f>
        <v/>
      </c>
      <c r="GB57" s="139" t="str">
        <f>IF(LEN(VLOOKUP($G57,Baseline!$G:$GR,178,0))=0,"",VLOOKUP($G57,Baseline!$G:$GR,178,0))</f>
        <v/>
      </c>
      <c r="GC57" s="139" t="str">
        <f>IF(LEN(VLOOKUP($G57,Baseline!$G:$GR,179,0))=0,"",VLOOKUP($G57,Baseline!$G:$GR,179,0))</f>
        <v/>
      </c>
      <c r="GD57" s="139" t="str">
        <f>IF(LEN(VLOOKUP($G57,Baseline!$G:$GR,180,0))=0,"",VLOOKUP($G57,Baseline!$G:$GR,180,0))</f>
        <v/>
      </c>
      <c r="GE57" s="139" t="str">
        <f>IF(LEN(VLOOKUP($G57,Baseline!$G:$GR,181,0))=0,"",VLOOKUP($G57,Baseline!$G:$GR,181,0))</f>
        <v/>
      </c>
      <c r="GF57" s="139" t="str">
        <f>IF(LEN(VLOOKUP($G57,Baseline!$G:$GR,182,0))=0,"",VLOOKUP($G57,Baseline!$G:$GR,182,0))</f>
        <v/>
      </c>
      <c r="GG57" s="139" t="str">
        <f>IF(LEN(VLOOKUP($G57,Baseline!$G:$GR,183,0))=0,"",VLOOKUP($G57,Baseline!$G:$GR,183,0))</f>
        <v/>
      </c>
      <c r="GH57" s="139" t="str">
        <f>IF(LEN(VLOOKUP($G57,Baseline!$G:$GR,184,0))=0,"",VLOOKUP($G57,Baseline!$G:$GR,184,0))</f>
        <v/>
      </c>
      <c r="GI57" s="139" t="str">
        <f>IF(LEN(VLOOKUP($G57,Baseline!$G:$GR,185,0))=0,"",VLOOKUP($G57,Baseline!$G:$GR,185,0))</f>
        <v/>
      </c>
      <c r="GJ57" s="139" t="str">
        <f>IF(LEN(VLOOKUP($G57,Baseline!$G:$GR,186,0))=0,"",VLOOKUP($G57,Baseline!$G:$GR,186,0))</f>
        <v/>
      </c>
      <c r="GK57" s="139" t="str">
        <f>IF(LEN(VLOOKUP($G57,Baseline!$G:$GR,187,0))=0,"",VLOOKUP($G57,Baseline!$G:$GR,187,0))</f>
        <v/>
      </c>
      <c r="GL57" s="139" t="str">
        <f>IF(LEN(VLOOKUP($G57,Baseline!$G:$GR,188,0))=0,"",VLOOKUP($G57,Baseline!$G:$GR,188,0))</f>
        <v/>
      </c>
      <c r="GM57" s="139" t="str">
        <f>IF(LEN(VLOOKUP($G57,Baseline!$G:$GR,189,0))=0,"",VLOOKUP($G57,Baseline!$G:$GR,189,0))</f>
        <v/>
      </c>
      <c r="GN57" s="139" t="str">
        <f>IF(LEN(VLOOKUP($G57,Baseline!$G:$GR,190,0))=0,"",VLOOKUP($G57,Baseline!$G:$GR,190,0))</f>
        <v/>
      </c>
      <c r="GO57" s="139" t="str">
        <f>IF(LEN(VLOOKUP($G57,Baseline!$G:$GR,191,0))=0,"",VLOOKUP($G57,Baseline!$G:$GR,191,0))</f>
        <v/>
      </c>
      <c r="GP57" s="139" t="str">
        <f>IF(LEN(VLOOKUP($G57,Baseline!$G:$GR,192,0))=0,"",VLOOKUP($G57,Baseline!$G:$GR,192,0))</f>
        <v/>
      </c>
      <c r="GQ57" s="139" t="str">
        <f>IF(LEN(VLOOKUP($G57,Baseline!$G:$GR,193,0))=0,"",VLOOKUP($G57,Baseline!$G:$GR,193,0))</f>
        <v/>
      </c>
      <c r="GR57" s="139" t="str">
        <f>IF(LEN(VLOOKUP($G57,Baseline!$G:$GR,194,0))=0,"",VLOOKUP($G57,Baseline!$G:$GR,194,0))</f>
        <v/>
      </c>
      <c r="GS57" s="130"/>
      <c r="GT57" s="130"/>
      <c r="GU57" s="130"/>
      <c r="GV57" s="130"/>
      <c r="GW57" s="178" t="s">
        <v>1737</v>
      </c>
      <c r="GX57" s="139" t="str">
        <f>IF(LEN(VLOOKUP($G57,Baseline!$G:$HT,200,0))=0,"",VLOOKUP($G57,Baseline!$G:$HT,200,0))</f>
        <v>0 = ne</v>
      </c>
      <c r="GY57" s="139" t="str">
        <f>IF(LEN(VLOOKUP($G57,Baseline!$G:$HT,201,0))=0,"",VLOOKUP($G57,Baseline!$G:$HT,201,0))</f>
        <v>1 = da</v>
      </c>
      <c r="GZ57" s="139" t="str">
        <f>IF(LEN(VLOOKUP($G57,Baseline!$G:$HT,202,0))=0,"",VLOOKUP($G57,Baseline!$G:$HT,202,0))</f>
        <v>3 = ne koristim lekove</v>
      </c>
      <c r="HA57" s="139" t="str">
        <f>IF(LEN(VLOOKUP($G57,Baseline!$G:$HT,203,0))=0,"",VLOOKUP($G57,Baseline!$G:$HT,203,0))</f>
        <v>77 = ne znam</v>
      </c>
      <c r="HB57" s="139" t="str">
        <f>IF(LEN(VLOOKUP($G57,Baseline!$G:$HT,204,0))=0,"",VLOOKUP($G57,Baseline!$G:$HT,204,0))</f>
        <v/>
      </c>
      <c r="HC57" s="139" t="str">
        <f>IF(LEN(VLOOKUP($G57,Baseline!$G:$HT,205,0))=0,"",VLOOKUP($G57,Baseline!$G:$HT,205,0))</f>
        <v/>
      </c>
      <c r="HD57" s="139" t="str">
        <f>IF(LEN(VLOOKUP($G57,Baseline!$G:$HT,206,0))=0,"",VLOOKUP($G57,Baseline!$G:$HT,206,0))</f>
        <v/>
      </c>
      <c r="HE57" s="139" t="str">
        <f>IF(LEN(VLOOKUP($G57,Baseline!$G:$HT,207,0))=0,"",VLOOKUP($G57,Baseline!$G:$HT,207,0))</f>
        <v/>
      </c>
      <c r="HF57" s="139" t="str">
        <f>IF(LEN(VLOOKUP($G57,Baseline!$G:$HT,208,0))=0,"",VLOOKUP($G57,Baseline!$G:$HT,208,0))</f>
        <v/>
      </c>
      <c r="HG57" s="139" t="str">
        <f>IF(LEN(VLOOKUP($G57,Baseline!$G:$HT,209,0))=0,"",VLOOKUP($G57,Baseline!$G:$HT,209,0))</f>
        <v/>
      </c>
      <c r="HH57" s="139" t="str">
        <f>IF(LEN(VLOOKUP($G57,Baseline!$G:$HT,210,0))=0,"",VLOOKUP($G57,Baseline!$G:$HT,210,0))</f>
        <v/>
      </c>
      <c r="HI57" s="139" t="str">
        <f>IF(LEN(VLOOKUP($G57,Baseline!$G:$HT,211,0))=0,"",VLOOKUP($G57,Baseline!$G:$HT,211,0))</f>
        <v/>
      </c>
      <c r="HJ57" s="139" t="str">
        <f>IF(LEN(VLOOKUP($G57,Baseline!$G:$HT,212,0))=0,"",VLOOKUP($G57,Baseline!$G:$HT,212,0))</f>
        <v/>
      </c>
      <c r="HK57" s="139" t="str">
        <f>IF(LEN(VLOOKUP($G57,Baseline!$G:$HT,213,0))=0,"",VLOOKUP($G57,Baseline!$G:$HT,213,0))</f>
        <v/>
      </c>
      <c r="HL57" s="139" t="str">
        <f>IF(LEN(VLOOKUP($G57,Baseline!$G:$HT,214,0))=0,"",VLOOKUP($G57,Baseline!$G:$HT,214,0))</f>
        <v/>
      </c>
      <c r="HM57" s="139" t="str">
        <f>IF(LEN(VLOOKUP($G57,Baseline!$G:$HT,215,0))=0,"",VLOOKUP($G57,Baseline!$G:$HT,215,0))</f>
        <v/>
      </c>
      <c r="HN57" s="139" t="str">
        <f>IF(LEN(VLOOKUP($G57,Baseline!$G:$HT,216,0))=0,"",VLOOKUP($G57,Baseline!$G:$HT,216,0))</f>
        <v/>
      </c>
      <c r="HO57" s="139" t="str">
        <f>IF(LEN(VLOOKUP($G57,Baseline!$G:$HT,217,0))=0,"",VLOOKUP($G57,Baseline!$G:$HT,217,0))</f>
        <v/>
      </c>
      <c r="HP57" s="139" t="str">
        <f>IF(LEN(VLOOKUP($G57,Baseline!$G:$HT,218,0))=0,"",VLOOKUP($G57,Baseline!$G:$HT,218,0))</f>
        <v/>
      </c>
      <c r="HQ57" s="139" t="str">
        <f>IF(LEN(VLOOKUP($G57,Baseline!$G:$HT,219,0))=0,"",VLOOKUP($G57,Baseline!$G:$HT,219,0))</f>
        <v/>
      </c>
      <c r="HR57" s="139" t="str">
        <f>IF(LEN(VLOOKUP($G57,Baseline!$G:$HT,220,0))=0,"",VLOOKUP($G57,Baseline!$G:$HT,220,0))</f>
        <v/>
      </c>
      <c r="HS57" s="139" t="str">
        <f>IF(LEN(VLOOKUP($G57,Baseline!$G:$HT,221,0))=0,"",VLOOKUP($G57,Baseline!$G:$HT,221,0))</f>
        <v/>
      </c>
      <c r="HT57" s="139" t="str">
        <f>IF(LEN(VLOOKUP($G57,Baseline!$G:$HT,222,0))=0,"",VLOOKUP($G57,Baseline!$G:$HT,222,0))</f>
        <v/>
      </c>
      <c r="HU57" s="130"/>
      <c r="HV57" s="130"/>
      <c r="HW57" s="130"/>
      <c r="HX57" s="130"/>
    </row>
    <row r="58" spans="1:1024" s="147" customFormat="1" x14ac:dyDescent="0.25">
      <c r="A58" s="217" t="s">
        <v>251</v>
      </c>
      <c r="B58" s="142"/>
      <c r="C58" s="142"/>
      <c r="D58" s="142"/>
      <c r="E58" s="142"/>
      <c r="F58" s="142"/>
      <c r="G58" s="217"/>
      <c r="H58" s="142"/>
      <c r="I58" s="163"/>
      <c r="J58" s="142"/>
      <c r="K58" s="142"/>
      <c r="L58" s="142"/>
      <c r="M58" s="142"/>
      <c r="N58" s="142"/>
      <c r="O58" s="142"/>
      <c r="P58" s="142"/>
      <c r="Q58" s="142"/>
      <c r="R58" s="142"/>
      <c r="S58" s="142"/>
      <c r="T58" s="142"/>
      <c r="U58" s="142"/>
      <c r="V58" s="142"/>
      <c r="W58" s="142"/>
      <c r="X58" s="142"/>
      <c r="Y58" s="142"/>
      <c r="Z58" s="142"/>
      <c r="AA58" s="142"/>
      <c r="AB58" s="142"/>
      <c r="AC58" s="142"/>
      <c r="AD58" s="142"/>
      <c r="AE58" s="142"/>
      <c r="AF58" s="142"/>
      <c r="AG58" s="142"/>
      <c r="AH58" s="142"/>
      <c r="AI58" s="142"/>
      <c r="AJ58" s="142"/>
      <c r="AK58" s="163"/>
      <c r="AL58" s="142"/>
      <c r="AM58" s="142"/>
      <c r="AN58" s="142"/>
      <c r="AO58" s="142"/>
      <c r="AP58" s="142"/>
      <c r="AQ58" s="142"/>
      <c r="AR58" s="142"/>
      <c r="AS58" s="142"/>
      <c r="AT58" s="142"/>
      <c r="AU58" s="142"/>
      <c r="AV58" s="142"/>
      <c r="AW58" s="142"/>
      <c r="AX58" s="142"/>
      <c r="AY58" s="142"/>
      <c r="AZ58" s="142"/>
      <c r="BA58" s="142"/>
      <c r="BB58" s="142"/>
      <c r="BC58" s="142"/>
      <c r="BD58" s="142"/>
      <c r="BE58" s="142"/>
      <c r="BF58" s="142"/>
      <c r="BG58" s="142"/>
      <c r="BH58" s="142"/>
      <c r="BI58" s="142"/>
      <c r="BJ58" s="142"/>
      <c r="BK58" s="142"/>
      <c r="BL58" s="142"/>
      <c r="BM58" s="163"/>
      <c r="BN58" s="146"/>
      <c r="BO58" s="146"/>
      <c r="BP58" s="218"/>
      <c r="BQ58" s="146"/>
      <c r="BR58" s="146"/>
      <c r="BS58" s="146"/>
      <c r="BT58" s="146"/>
      <c r="BU58" s="166"/>
      <c r="BV58" s="166"/>
      <c r="BW58" s="166"/>
      <c r="BX58" s="166"/>
      <c r="BY58" s="166"/>
      <c r="BZ58" s="166"/>
      <c r="CA58" s="166"/>
      <c r="CB58" s="166"/>
      <c r="CC58" s="166"/>
      <c r="CD58" s="166"/>
      <c r="CE58" s="166"/>
      <c r="CF58" s="166"/>
      <c r="CG58" s="166"/>
      <c r="CH58" s="166"/>
      <c r="CI58" s="166"/>
      <c r="CJ58" s="166"/>
      <c r="CK58" s="142"/>
      <c r="CL58" s="142"/>
      <c r="CM58" s="142"/>
      <c r="CN58" s="142"/>
      <c r="CO58" s="163"/>
      <c r="CP58" s="142"/>
      <c r="CQ58" s="142"/>
      <c r="CR58" s="142"/>
      <c r="CS58" s="142"/>
      <c r="CT58" s="142"/>
      <c r="CU58" s="142"/>
      <c r="CV58" s="142"/>
      <c r="CW58" s="142"/>
      <c r="CX58" s="142"/>
      <c r="CY58" s="142"/>
      <c r="CZ58" s="142"/>
      <c r="DA58" s="142"/>
      <c r="DB58" s="142"/>
      <c r="DC58" s="142"/>
      <c r="DD58" s="142"/>
      <c r="DE58" s="142"/>
      <c r="DF58" s="142"/>
      <c r="DG58" s="142"/>
      <c r="DH58" s="142"/>
      <c r="DI58" s="142"/>
      <c r="DJ58" s="142"/>
      <c r="DK58" s="142"/>
      <c r="DL58" s="142"/>
      <c r="DM58" s="142"/>
      <c r="DN58" s="142"/>
      <c r="DO58" s="142"/>
      <c r="DP58" s="142"/>
      <c r="DQ58" s="163"/>
      <c r="DR58" s="142"/>
      <c r="DS58" s="142"/>
      <c r="DT58" s="142"/>
      <c r="DU58" s="142"/>
      <c r="DV58" s="142"/>
      <c r="DW58" s="142"/>
      <c r="DX58" s="142"/>
      <c r="DY58" s="142"/>
      <c r="DZ58" s="142"/>
      <c r="EA58" s="142"/>
      <c r="EB58" s="142"/>
      <c r="EC58" s="142"/>
      <c r="ED58" s="142"/>
      <c r="EE58" s="142"/>
      <c r="EF58" s="142"/>
      <c r="EG58" s="142"/>
      <c r="EH58" s="142"/>
      <c r="EI58" s="142"/>
      <c r="EJ58" s="142"/>
      <c r="EK58" s="142"/>
      <c r="EL58" s="142"/>
      <c r="EM58" s="142"/>
      <c r="EN58" s="142"/>
      <c r="EO58" s="142"/>
      <c r="EP58" s="142"/>
      <c r="EQ58" s="142"/>
      <c r="ER58" s="142"/>
      <c r="ES58" s="163"/>
      <c r="ET58" s="142"/>
      <c r="EU58" s="142"/>
      <c r="EV58" s="142"/>
      <c r="EW58" s="142"/>
      <c r="EX58" s="142"/>
      <c r="EY58" s="142"/>
      <c r="EZ58" s="142"/>
      <c r="FA58" s="142"/>
      <c r="FB58" s="142"/>
      <c r="FC58" s="142"/>
      <c r="FD58" s="142"/>
      <c r="FE58" s="142"/>
      <c r="FF58" s="142"/>
      <c r="FG58" s="142"/>
      <c r="FH58" s="142"/>
      <c r="FI58" s="142"/>
      <c r="FJ58" s="142"/>
      <c r="FK58" s="142"/>
      <c r="FL58" s="142"/>
      <c r="FM58" s="142"/>
      <c r="FN58" s="142"/>
      <c r="FO58" s="142"/>
      <c r="FP58" s="142"/>
      <c r="FQ58" s="142"/>
      <c r="FR58" s="142"/>
      <c r="FS58" s="142"/>
      <c r="FT58" s="142"/>
      <c r="FU58" s="163"/>
      <c r="FV58" s="142"/>
      <c r="FW58" s="142"/>
      <c r="FX58" s="142"/>
      <c r="FY58" s="142"/>
      <c r="FZ58" s="142"/>
      <c r="GA58" s="142"/>
      <c r="GB58" s="142"/>
      <c r="GC58" s="142"/>
      <c r="GD58" s="142"/>
      <c r="GE58" s="142"/>
      <c r="GF58" s="142"/>
      <c r="GG58" s="142"/>
      <c r="GH58" s="142"/>
      <c r="GI58" s="142"/>
      <c r="GJ58" s="142"/>
      <c r="GK58" s="142"/>
      <c r="GL58" s="142"/>
      <c r="GM58" s="142"/>
      <c r="GN58" s="142"/>
      <c r="GO58" s="142"/>
      <c r="GP58" s="142"/>
      <c r="GQ58" s="142"/>
      <c r="GR58" s="142"/>
      <c r="GS58" s="142"/>
      <c r="GT58" s="142"/>
      <c r="GU58" s="142"/>
      <c r="GV58" s="142"/>
      <c r="GW58" s="163"/>
      <c r="GX58" s="142"/>
      <c r="GY58" s="142"/>
      <c r="GZ58" s="142"/>
      <c r="HA58" s="142"/>
      <c r="HB58" s="142"/>
      <c r="HC58" s="142"/>
      <c r="HD58" s="142"/>
      <c r="HE58" s="142"/>
      <c r="HF58" s="142"/>
      <c r="HG58" s="142"/>
      <c r="HH58" s="142"/>
      <c r="HI58" s="142"/>
      <c r="HJ58" s="142"/>
      <c r="HK58" s="142"/>
      <c r="HL58" s="142"/>
      <c r="HM58" s="142"/>
      <c r="HN58" s="142"/>
      <c r="HO58" s="142"/>
      <c r="HP58" s="142"/>
      <c r="HQ58" s="142"/>
      <c r="HR58" s="142"/>
      <c r="HS58" s="142"/>
      <c r="HT58" s="142"/>
      <c r="HU58" s="142"/>
      <c r="HV58" s="142"/>
      <c r="HW58" s="142"/>
      <c r="HX58" s="142"/>
    </row>
    <row r="59" spans="1:1024" s="180" customFormat="1" ht="45" x14ac:dyDescent="0.25">
      <c r="A59" s="190" t="s">
        <v>240</v>
      </c>
      <c r="B59" s="219"/>
      <c r="C59" s="219"/>
      <c r="D59" s="219"/>
      <c r="E59" s="219"/>
      <c r="F59" s="219"/>
      <c r="G59" s="220"/>
      <c r="H59" s="219"/>
      <c r="I59" s="221" t="s">
        <v>1486</v>
      </c>
      <c r="J59" s="222"/>
      <c r="K59" s="222"/>
      <c r="L59" s="222"/>
      <c r="M59" s="222"/>
      <c r="N59" s="219"/>
      <c r="O59" s="219"/>
      <c r="P59" s="219"/>
      <c r="Q59" s="219"/>
      <c r="R59" s="219"/>
      <c r="S59" s="219"/>
      <c r="T59" s="219"/>
      <c r="U59" s="219"/>
      <c r="V59" s="219"/>
      <c r="W59" s="219"/>
      <c r="X59" s="219"/>
      <c r="Y59" s="219"/>
      <c r="Z59" s="219"/>
      <c r="AA59" s="219"/>
      <c r="AB59" s="219"/>
      <c r="AC59" s="219"/>
      <c r="AD59" s="219"/>
      <c r="AE59" s="219"/>
      <c r="AF59" s="219"/>
      <c r="AG59" s="219"/>
      <c r="AH59" s="219"/>
      <c r="AI59" s="219"/>
      <c r="AJ59" s="219"/>
      <c r="AK59" s="221" t="str">
        <f>Baseline!AK93</f>
        <v>Finally, we have two questions about physical pain. Most of us experience temporary pain from time to time (e.g. headache, toothache).</v>
      </c>
      <c r="AL59" s="222"/>
      <c r="AM59" s="222"/>
      <c r="AN59" s="222"/>
      <c r="AO59" s="222"/>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21" t="s">
        <v>1488</v>
      </c>
      <c r="BN59" s="223"/>
      <c r="BO59" s="223"/>
      <c r="BP59" s="224"/>
      <c r="BQ59" s="223"/>
      <c r="BR59" s="213"/>
      <c r="BS59" s="213"/>
      <c r="BT59" s="213"/>
      <c r="BU59" s="197"/>
      <c r="BV59" s="197"/>
      <c r="BW59" s="197"/>
      <c r="BX59" s="197"/>
      <c r="BY59" s="197"/>
      <c r="BZ59" s="197"/>
      <c r="CA59" s="197"/>
      <c r="CB59" s="197"/>
      <c r="CC59" s="197"/>
      <c r="CD59" s="197"/>
      <c r="CE59" s="197"/>
      <c r="CF59" s="197"/>
      <c r="CG59" s="197"/>
      <c r="CH59" s="197"/>
      <c r="CI59" s="197"/>
      <c r="CJ59" s="197"/>
      <c r="CK59" s="219"/>
      <c r="CL59" s="219"/>
      <c r="CM59" s="219"/>
      <c r="CN59" s="219"/>
      <c r="CO59" s="221" t="s">
        <v>1489</v>
      </c>
      <c r="CP59" s="222"/>
      <c r="CQ59" s="222"/>
      <c r="CR59" s="222"/>
      <c r="CS59" s="222"/>
      <c r="CT59" s="219"/>
      <c r="CU59" s="219"/>
      <c r="CV59" s="219"/>
      <c r="CW59" s="219"/>
      <c r="CX59" s="219"/>
      <c r="CY59" s="219"/>
      <c r="CZ59" s="219"/>
      <c r="DA59" s="219"/>
      <c r="DB59" s="219"/>
      <c r="DC59" s="219"/>
      <c r="DD59" s="219"/>
      <c r="DE59" s="219"/>
      <c r="DF59" s="219"/>
      <c r="DG59" s="219"/>
      <c r="DH59" s="219"/>
      <c r="DI59" s="219"/>
      <c r="DJ59" s="219"/>
      <c r="DK59" s="219"/>
      <c r="DL59" s="219"/>
      <c r="DM59" s="219"/>
      <c r="DN59" s="219"/>
      <c r="DO59" s="219"/>
      <c r="DP59" s="219"/>
      <c r="DQ59" s="221" t="s">
        <v>1490</v>
      </c>
      <c r="DR59" s="222"/>
      <c r="DS59" s="222"/>
      <c r="DT59" s="222"/>
      <c r="DU59" s="222"/>
      <c r="DV59" s="219"/>
      <c r="DW59" s="219"/>
      <c r="DX59" s="219"/>
      <c r="DY59" s="219"/>
      <c r="DZ59" s="219"/>
      <c r="EA59" s="219"/>
      <c r="EB59" s="219"/>
      <c r="EC59" s="219"/>
      <c r="ED59" s="219"/>
      <c r="EE59" s="219"/>
      <c r="EF59" s="219"/>
      <c r="EG59" s="219"/>
      <c r="EH59" s="219"/>
      <c r="EI59" s="219"/>
      <c r="EJ59" s="219"/>
      <c r="EK59" s="219"/>
      <c r="EL59" s="219"/>
      <c r="EM59" s="219"/>
      <c r="EN59" s="219"/>
      <c r="EO59" s="219"/>
      <c r="EP59" s="219"/>
      <c r="EQ59" s="219"/>
      <c r="ER59" s="219"/>
      <c r="ES59" s="221" t="s">
        <v>1491</v>
      </c>
      <c r="ET59" s="222"/>
      <c r="EU59" s="222"/>
      <c r="EV59" s="222"/>
      <c r="EW59" s="222"/>
      <c r="EX59" s="219"/>
      <c r="EY59" s="219"/>
      <c r="EZ59" s="219"/>
      <c r="FA59" s="219"/>
      <c r="FB59" s="219"/>
      <c r="FC59" s="219"/>
      <c r="FD59" s="219"/>
      <c r="FE59" s="219"/>
      <c r="FF59" s="219"/>
      <c r="FG59" s="219"/>
      <c r="FH59" s="219"/>
      <c r="FI59" s="219"/>
      <c r="FJ59" s="219"/>
      <c r="FK59" s="219"/>
      <c r="FL59" s="219"/>
      <c r="FM59" s="219"/>
      <c r="FN59" s="219"/>
      <c r="FO59" s="219"/>
      <c r="FP59" s="219"/>
      <c r="FQ59" s="219"/>
      <c r="FR59" s="219"/>
      <c r="FS59" s="219"/>
      <c r="FT59" s="219"/>
      <c r="FU59" s="221" t="str">
        <f>Baseline!FU93</f>
        <v>И, наконец, у нас есть два вопроса по физическим болям. Большинство из нас время от времени испытывают проходящие боли (например, головная боль, зубная боль).</v>
      </c>
      <c r="FV59" s="222"/>
      <c r="FW59" s="222"/>
      <c r="FX59" s="222"/>
      <c r="FY59" s="222"/>
      <c r="FZ59" s="219"/>
      <c r="GA59" s="219"/>
      <c r="GB59" s="219"/>
      <c r="GC59" s="219"/>
      <c r="GD59" s="219"/>
      <c r="GE59" s="219"/>
      <c r="GF59" s="219"/>
      <c r="GG59" s="219"/>
      <c r="GH59" s="219"/>
      <c r="GI59" s="219"/>
      <c r="GJ59" s="219"/>
      <c r="GK59" s="219"/>
      <c r="GL59" s="219"/>
      <c r="GM59" s="219"/>
      <c r="GN59" s="219"/>
      <c r="GO59" s="219"/>
      <c r="GP59" s="219"/>
      <c r="GQ59" s="219"/>
      <c r="GR59" s="219"/>
      <c r="GS59" s="219"/>
      <c r="GT59" s="219"/>
      <c r="GU59" s="219"/>
      <c r="GV59" s="219"/>
      <c r="GW59" s="221" t="s">
        <v>1738</v>
      </c>
      <c r="GX59" s="222"/>
      <c r="GY59" s="222"/>
      <c r="GZ59" s="222"/>
      <c r="HA59" s="222"/>
      <c r="HB59" s="219"/>
      <c r="HC59" s="219"/>
      <c r="HD59" s="219"/>
      <c r="HE59" s="219"/>
      <c r="HF59" s="219"/>
      <c r="HG59" s="219"/>
      <c r="HH59" s="219"/>
      <c r="HI59" s="219"/>
      <c r="HJ59" s="219"/>
      <c r="HK59" s="219"/>
      <c r="HL59" s="219"/>
      <c r="HM59" s="219"/>
      <c r="HN59" s="219"/>
      <c r="HO59" s="219"/>
      <c r="HP59" s="219"/>
      <c r="HQ59" s="219"/>
      <c r="HR59" s="219"/>
      <c r="HS59" s="219"/>
      <c r="HT59" s="219"/>
      <c r="HU59" s="219"/>
      <c r="HV59" s="219"/>
      <c r="HW59" s="219"/>
      <c r="HX59" s="219"/>
    </row>
    <row r="60" spans="1:1024" s="177" customFormat="1" ht="94.5" x14ac:dyDescent="0.25">
      <c r="A60" s="149" t="s">
        <v>261</v>
      </c>
      <c r="B60" s="149" t="s">
        <v>262</v>
      </c>
      <c r="C60" s="149"/>
      <c r="D60" s="149"/>
      <c r="E60" s="149"/>
      <c r="F60" s="139" t="s">
        <v>263</v>
      </c>
      <c r="G60" s="149" t="s">
        <v>1494</v>
      </c>
      <c r="H60" s="139"/>
      <c r="I60" s="157" t="str">
        <f>IF(LEN(VLOOKUP($G60,Baseline!$G:$BH,3,0))=0,"",VLOOKUP($G60,Baseline!$G:$BH,3,0))</f>
        <v>Litten Sie in den vergangenen 2 Wochen an anderen oder stärkeren Schmerzen als den Alltagsschmerzen? </v>
      </c>
      <c r="J60" s="139" t="str">
        <f>IF(LEN(VLOOKUP($G60,Baseline!$G:$BH,4,0))=0,"",VLOOKUP($G60,Baseline!$G:$BH,4,0))</f>
        <v>0 = Nein, keine Schmerzen</v>
      </c>
      <c r="K60" s="139" t="str">
        <f>IF(LEN(VLOOKUP($G60,Baseline!$G:$BH,5,0))=0,"",VLOOKUP($G60,Baseline!$G:$BH,5,0))</f>
        <v>1 = Ja, an leichten bis mäßigen Schmerzen</v>
      </c>
      <c r="L60" s="139" t="str">
        <f>IF(LEN(VLOOKUP($G60,Baseline!$G:$BH,6,0))=0,"",VLOOKUP($G60,Baseline!$G:$BH,6,0))</f>
        <v>2 = Ja, an starken bis sehr starken Schmerzen</v>
      </c>
      <c r="M60" s="139" t="str">
        <f>IF(LEN(VLOOKUP($G60,Baseline!$G:$BH,7,0))=0,"",VLOOKUP($G60,Baseline!$G:$BH,7,0))</f>
        <v>99 = Keine Angabe</v>
      </c>
      <c r="N60" s="139" t="str">
        <f>IF(LEN(VLOOKUP($G60,Baseline!$G:$BH,8,0))=0,"",VLOOKUP($G60,Baseline!$G:$BH,8,0))</f>
        <v/>
      </c>
      <c r="O60" s="139" t="str">
        <f>IF(LEN(VLOOKUP($G60,Baseline!$G:$BH,9,0))=0,"",VLOOKUP($G60,Baseline!$G:$BH,9,0))</f>
        <v/>
      </c>
      <c r="P60" s="139" t="str">
        <f>IF(LEN(VLOOKUP($G60,Baseline!$G:$BH,10,0))=0,"",VLOOKUP($G60,Baseline!$G:$BH,10,0))</f>
        <v/>
      </c>
      <c r="Q60" s="139" t="str">
        <f>IF(LEN(VLOOKUP($G60,Baseline!$G:$BH,11,0))=0,"",VLOOKUP($G60,Baseline!$G:$BH,11,0))</f>
        <v/>
      </c>
      <c r="R60" s="139" t="str">
        <f>IF(LEN(VLOOKUP($G60,Baseline!$G:$BH,12,0))=0,"",VLOOKUP($G60,Baseline!$G:$BH,12,0))</f>
        <v/>
      </c>
      <c r="S60" s="139" t="str">
        <f>IF(LEN(VLOOKUP($G60,Baseline!$G:$BH,13,0))=0,"",VLOOKUP($G60,Baseline!$G:$BH,13,0))</f>
        <v/>
      </c>
      <c r="T60" s="139" t="str">
        <f>IF(LEN(VLOOKUP($G60,Baseline!$G:$BH,14,0))=0,"",VLOOKUP($G60,Baseline!$G:$BH,14,0))</f>
        <v/>
      </c>
      <c r="U60" s="139" t="str">
        <f>IF(LEN(VLOOKUP($G60,Baseline!$G:$BH,15,0))=0,"",VLOOKUP($G60,Baseline!$G:$BH,15,0))</f>
        <v/>
      </c>
      <c r="V60" s="139" t="str">
        <f>IF(LEN(VLOOKUP($G60,Baseline!$G:$BH,16,0))=0,"",VLOOKUP($G60,Baseline!$G:$BH,16,0))</f>
        <v/>
      </c>
      <c r="W60" s="139" t="str">
        <f>IF(LEN(VLOOKUP($G60,Baseline!$G:$BH,17,0))=0,"",VLOOKUP($G60,Baseline!$G:$BH,17,0))</f>
        <v/>
      </c>
      <c r="X60" s="139" t="str">
        <f>IF(LEN(VLOOKUP($G60,Baseline!$G:$BH,18,0))=0,"",VLOOKUP($G60,Baseline!$G:$BH,18,0))</f>
        <v/>
      </c>
      <c r="Y60" s="139" t="str">
        <f>IF(LEN(VLOOKUP($G60,Baseline!$G:$BH,19,0))=0,"",VLOOKUP($G60,Baseline!$G:$BH,19,0))</f>
        <v/>
      </c>
      <c r="Z60" s="139" t="str">
        <f>IF(LEN(VLOOKUP($G60,Baseline!$G:$BH,20,0))=0,"",VLOOKUP($G60,Baseline!$G:$BH,20,0))</f>
        <v/>
      </c>
      <c r="AA60" s="139" t="str">
        <f>IF(LEN(VLOOKUP($G60,Baseline!$G:$BH,21,0))=0,"",VLOOKUP($G60,Baseline!$G:$BH,21,0))</f>
        <v/>
      </c>
      <c r="AB60" s="139" t="str">
        <f>IF(LEN(VLOOKUP($G60,Baseline!$G:$BH,22,0))=0,"",VLOOKUP($G60,Baseline!$G:$BH,22,0))</f>
        <v/>
      </c>
      <c r="AC60" s="139" t="str">
        <f>IF(LEN(VLOOKUP($G60,Baseline!$G:$BH,23,0))=0,"",VLOOKUP($G60,Baseline!$G:$BH,23,0))</f>
        <v/>
      </c>
      <c r="AD60" s="139" t="str">
        <f>IF(LEN(VLOOKUP($G60,Baseline!$G:$BH,24,0))=0,"",VLOOKUP($G60,Baseline!$G:$BH,24,0))</f>
        <v/>
      </c>
      <c r="AE60" s="139" t="str">
        <f>IF(LEN(VLOOKUP($G60,Baseline!$G:$BH,25,0))=0,"",VLOOKUP($G60,Baseline!$G:$BH,25,0))</f>
        <v/>
      </c>
      <c r="AF60" s="139" t="str">
        <f>IF(LEN(VLOOKUP($G60,Baseline!$G:$BH,26,0))=0,"",VLOOKUP($G60,Baseline!$G:$BH,26,0))</f>
        <v/>
      </c>
      <c r="AG60" s="139"/>
      <c r="AH60" s="139"/>
      <c r="AI60" s="139"/>
      <c r="AJ60" s="139"/>
      <c r="AK60" s="139" t="str">
        <f>IF(LEN(VLOOKUP($G60,Baseline!$G:$BH,31,0))=0,"",VLOOKUP($G60,Baseline!$G:$BH,31,0))</f>
        <v>Have you had pain other than or more severe than usual pain in the past 2 weeks?</v>
      </c>
      <c r="AL60" s="139" t="str">
        <f>IF(LEN(VLOOKUP($G60,Baseline!$G:$BH,32,0))=0,"",VLOOKUP($G60,Baseline!$G:$BH,32,0))</f>
        <v>0 = No, no pain</v>
      </c>
      <c r="AM60" s="139" t="str">
        <f>IF(LEN(VLOOKUP($G60,Baseline!$G:$BH,33,0))=0,"",VLOOKUP($G60,Baseline!$G:$BH,33,0))</f>
        <v>1 = Yes, mild to moderate pain</v>
      </c>
      <c r="AN60" s="139" t="str">
        <f>IF(LEN(VLOOKUP($G60,Baseline!$G:$BH,34,0))=0,"",VLOOKUP($G60,Baseline!$G:$BH,34,0))</f>
        <v>2 = Yes, severe to very severe pain</v>
      </c>
      <c r="AO60" s="139" t="str">
        <f>IF(LEN(VLOOKUP($G60,Baseline!$G:$BH,35,0))=0,"",VLOOKUP($G60,Baseline!$G:$BH,35,0))</f>
        <v>99 = No response</v>
      </c>
      <c r="AP60" s="139" t="str">
        <f>IF(LEN(VLOOKUP($G60,Baseline!$G:$BH,36,0))=0,"",VLOOKUP($G60,Baseline!$G:$BH,36,0))</f>
        <v/>
      </c>
      <c r="AQ60" s="139" t="str">
        <f>IF(LEN(VLOOKUP($G60,Baseline!$G:$BH,37,0))=0,"",VLOOKUP($G60,Baseline!$G:$BH,37,0))</f>
        <v/>
      </c>
      <c r="AR60" s="139" t="str">
        <f>IF(LEN(VLOOKUP($G60,Baseline!$G:$BH,38,0))=0,"",VLOOKUP($G60,Baseline!$G:$BH,38,0))</f>
        <v/>
      </c>
      <c r="AS60" s="139" t="str">
        <f>IF(LEN(VLOOKUP($G60,Baseline!$G:$BH,39,0))=0,"",VLOOKUP($G60,Baseline!$G:$BH,39,0))</f>
        <v/>
      </c>
      <c r="AT60" s="139" t="str">
        <f>IF(LEN(VLOOKUP($G60,Baseline!$G:$BH,40,0))=0,"",VLOOKUP($G60,Baseline!$G:$BH,40,0))</f>
        <v/>
      </c>
      <c r="AU60" s="139" t="str">
        <f>IF(LEN(VLOOKUP($G60,Baseline!$G:$BH,41,0))=0,"",VLOOKUP($G60,Baseline!$G:$BH,41,0))</f>
        <v/>
      </c>
      <c r="AV60" s="139" t="str">
        <f>IF(LEN(VLOOKUP($G60,Baseline!$G:$BH,42,0))=0,"",VLOOKUP($G60,Baseline!$G:$BH,42,0))</f>
        <v/>
      </c>
      <c r="AW60" s="139" t="str">
        <f>IF(LEN(VLOOKUP($G60,Baseline!$G:$BH,43,0))=0,"",VLOOKUP($G60,Baseline!$G:$BH,43,0))</f>
        <v/>
      </c>
      <c r="AX60" s="139" t="str">
        <f>IF(LEN(VLOOKUP($G60,Baseline!$G:$BH,44,0))=0,"",VLOOKUP($G60,Baseline!$G:$BH,44,0))</f>
        <v/>
      </c>
      <c r="AY60" s="139" t="str">
        <f>IF(LEN(VLOOKUP($G60,Baseline!$G:$BH,45,0))=0,"",VLOOKUP($G60,Baseline!$G:$BH,45,0))</f>
        <v/>
      </c>
      <c r="AZ60" s="139" t="str">
        <f>IF(LEN(VLOOKUP($G60,Baseline!$G:$BH,46,0))=0,"",VLOOKUP($G60,Baseline!$G:$BH,46,0))</f>
        <v/>
      </c>
      <c r="BA60" s="139" t="str">
        <f>IF(LEN(VLOOKUP($G60,Baseline!$G:$BH,47,0))=0,"",VLOOKUP($G60,Baseline!$G:$BH,47,0))</f>
        <v/>
      </c>
      <c r="BB60" s="139" t="str">
        <f>IF(LEN(VLOOKUP($G60,Baseline!$G:$BH,48,0))=0,"",VLOOKUP($G60,Baseline!$G:$BH,48,0))</f>
        <v/>
      </c>
      <c r="BC60" s="139" t="str">
        <f>IF(LEN(VLOOKUP($G60,Baseline!$G:$BH,49,0))=0,"",VLOOKUP($G60,Baseline!$G:$BH,49,0))</f>
        <v/>
      </c>
      <c r="BD60" s="139" t="str">
        <f>IF(LEN(VLOOKUP($G60,Baseline!$G:$BH,50,0))=0,"",VLOOKUP($G60,Baseline!$G:$BH,50,0))</f>
        <v/>
      </c>
      <c r="BE60" s="139" t="str">
        <f>IF(LEN(VLOOKUP($G60,Baseline!$G:$BH,51,0))=0,"",VLOOKUP($G60,Baseline!$G:$BH,51,0))</f>
        <v/>
      </c>
      <c r="BF60" s="139" t="str">
        <f>IF(LEN(VLOOKUP($G60,Baseline!$G:$BH,52,0))=0,"",VLOOKUP($G60,Baseline!$G:$BH,52,0))</f>
        <v/>
      </c>
      <c r="BG60" s="139" t="str">
        <f>IF(LEN(VLOOKUP($G60,Baseline!$G:$BH,53,0))=0,"",VLOOKUP($G60,Baseline!$G:$BH,53,0))</f>
        <v/>
      </c>
      <c r="BH60" s="139" t="str">
        <f>IF(LEN(VLOOKUP($G60,Baseline!$G:$BH,54,0))=0,"",VLOOKUP($G60,Baseline!$G:$BH,54,0))</f>
        <v/>
      </c>
      <c r="BI60" s="139"/>
      <c r="BJ60" s="139"/>
      <c r="BK60" s="139"/>
      <c r="BL60" s="139"/>
      <c r="BM60" s="149" t="s">
        <v>1739</v>
      </c>
      <c r="BN60" s="135" t="str">
        <f>IF(LEN(VLOOKUP($G60,Baseline!$G:$CJ,60,0))=0,"",VLOOKUP($G60,Baseline!$G:$CJ,60,0))</f>
        <v>0 = No, sin dolores</v>
      </c>
      <c r="BO60" s="135" t="str">
        <f>IF(LEN(VLOOKUP($G60,Baseline!$G:$CJ,61,0))=0,"",VLOOKUP($G60,Baseline!$G:$CJ,61,0))</f>
        <v>1 = Sí, dolores leves a moderados</v>
      </c>
      <c r="BP60" s="135" t="str">
        <f>IF(LEN(VLOOKUP($G60,Baseline!$G:$CJ,62,0))=0,"",VLOOKUP($G60,Baseline!$G:$CJ,62,0))</f>
        <v>2 = Sí, dolores fuertes a muy fuertes</v>
      </c>
      <c r="BQ60" s="135" t="str">
        <f>IF(LEN(VLOOKUP($G60,Baseline!$G:$CJ,63,0))=0,"",VLOOKUP($G60,Baseline!$G:$CJ,63,0))</f>
        <v>99 = No hay datos</v>
      </c>
      <c r="BR60" s="135" t="str">
        <f>IF(LEN(VLOOKUP($G60,Baseline!$G:$CJ,64,0))=0,"",VLOOKUP($G60,Baseline!$G:$CJ,64,0))</f>
        <v/>
      </c>
      <c r="BS60" s="135" t="str">
        <f>IF(LEN(VLOOKUP($G60,Baseline!$G:$CJ,65,0))=0,"",VLOOKUP($G60,Baseline!$G:$CJ,65,0))</f>
        <v/>
      </c>
      <c r="BT60" s="135" t="str">
        <f>IF(LEN(VLOOKUP($G60,Baseline!$G:$CJ,66,0))=0,"",VLOOKUP($G60,Baseline!$G:$CJ,66,0))</f>
        <v/>
      </c>
      <c r="BU60" s="135" t="str">
        <f>IF(LEN(VLOOKUP($G60,Baseline!$G:$CJ,67,0))=0,"",VLOOKUP($G60,Baseline!$G:$CJ,67,0))</f>
        <v/>
      </c>
      <c r="BV60" s="135" t="str">
        <f>IF(LEN(VLOOKUP($G60,Baseline!$G:$CJ,68,0))=0,"",VLOOKUP($G60,Baseline!$G:$CJ,68,0))</f>
        <v/>
      </c>
      <c r="BW60" s="135" t="str">
        <f>IF(LEN(VLOOKUP($G60,Baseline!$G:$CJ,69,0))=0,"",VLOOKUP($G60,Baseline!$G:$CJ,69,0))</f>
        <v/>
      </c>
      <c r="BX60" s="135" t="str">
        <f>IF(LEN(VLOOKUP($G60,Baseline!$G:$CJ,70,0))=0,"",VLOOKUP($G60,Baseline!$G:$CJ,70,0))</f>
        <v/>
      </c>
      <c r="BY60" s="135" t="str">
        <f>IF(LEN(VLOOKUP($G60,Baseline!$G:$CJ,71,0))=0,"",VLOOKUP($G60,Baseline!$G:$CJ,71,0))</f>
        <v/>
      </c>
      <c r="BZ60" s="135" t="str">
        <f>IF(LEN(VLOOKUP($G60,Baseline!$G:$CJ,72,0))=0,"",VLOOKUP($G60,Baseline!$G:$CJ,72,0))</f>
        <v/>
      </c>
      <c r="CA60" s="135" t="str">
        <f>IF(LEN(VLOOKUP($G60,Baseline!$G:$CJ,73,0))=0,"",VLOOKUP($G60,Baseline!$G:$CJ,73,0))</f>
        <v/>
      </c>
      <c r="CB60" s="135" t="str">
        <f>IF(LEN(VLOOKUP($G60,Baseline!$G:$CJ,74,0))=0,"",VLOOKUP($G60,Baseline!$G:$CJ,74,0))</f>
        <v/>
      </c>
      <c r="CC60" s="135" t="str">
        <f>IF(LEN(VLOOKUP($G60,Baseline!$G:$CJ,75,0))=0,"",VLOOKUP($G60,Baseline!$G:$CJ,75,0))</f>
        <v/>
      </c>
      <c r="CD60" s="135" t="str">
        <f>IF(LEN(VLOOKUP($G60,Baseline!$G:$CJ,76,0))=0,"",VLOOKUP($G60,Baseline!$G:$CJ,76,0))</f>
        <v/>
      </c>
      <c r="CE60" s="135" t="str">
        <f>IF(LEN(VLOOKUP($G60,Baseline!$G:$CJ,77,0))=0,"",VLOOKUP($G60,Baseline!$G:$CJ,77,0))</f>
        <v/>
      </c>
      <c r="CF60" s="135" t="str">
        <f>IF(LEN(VLOOKUP($G60,Baseline!$G:$CJ,78,0))=0,"",VLOOKUP($G60,Baseline!$G:$CJ,78,0))</f>
        <v/>
      </c>
      <c r="CG60" s="135" t="str">
        <f>IF(LEN(VLOOKUP($G60,Baseline!$G:$CJ,79,0))=0,"",VLOOKUP($G60,Baseline!$G:$CJ,79,0))</f>
        <v/>
      </c>
      <c r="CH60" s="135" t="str">
        <f>IF(LEN(VLOOKUP($G60,Baseline!$G:$CJ,80,0))=0,"",VLOOKUP($G60,Baseline!$G:$CJ,80,0))</f>
        <v/>
      </c>
      <c r="CI60" s="135" t="str">
        <f>IF(LEN(VLOOKUP($G60,Baseline!$G:$CJ,81,0))=0,"",VLOOKUP($G60,Baseline!$G:$CJ,81,0))</f>
        <v/>
      </c>
      <c r="CJ60" s="135" t="str">
        <f>IF(LEN(VLOOKUP($G60,Baseline!$G:$CJ,82,0))=0,"",VLOOKUP($G60,Baseline!$G:$CJ,82,0))</f>
        <v/>
      </c>
      <c r="CK60" s="139"/>
      <c r="CL60" s="139"/>
      <c r="CM60" s="139"/>
      <c r="CN60" s="139"/>
      <c r="CO60" s="136" t="str">
        <f>IF(LEN(VLOOKUP($G60,Baseline!$G:$DL,87,0))=0,"",VLOOKUP($G60,Baseline!$G:$DL,87,0))</f>
        <v>Au cours des 2 dernières semaines, avez-vous souffert de douleurs autres ou plus fortes que les douleurs ou maux quotidiens ? </v>
      </c>
      <c r="CP60" s="136" t="str">
        <f>IF(LEN(VLOOKUP($G60,Baseline!$G:$DL,88,0))=0,"",VLOOKUP($G60,Baseline!$G:$DL,88,0))</f>
        <v>0 = non, pas de douleurs</v>
      </c>
      <c r="CQ60" s="136" t="str">
        <f>IF(LEN(VLOOKUP($G60,Baseline!$G:$DL,89,0))=0,"",VLOOKUP($G60,Baseline!$G:$DL,89,0))</f>
        <v>1 = oui, douleurs légères à modérées</v>
      </c>
      <c r="CR60" s="136" t="str">
        <f>IF(LEN(VLOOKUP($G60,Baseline!$G:$DL,90,0))=0,"",VLOOKUP($G60,Baseline!$G:$DL,90,0))</f>
        <v>2 = oui, douleurs fortes à très fortes</v>
      </c>
      <c r="CS60" s="136" t="str">
        <f>IF(LEN(VLOOKUP($G60,Baseline!$G:$DL,91,0))=0,"",VLOOKUP($G60,Baseline!$G:$DL,91,0))</f>
        <v>99 = pas de réponse</v>
      </c>
      <c r="CT60" s="136" t="str">
        <f>IF(LEN(VLOOKUP($G60,Baseline!$G:$DL,92,0))=0,"",VLOOKUP($G60,Baseline!$G:$DL,92,0))</f>
        <v/>
      </c>
      <c r="CU60" s="136" t="str">
        <f>IF(LEN(VLOOKUP($G60,Baseline!$G:$DL,93,0))=0,"",VLOOKUP($G60,Baseline!$G:$DL,93,0))</f>
        <v/>
      </c>
      <c r="CV60" s="136" t="str">
        <f>IF(LEN(VLOOKUP($G60,Baseline!$G:$DL,94,0))=0,"",VLOOKUP($G60,Baseline!$G:$DL,94,0))</f>
        <v/>
      </c>
      <c r="CW60" s="136" t="str">
        <f>IF(LEN(VLOOKUP($G60,Baseline!$G:$DL,95,0))=0,"",VLOOKUP($G60,Baseline!$G:$DL,95,0))</f>
        <v/>
      </c>
      <c r="CX60" s="136" t="str">
        <f>IF(LEN(VLOOKUP($G60,Baseline!$G:$DL,96,0))=0,"",VLOOKUP($G60,Baseline!$G:$DL,96,0))</f>
        <v/>
      </c>
      <c r="CY60" s="136" t="str">
        <f>IF(LEN(VLOOKUP($G60,Baseline!$G:$DL,97,0))=0,"",VLOOKUP($G60,Baseline!$G:$DL,97,0))</f>
        <v/>
      </c>
      <c r="CZ60" s="136" t="str">
        <f>IF(LEN(VLOOKUP($G60,Baseline!$G:$DL,98,0))=0,"",VLOOKUP($G60,Baseline!$G:$DL,98,0))</f>
        <v/>
      </c>
      <c r="DA60" s="136" t="str">
        <f>IF(LEN(VLOOKUP($G60,Baseline!$G:$DL,99,0))=0,"",VLOOKUP($G60,Baseline!$G:$DL,99,0))</f>
        <v/>
      </c>
      <c r="DB60" s="136" t="str">
        <f>IF(LEN(VLOOKUP($G60,Baseline!$G:$DL,100,0))=0,"",VLOOKUP($G60,Baseline!$G:$DL,100,0))</f>
        <v/>
      </c>
      <c r="DC60" s="136" t="str">
        <f>IF(LEN(VLOOKUP($G60,Baseline!$G:$DL,101,0))=0,"",VLOOKUP($G60,Baseline!$G:$DL,101,0))</f>
        <v/>
      </c>
      <c r="DD60" s="136" t="str">
        <f>IF(LEN(VLOOKUP($G60,Baseline!$G:$DL,102,0))=0,"",VLOOKUP($G60,Baseline!$G:$DL,102,0))</f>
        <v/>
      </c>
      <c r="DE60" s="136" t="str">
        <f>IF(LEN(VLOOKUP($G60,Baseline!$G:$DL,103,0))=0,"",VLOOKUP($G60,Baseline!$G:$DL,103,0))</f>
        <v/>
      </c>
      <c r="DF60" s="136" t="str">
        <f>IF(LEN(VLOOKUP($G60,Baseline!$G:$DL,104,0))=0,"",VLOOKUP($G60,Baseline!$G:$DL,104,0))</f>
        <v/>
      </c>
      <c r="DG60" s="136" t="str">
        <f>IF(LEN(VLOOKUP($G60,Baseline!$G:$DL,105,0))=0,"",VLOOKUP($G60,Baseline!$G:$DL,105,0))</f>
        <v/>
      </c>
      <c r="DH60" s="136" t="str">
        <f>IF(LEN(VLOOKUP($G60,Baseline!$G:$DL,106,0))=0,"",VLOOKUP($G60,Baseline!$G:$DL,106,0))</f>
        <v/>
      </c>
      <c r="DI60" s="136" t="str">
        <f>IF(LEN(VLOOKUP($G60,Baseline!$G:$DL,107,0))=0,"",VLOOKUP($G60,Baseline!$G:$DL,107,0))</f>
        <v/>
      </c>
      <c r="DJ60" s="136" t="str">
        <f>IF(LEN(VLOOKUP($G60,Baseline!$G:$DL,108,0))=0,"",VLOOKUP($G60,Baseline!$G:$DL,108,0))</f>
        <v/>
      </c>
      <c r="DK60" s="136" t="str">
        <f>IF(LEN(VLOOKUP($G60,Baseline!$G:$DL,109,0))=0,"",VLOOKUP($G60,Baseline!$G:$DL,109,0))</f>
        <v/>
      </c>
      <c r="DL60" s="136" t="str">
        <f>IF(LEN(VLOOKUP($G60,Baseline!$G:$DL,110,0))=0,"",VLOOKUP($G60,Baseline!$G:$DL,110,0))</f>
        <v/>
      </c>
      <c r="DM60" s="136"/>
      <c r="DN60" s="136"/>
      <c r="DO60" s="136"/>
      <c r="DP60" s="136"/>
      <c r="DQ60" s="139" t="str">
        <f>IF(LEN(VLOOKUP($G60,Baseline!$G:$EN,115,0))=0,"",VLOOKUP($G60,Baseline!$G:$EN,115,0))</f>
        <v>Az elmúlt 2 hét során szenvedett már az általánostól eltérő vagy erősebb fájdalmak miatt? </v>
      </c>
      <c r="DR60" s="139" t="str">
        <f>IF(LEN(VLOOKUP($G60,Baseline!$G:$EN,116,0))=0,"",VLOOKUP($G60,Baseline!$G:$EN,116,0))</f>
        <v>0 = Nem, semmilyen fájdalom</v>
      </c>
      <c r="DS60" s="139" t="str">
        <f>IF(LEN(VLOOKUP($G60,Baseline!$G:$EN,117,0))=0,"",VLOOKUP($G60,Baseline!$G:$EN,117,0))</f>
        <v>1 = Igen, csekély vagy mérsékelt fájdalom miatt</v>
      </c>
      <c r="DT60" s="139" t="str">
        <f>IF(LEN(VLOOKUP($G60,Baseline!$G:$EN,118,0))=0,"",VLOOKUP($G60,Baseline!$G:$EN,118,0))</f>
        <v>2 = Igen, erős vagy nagyon erős fájdalom miatt</v>
      </c>
      <c r="DU60" s="139" t="str">
        <f>IF(LEN(VLOOKUP($G60,Baseline!$G:$EN,119,0))=0,"",VLOOKUP($G60,Baseline!$G:$EN,119,0))</f>
        <v>99 = nincs válasz</v>
      </c>
      <c r="DV60" s="139" t="str">
        <f>IF(LEN(VLOOKUP($G60,Baseline!$G:$EN,120,0))=0,"",VLOOKUP($G60,Baseline!$G:$EN,120,0))</f>
        <v/>
      </c>
      <c r="DW60" s="139" t="str">
        <f>IF(LEN(VLOOKUP($G60,Baseline!$G:$EN,121,0))=0,"",VLOOKUP($G60,Baseline!$G:$EN,121,0))</f>
        <v/>
      </c>
      <c r="DX60" s="139" t="str">
        <f>IF(LEN(VLOOKUP($G60,Baseline!$G:$EN,122,0))=0,"",VLOOKUP($G60,Baseline!$G:$EN,122,0))</f>
        <v/>
      </c>
      <c r="DY60" s="139" t="str">
        <f>IF(LEN(VLOOKUP($G60,Baseline!$G:$EN,123,0))=0,"",VLOOKUP($G60,Baseline!$G:$EN,123,0))</f>
        <v/>
      </c>
      <c r="DZ60" s="139" t="str">
        <f>IF(LEN(VLOOKUP($G60,Baseline!$G:$EN,124,0))=0,"",VLOOKUP($G60,Baseline!$G:$EN,124,0))</f>
        <v/>
      </c>
      <c r="EA60" s="139" t="str">
        <f>IF(LEN(VLOOKUP($G60,Baseline!$G:$EN,125,0))=0,"",VLOOKUP($G60,Baseline!$G:$EN,125,0))</f>
        <v/>
      </c>
      <c r="EB60" s="139" t="str">
        <f>IF(LEN(VLOOKUP($G60,Baseline!$G:$EN,126,0))=0,"",VLOOKUP($G60,Baseline!$G:$EN,126,0))</f>
        <v/>
      </c>
      <c r="EC60" s="139" t="str">
        <f>IF(LEN(VLOOKUP($G60,Baseline!$G:$EN,127,0))=0,"",VLOOKUP($G60,Baseline!$G:$EN,127,0))</f>
        <v/>
      </c>
      <c r="ED60" s="139" t="str">
        <f>IF(LEN(VLOOKUP($G60,Baseline!$G:$EN,128,0))=0,"",VLOOKUP($G60,Baseline!$G:$EN,128,0))</f>
        <v/>
      </c>
      <c r="EE60" s="139" t="str">
        <f>IF(LEN(VLOOKUP($G60,Baseline!$G:$EN,129,0))=0,"",VLOOKUP($G60,Baseline!$G:$EN,129,0))</f>
        <v/>
      </c>
      <c r="EF60" s="139" t="str">
        <f>IF(LEN(VLOOKUP($G60,Baseline!$G:$EN,130,0))=0,"",VLOOKUP($G60,Baseline!$G:$EN,130,0))</f>
        <v/>
      </c>
      <c r="EG60" s="139" t="str">
        <f>IF(LEN(VLOOKUP($G60,Baseline!$G:$EN,131,0))=0,"",VLOOKUP($G60,Baseline!$G:$EN,131,0))</f>
        <v/>
      </c>
      <c r="EH60" s="139" t="str">
        <f>IF(LEN(VLOOKUP($G60,Baseline!$G:$EN,132,0))=0,"",VLOOKUP($G60,Baseline!$G:$EN,132,0))</f>
        <v/>
      </c>
      <c r="EI60" s="139" t="str">
        <f>IF(LEN(VLOOKUP($G60,Baseline!$G:$EN,133,0))=0,"",VLOOKUP($G60,Baseline!$G:$EN,133,0))</f>
        <v/>
      </c>
      <c r="EJ60" s="139" t="str">
        <f>IF(LEN(VLOOKUP($G60,Baseline!$G:$EN,134,0))=0,"",VLOOKUP($G60,Baseline!$G:$EN,134,0))</f>
        <v/>
      </c>
      <c r="EK60" s="139" t="str">
        <f>IF(LEN(VLOOKUP($G60,Baseline!$G:$EN,135,0))=0,"",VLOOKUP($G60,Baseline!$G:$EN,135,0))</f>
        <v/>
      </c>
      <c r="EL60" s="139" t="str">
        <f>IF(LEN(VLOOKUP($G60,Baseline!$G:$EN,136,0))=0,"",VLOOKUP($G60,Baseline!$G:$EN,136,0))</f>
        <v/>
      </c>
      <c r="EM60" s="139" t="str">
        <f>IF(LEN(VLOOKUP($G60,Baseline!$G:$EN,137,0))=0,"",VLOOKUP($G60,Baseline!$G:$EN,137,0))</f>
        <v/>
      </c>
      <c r="EN60" s="139" t="str">
        <f>IF(LEN(VLOOKUP($G60,Baseline!$G:$EN,138,0))=0,"",VLOOKUP($G60,Baseline!$G:$EN,138,0))</f>
        <v/>
      </c>
      <c r="EO60" s="139"/>
      <c r="EP60" s="139"/>
      <c r="EQ60" s="139"/>
      <c r="ER60" s="139"/>
      <c r="ES60" s="139" t="str">
        <f>IF(LEN(VLOOKUP($G60,Baseline!$G:$FP,143,0))=0,"",VLOOKUP($G60,Baseline!$G:$FP,143,0))</f>
        <v>Nelle ultime 2 settimane ha sofferto di dolori diversi o più intensi rispetto ai dolori di cui soffre normalmente? </v>
      </c>
      <c r="ET60" s="139" t="str">
        <f>IF(LEN(VLOOKUP($G60,Baseline!$G:$FP,144,0))=0,"",VLOOKUP($G60,Baseline!$G:$FP,144,0))</f>
        <v>0 = no, nessun dolore</v>
      </c>
      <c r="EU60" s="139" t="str">
        <f>IF(LEN(VLOOKUP($G60,Baseline!$G:$FP,145,0))=0,"",VLOOKUP($G60,Baseline!$G:$FP,145,0))</f>
        <v>1 = sì, dolori lievi fino a moderati</v>
      </c>
      <c r="EV60" s="139" t="str">
        <f>IF(LEN(VLOOKUP($G60,Baseline!$G:$FP,146,0))=0,"",VLOOKUP($G60,Baseline!$G:$FP,146,0))</f>
        <v>2 = sì, dolori acuti fino a molto acuti</v>
      </c>
      <c r="EW60" s="139" t="str">
        <f>IF(LEN(VLOOKUP($G60,Baseline!$G:$FP,147,0))=0,"",VLOOKUP($G60,Baseline!$G:$FP,147,0))</f>
        <v>99 = nessuna risposta</v>
      </c>
      <c r="EX60" s="139" t="str">
        <f>IF(LEN(VLOOKUP($G60,Baseline!$G:$FP,148,0))=0,"",VLOOKUP($G60,Baseline!$G:$FP,148,0))</f>
        <v/>
      </c>
      <c r="EY60" s="139" t="str">
        <f>IF(LEN(VLOOKUP($G60,Baseline!$G:$FP,149,0))=0,"",VLOOKUP($G60,Baseline!$G:$FP,149,0))</f>
        <v/>
      </c>
      <c r="EZ60" s="139" t="str">
        <f>IF(LEN(VLOOKUP($G60,Baseline!$G:$FP,150,0))=0,"",VLOOKUP($G60,Baseline!$G:$FP,150,0))</f>
        <v/>
      </c>
      <c r="FA60" s="139" t="str">
        <f>IF(LEN(VLOOKUP($G60,Baseline!$G:$FP,151,0))=0,"",VLOOKUP($G60,Baseline!$G:$FP,151,0))</f>
        <v/>
      </c>
      <c r="FB60" s="139" t="str">
        <f>IF(LEN(VLOOKUP($G60,Baseline!$G:$FP,152,0))=0,"",VLOOKUP($G60,Baseline!$G:$FP,152,0))</f>
        <v/>
      </c>
      <c r="FC60" s="139" t="str">
        <f>IF(LEN(VLOOKUP($G60,Baseline!$G:$FP,153,0))=0,"",VLOOKUP($G60,Baseline!$G:$FP,153,0))</f>
        <v/>
      </c>
      <c r="FD60" s="139" t="str">
        <f>IF(LEN(VLOOKUP($G60,Baseline!$G:$FP,154,0))=0,"",VLOOKUP($G60,Baseline!$G:$FP,154,0))</f>
        <v/>
      </c>
      <c r="FE60" s="139" t="str">
        <f>IF(LEN(VLOOKUP($G60,Baseline!$G:$FP,155,0))=0,"",VLOOKUP($G60,Baseline!$G:$FP,155,0))</f>
        <v/>
      </c>
      <c r="FF60" s="139" t="str">
        <f>IF(LEN(VLOOKUP($G60,Baseline!$G:$FP,156,0))=0,"",VLOOKUP($G60,Baseline!$G:$FP,156,0))</f>
        <v/>
      </c>
      <c r="FG60" s="139" t="str">
        <f>IF(LEN(VLOOKUP($G60,Baseline!$G:$FP,157,0))=0,"",VLOOKUP($G60,Baseline!$G:$FP,157,0))</f>
        <v/>
      </c>
      <c r="FH60" s="139" t="str">
        <f>IF(LEN(VLOOKUP($G60,Baseline!$G:$FP,158,0))=0,"",VLOOKUP($G60,Baseline!$G:$FP,158,0))</f>
        <v/>
      </c>
      <c r="FI60" s="139" t="str">
        <f>IF(LEN(VLOOKUP($G60,Baseline!$G:$FP,159,0))=0,"",VLOOKUP($G60,Baseline!$G:$FP,159,0))</f>
        <v/>
      </c>
      <c r="FJ60" s="139" t="str">
        <f>IF(LEN(VLOOKUP($G60,Baseline!$G:$FP,160,0))=0,"",VLOOKUP($G60,Baseline!$G:$FP,160,0))</f>
        <v/>
      </c>
      <c r="FK60" s="139" t="str">
        <f>IF(LEN(VLOOKUP($G60,Baseline!$G:$FP,161,0))=0,"",VLOOKUP($G60,Baseline!$G:$FP,161,0))</f>
        <v/>
      </c>
      <c r="FL60" s="139" t="str">
        <f>IF(LEN(VLOOKUP($G60,Baseline!$G:$FP,162,0))=0,"",VLOOKUP($G60,Baseline!$G:$FP,162,0))</f>
        <v/>
      </c>
      <c r="FM60" s="139" t="str">
        <f>IF(LEN(VLOOKUP($G60,Baseline!$G:$FP,163,0))=0,"",VLOOKUP($G60,Baseline!$G:$FP,163,0))</f>
        <v/>
      </c>
      <c r="FN60" s="139" t="str">
        <f>IF(LEN(VLOOKUP($G60,Baseline!$G:$FP,164,0))=0,"",VLOOKUP($G60,Baseline!$G:$FP,164,0))</f>
        <v/>
      </c>
      <c r="FO60" s="139" t="str">
        <f>IF(LEN(VLOOKUP($G60,Baseline!$G:$FP,165,0))=0,"",VLOOKUP($G60,Baseline!$G:$FP,165,0))</f>
        <v/>
      </c>
      <c r="FP60" s="139" t="str">
        <f>IF(LEN(VLOOKUP($G60,Baseline!$G:$FP,166,0))=0,"",VLOOKUP($G60,Baseline!$G:$FP,166,0))</f>
        <v/>
      </c>
      <c r="FQ60" s="139"/>
      <c r="FR60" s="139"/>
      <c r="FS60" s="139"/>
      <c r="FT60" s="139"/>
      <c r="FU60" s="139" t="str">
        <f>IF(LEN(VLOOKUP($G60,Baseline!$G:$GR,171,0))=0,"",VLOOKUP($G60,Baseline!$G:$GR,171,0))</f>
        <v>Испытывали ли Вы за последние 2 недели иные или более сильные боли, отличные от повседневных? </v>
      </c>
      <c r="FV60" s="139" t="str">
        <f>IF(LEN(VLOOKUP($G60,Baseline!$G:$GR,172,0))=0,"",VLOOKUP($G60,Baseline!$G:$GR,172,0))</f>
        <v>0 = нет, никаких болей</v>
      </c>
      <c r="FW60" s="139" t="str">
        <f>IF(LEN(VLOOKUP($G60,Baseline!$G:$GR,173,0))=0,"",VLOOKUP($G60,Baseline!$G:$GR,173,0))</f>
        <v>1 = да, боли от легких до средних</v>
      </c>
      <c r="FX60" s="139" t="str">
        <f>IF(LEN(VLOOKUP($G60,Baseline!$G:$GR,174,0))=0,"",VLOOKUP($G60,Baseline!$G:$GR,174,0))</f>
        <v>2 = да, боли от сильных до очень сильных</v>
      </c>
      <c r="FY60" s="139" t="str">
        <f>IF(LEN(VLOOKUP($G60,Baseline!$G:$GR,175,0))=0,"",VLOOKUP($G60,Baseline!$G:$GR,175,0))</f>
        <v>99 = нет ответа</v>
      </c>
      <c r="FZ60" s="139" t="str">
        <f>IF(LEN(VLOOKUP($G60,Baseline!$G:$GR,176,0))=0,"",VLOOKUP($G60,Baseline!$G:$GR,176,0))</f>
        <v/>
      </c>
      <c r="GA60" s="139" t="str">
        <f>IF(LEN(VLOOKUP($G60,Baseline!$G:$GR,177,0))=0,"",VLOOKUP($G60,Baseline!$G:$GR,177,0))</f>
        <v/>
      </c>
      <c r="GB60" s="139" t="str">
        <f>IF(LEN(VLOOKUP($G60,Baseline!$G:$GR,178,0))=0,"",VLOOKUP($G60,Baseline!$G:$GR,178,0))</f>
        <v/>
      </c>
      <c r="GC60" s="139" t="str">
        <f>IF(LEN(VLOOKUP($G60,Baseline!$G:$GR,179,0))=0,"",VLOOKUP($G60,Baseline!$G:$GR,179,0))</f>
        <v/>
      </c>
      <c r="GD60" s="139" t="str">
        <f>IF(LEN(VLOOKUP($G60,Baseline!$G:$GR,180,0))=0,"",VLOOKUP($G60,Baseline!$G:$GR,180,0))</f>
        <v/>
      </c>
      <c r="GE60" s="139" t="str">
        <f>IF(LEN(VLOOKUP($G60,Baseline!$G:$GR,181,0))=0,"",VLOOKUP($G60,Baseline!$G:$GR,181,0))</f>
        <v/>
      </c>
      <c r="GF60" s="139" t="str">
        <f>IF(LEN(VLOOKUP($G60,Baseline!$G:$GR,182,0))=0,"",VLOOKUP($G60,Baseline!$G:$GR,182,0))</f>
        <v/>
      </c>
      <c r="GG60" s="139" t="str">
        <f>IF(LEN(VLOOKUP($G60,Baseline!$G:$GR,183,0))=0,"",VLOOKUP($G60,Baseline!$G:$GR,183,0))</f>
        <v/>
      </c>
      <c r="GH60" s="139" t="str">
        <f>IF(LEN(VLOOKUP($G60,Baseline!$G:$GR,184,0))=0,"",VLOOKUP($G60,Baseline!$G:$GR,184,0))</f>
        <v/>
      </c>
      <c r="GI60" s="139" t="str">
        <f>IF(LEN(VLOOKUP($G60,Baseline!$G:$GR,185,0))=0,"",VLOOKUP($G60,Baseline!$G:$GR,185,0))</f>
        <v/>
      </c>
      <c r="GJ60" s="139" t="str">
        <f>IF(LEN(VLOOKUP($G60,Baseline!$G:$GR,186,0))=0,"",VLOOKUP($G60,Baseline!$G:$GR,186,0))</f>
        <v/>
      </c>
      <c r="GK60" s="139" t="str">
        <f>IF(LEN(VLOOKUP($G60,Baseline!$G:$GR,187,0))=0,"",VLOOKUP($G60,Baseline!$G:$GR,187,0))</f>
        <v/>
      </c>
      <c r="GL60" s="139" t="str">
        <f>IF(LEN(VLOOKUP($G60,Baseline!$G:$GR,188,0))=0,"",VLOOKUP($G60,Baseline!$G:$GR,188,0))</f>
        <v/>
      </c>
      <c r="GM60" s="139" t="str">
        <f>IF(LEN(VLOOKUP($G60,Baseline!$G:$GR,189,0))=0,"",VLOOKUP($G60,Baseline!$G:$GR,189,0))</f>
        <v/>
      </c>
      <c r="GN60" s="139" t="str">
        <f>IF(LEN(VLOOKUP($G60,Baseline!$G:$GR,190,0))=0,"",VLOOKUP($G60,Baseline!$G:$GR,190,0))</f>
        <v/>
      </c>
      <c r="GO60" s="139" t="str">
        <f>IF(LEN(VLOOKUP($G60,Baseline!$G:$GR,191,0))=0,"",VLOOKUP($G60,Baseline!$G:$GR,191,0))</f>
        <v/>
      </c>
      <c r="GP60" s="139" t="str">
        <f>IF(LEN(VLOOKUP($G60,Baseline!$G:$GR,192,0))=0,"",VLOOKUP($G60,Baseline!$G:$GR,192,0))</f>
        <v/>
      </c>
      <c r="GQ60" s="139" t="str">
        <f>IF(LEN(VLOOKUP($G60,Baseline!$G:$GR,193,0))=0,"",VLOOKUP($G60,Baseline!$G:$GR,193,0))</f>
        <v/>
      </c>
      <c r="GR60" s="139" t="str">
        <f>IF(LEN(VLOOKUP($G60,Baseline!$G:$GR,194,0))=0,"",VLOOKUP($G60,Baseline!$G:$GR,194,0))</f>
        <v/>
      </c>
      <c r="GS60" s="139"/>
      <c r="GT60" s="139"/>
      <c r="GU60" s="139"/>
      <c r="GV60" s="139"/>
      <c r="GW60" s="139" t="str">
        <f>IF(LEN(VLOOKUP($G60,Baseline!$G:$HT,199,0))=0,"",VLOOKUP($G60,Baseline!$G:$HT,199,0))</f>
        <v>Da li ste u zadnje dve sedmice imali drugačije ili teške bolove nego što su uobičajeni bolovi? </v>
      </c>
      <c r="GX60" s="139" t="str">
        <f>IF(LEN(VLOOKUP($G60,Baseline!$G:$HT,200,0))=0,"",VLOOKUP($G60,Baseline!$G:$HT,200,0))</f>
        <v>0 = ne, nisam imao bolove</v>
      </c>
      <c r="GY60" s="139" t="str">
        <f>IF(LEN(VLOOKUP($G60,Baseline!$G:$HT,201,0))=0,"",VLOOKUP($G60,Baseline!$G:$HT,201,0))</f>
        <v>1 = da, lakše do umerene bolove</v>
      </c>
      <c r="GZ60" s="139" t="str">
        <f>IF(LEN(VLOOKUP($G60,Baseline!$G:$HT,202,0))=0,"",VLOOKUP($G60,Baseline!$G:$HT,202,0))</f>
        <v>2 = da, teške do veoma teške bolove</v>
      </c>
      <c r="HA60" s="139" t="str">
        <f>IF(LEN(VLOOKUP($G60,Baseline!$G:$HT,203,0))=0,"",VLOOKUP($G60,Baseline!$G:$HT,203,0))</f>
        <v>99 = nema podataka</v>
      </c>
      <c r="HB60" s="139" t="str">
        <f>IF(LEN(VLOOKUP($G60,Baseline!$G:$HT,204,0))=0,"",VLOOKUP($G60,Baseline!$G:$HT,204,0))</f>
        <v/>
      </c>
      <c r="HC60" s="139" t="str">
        <f>IF(LEN(VLOOKUP($G60,Baseline!$G:$HT,205,0))=0,"",VLOOKUP($G60,Baseline!$G:$HT,205,0))</f>
        <v/>
      </c>
      <c r="HD60" s="139" t="str">
        <f>IF(LEN(VLOOKUP($G60,Baseline!$G:$HT,206,0))=0,"",VLOOKUP($G60,Baseline!$G:$HT,206,0))</f>
        <v/>
      </c>
      <c r="HE60" s="139" t="str">
        <f>IF(LEN(VLOOKUP($G60,Baseline!$G:$HT,207,0))=0,"",VLOOKUP($G60,Baseline!$G:$HT,207,0))</f>
        <v/>
      </c>
      <c r="HF60" s="139" t="str">
        <f>IF(LEN(VLOOKUP($G60,Baseline!$G:$HT,208,0))=0,"",VLOOKUP($G60,Baseline!$G:$HT,208,0))</f>
        <v/>
      </c>
      <c r="HG60" s="139" t="str">
        <f>IF(LEN(VLOOKUP($G60,Baseline!$G:$HT,209,0))=0,"",VLOOKUP($G60,Baseline!$G:$HT,209,0))</f>
        <v/>
      </c>
      <c r="HH60" s="139" t="str">
        <f>IF(LEN(VLOOKUP($G60,Baseline!$G:$HT,210,0))=0,"",VLOOKUP($G60,Baseline!$G:$HT,210,0))</f>
        <v/>
      </c>
      <c r="HI60" s="139" t="str">
        <f>IF(LEN(VLOOKUP($G60,Baseline!$G:$HT,211,0))=0,"",VLOOKUP($G60,Baseline!$G:$HT,211,0))</f>
        <v/>
      </c>
      <c r="HJ60" s="139" t="str">
        <f>IF(LEN(VLOOKUP($G60,Baseline!$G:$HT,212,0))=0,"",VLOOKUP($G60,Baseline!$G:$HT,212,0))</f>
        <v/>
      </c>
      <c r="HK60" s="139" t="str">
        <f>IF(LEN(VLOOKUP($G60,Baseline!$G:$HT,213,0))=0,"",VLOOKUP($G60,Baseline!$G:$HT,213,0))</f>
        <v/>
      </c>
      <c r="HL60" s="139" t="str">
        <f>IF(LEN(VLOOKUP($G60,Baseline!$G:$HT,214,0))=0,"",VLOOKUP($G60,Baseline!$G:$HT,214,0))</f>
        <v/>
      </c>
      <c r="HM60" s="139" t="str">
        <f>IF(LEN(VLOOKUP($G60,Baseline!$G:$HT,215,0))=0,"",VLOOKUP($G60,Baseline!$G:$HT,215,0))</f>
        <v/>
      </c>
      <c r="HN60" s="139" t="str">
        <f>IF(LEN(VLOOKUP($G60,Baseline!$G:$HT,216,0))=0,"",VLOOKUP($G60,Baseline!$G:$HT,216,0))</f>
        <v/>
      </c>
      <c r="HO60" s="139" t="str">
        <f>IF(LEN(VLOOKUP($G60,Baseline!$G:$HT,217,0))=0,"",VLOOKUP($G60,Baseline!$G:$HT,217,0))</f>
        <v/>
      </c>
      <c r="HP60" s="139" t="str">
        <f>IF(LEN(VLOOKUP($G60,Baseline!$G:$HT,218,0))=0,"",VLOOKUP($G60,Baseline!$G:$HT,218,0))</f>
        <v/>
      </c>
      <c r="HQ60" s="139" t="str">
        <f>IF(LEN(VLOOKUP($G60,Baseline!$G:$HT,219,0))=0,"",VLOOKUP($G60,Baseline!$G:$HT,219,0))</f>
        <v/>
      </c>
      <c r="HR60" s="139" t="str">
        <f>IF(LEN(VLOOKUP($G60,Baseline!$G:$HT,220,0))=0,"",VLOOKUP($G60,Baseline!$G:$HT,220,0))</f>
        <v/>
      </c>
      <c r="HS60" s="139" t="str">
        <f>IF(LEN(VLOOKUP($G60,Baseline!$G:$HT,221,0))=0,"",VLOOKUP($G60,Baseline!$G:$HT,221,0))</f>
        <v/>
      </c>
      <c r="HT60" s="139" t="str">
        <f>IF(LEN(VLOOKUP($G60,Baseline!$G:$HT,222,0))=0,"",VLOOKUP($G60,Baseline!$G:$HT,222,0))</f>
        <v/>
      </c>
      <c r="HU60" s="139"/>
      <c r="HV60" s="139"/>
      <c r="HW60" s="139"/>
      <c r="HX60" s="139"/>
    </row>
    <row r="61" spans="1:1024" s="177" customFormat="1" ht="110.25" x14ac:dyDescent="0.25">
      <c r="A61" s="149" t="s">
        <v>261</v>
      </c>
      <c r="B61" s="149" t="s">
        <v>262</v>
      </c>
      <c r="C61" s="149"/>
      <c r="D61" s="149"/>
      <c r="E61" s="149"/>
      <c r="F61" s="139" t="s">
        <v>263</v>
      </c>
      <c r="G61" s="149" t="s">
        <v>1526</v>
      </c>
      <c r="H61" s="139"/>
      <c r="I61" s="157" t="str">
        <f>IF(LEN(VLOOKUP($G61,Baseline!$G:$BH,3,0))=0,"",VLOOKUP($G61,Baseline!$G:$BH,3,0))</f>
        <v>Jetzt geht es um die Auswirkungen dieser Schmerzen:Inwieweit wurden Sie in den vergangenen 2 Wochen durch diese Schmerzen in Alltag, Freizeit und beruflichen Aktivitäten beeinträchtigt?</v>
      </c>
      <c r="J61" s="139" t="str">
        <f>IF(LEN(VLOOKUP($G61,Baseline!$G:$BH,4,0))=0,"",VLOOKUP($G61,Baseline!$G:$BH,4,0))</f>
        <v>0 = Keine Beeinträchtigung</v>
      </c>
      <c r="K61" s="139" t="str">
        <f>IF(LEN(VLOOKUP($G61,Baseline!$G:$BH,5,0))=0,"",VLOOKUP($G61,Baseline!$G:$BH,5,0))</f>
        <v>1 = Leichte bis mäßige Beeinträchtigung </v>
      </c>
      <c r="L61" s="139" t="str">
        <f>IF(LEN(VLOOKUP($G61,Baseline!$G:$BH,6,0))=0,"",VLOOKUP($G61,Baseline!$G:$BH,6,0))</f>
        <v>2 = Starke bis sehr starke Beeinträchtigung</v>
      </c>
      <c r="M61" s="139" t="str">
        <f>IF(LEN(VLOOKUP($G61,Baseline!$G:$BH,7,0))=0,"",VLOOKUP($G61,Baseline!$G:$BH,7,0))</f>
        <v>3 = Ich hatte keine Schmerzen</v>
      </c>
      <c r="N61" s="139" t="str">
        <f>IF(LEN(VLOOKUP($G61,Baseline!$G:$BH,8,0))=0,"",VLOOKUP($G61,Baseline!$G:$BH,8,0))</f>
        <v>99 = Keine Angabe</v>
      </c>
      <c r="O61" s="139" t="str">
        <f>IF(LEN(VLOOKUP($G61,Baseline!$G:$BH,9,0))=0,"",VLOOKUP($G61,Baseline!$G:$BH,9,0))</f>
        <v/>
      </c>
      <c r="P61" s="139" t="str">
        <f>IF(LEN(VLOOKUP($G61,Baseline!$G:$BH,10,0))=0,"",VLOOKUP($G61,Baseline!$G:$BH,10,0))</f>
        <v/>
      </c>
      <c r="Q61" s="139" t="str">
        <f>IF(LEN(VLOOKUP($G61,Baseline!$G:$BH,11,0))=0,"",VLOOKUP($G61,Baseline!$G:$BH,11,0))</f>
        <v/>
      </c>
      <c r="R61" s="139" t="str">
        <f>IF(LEN(VLOOKUP($G61,Baseline!$G:$BH,12,0))=0,"",VLOOKUP($G61,Baseline!$G:$BH,12,0))</f>
        <v/>
      </c>
      <c r="S61" s="139" t="str">
        <f>IF(LEN(VLOOKUP($G61,Baseline!$G:$BH,13,0))=0,"",VLOOKUP($G61,Baseline!$G:$BH,13,0))</f>
        <v/>
      </c>
      <c r="T61" s="139" t="str">
        <f>IF(LEN(VLOOKUP($G61,Baseline!$G:$BH,14,0))=0,"",VLOOKUP($G61,Baseline!$G:$BH,14,0))</f>
        <v/>
      </c>
      <c r="U61" s="139" t="str">
        <f>IF(LEN(VLOOKUP($G61,Baseline!$G:$BH,15,0))=0,"",VLOOKUP($G61,Baseline!$G:$BH,15,0))</f>
        <v/>
      </c>
      <c r="V61" s="139" t="str">
        <f>IF(LEN(VLOOKUP($G61,Baseline!$G:$BH,16,0))=0,"",VLOOKUP($G61,Baseline!$G:$BH,16,0))</f>
        <v/>
      </c>
      <c r="W61" s="139" t="str">
        <f>IF(LEN(VLOOKUP($G61,Baseline!$G:$BH,17,0))=0,"",VLOOKUP($G61,Baseline!$G:$BH,17,0))</f>
        <v/>
      </c>
      <c r="X61" s="139" t="str">
        <f>IF(LEN(VLOOKUP($G61,Baseline!$G:$BH,18,0))=0,"",VLOOKUP($G61,Baseline!$G:$BH,18,0))</f>
        <v/>
      </c>
      <c r="Y61" s="139" t="str">
        <f>IF(LEN(VLOOKUP($G61,Baseline!$G:$BH,19,0))=0,"",VLOOKUP($G61,Baseline!$G:$BH,19,0))</f>
        <v/>
      </c>
      <c r="Z61" s="139" t="str">
        <f>IF(LEN(VLOOKUP($G61,Baseline!$G:$BH,20,0))=0,"",VLOOKUP($G61,Baseline!$G:$BH,20,0))</f>
        <v/>
      </c>
      <c r="AA61" s="139" t="str">
        <f>IF(LEN(VLOOKUP($G61,Baseline!$G:$BH,21,0))=0,"",VLOOKUP($G61,Baseline!$G:$BH,21,0))</f>
        <v/>
      </c>
      <c r="AB61" s="139" t="str">
        <f>IF(LEN(VLOOKUP($G61,Baseline!$G:$BH,22,0))=0,"",VLOOKUP($G61,Baseline!$G:$BH,22,0))</f>
        <v/>
      </c>
      <c r="AC61" s="139" t="str">
        <f>IF(LEN(VLOOKUP($G61,Baseline!$G:$BH,23,0))=0,"",VLOOKUP($G61,Baseline!$G:$BH,23,0))</f>
        <v/>
      </c>
      <c r="AD61" s="139" t="str">
        <f>IF(LEN(VLOOKUP($G61,Baseline!$G:$BH,24,0))=0,"",VLOOKUP($G61,Baseline!$G:$BH,24,0))</f>
        <v/>
      </c>
      <c r="AE61" s="139" t="str">
        <f>IF(LEN(VLOOKUP($G61,Baseline!$G:$BH,25,0))=0,"",VLOOKUP($G61,Baseline!$G:$BH,25,0))</f>
        <v/>
      </c>
      <c r="AF61" s="139" t="str">
        <f>IF(LEN(VLOOKUP($G61,Baseline!$G:$BH,26,0))=0,"",VLOOKUP($G61,Baseline!$G:$BH,26,0))</f>
        <v/>
      </c>
      <c r="AG61" s="139"/>
      <c r="AH61" s="139"/>
      <c r="AI61" s="139"/>
      <c r="AJ61" s="139"/>
      <c r="AK61" s="139" t="str">
        <f>IF(LEN(VLOOKUP($G61,Baseline!$G:$BH,31,0))=0,"",VLOOKUP($G61,Baseline!$G:$BH,31,0))</f>
        <v>Now it's about the effects of this pain:
To what extent have you been affected by this pain in your daily life, leisure time and professional activities in the past 2 weeks?</v>
      </c>
      <c r="AL61" s="139" t="str">
        <f>IF(LEN(VLOOKUP($G61,Baseline!$G:$BH,32,0))=0,"",VLOOKUP($G61,Baseline!$G:$BH,32,0))</f>
        <v>0 = No impairment</v>
      </c>
      <c r="AM61" s="139" t="str">
        <f>IF(LEN(VLOOKUP($G61,Baseline!$G:$BH,33,0))=0,"",VLOOKUP($G61,Baseline!$G:$BH,33,0))</f>
        <v>1 = Mild to moderate impairment</v>
      </c>
      <c r="AN61" s="139" t="str">
        <f>IF(LEN(VLOOKUP($G61,Baseline!$G:$BH,34,0))=0,"",VLOOKUP($G61,Baseline!$G:$BH,34,0))</f>
        <v>2 = Severe to very severe impairment</v>
      </c>
      <c r="AO61" s="139" t="str">
        <f>IF(LEN(VLOOKUP($G61,Baseline!$G:$BH,35,0))=0,"",VLOOKUP($G61,Baseline!$G:$BH,35,0))</f>
        <v>3 = I did not have any pain</v>
      </c>
      <c r="AP61" s="139" t="str">
        <f>IF(LEN(VLOOKUP($G61,Baseline!$G:$BH,36,0))=0,"",VLOOKUP($G61,Baseline!$G:$BH,36,0))</f>
        <v>99 = No response</v>
      </c>
      <c r="AQ61" s="139" t="str">
        <f>IF(LEN(VLOOKUP($G61,Baseline!$G:$BH,37,0))=0,"",VLOOKUP($G61,Baseline!$G:$BH,37,0))</f>
        <v/>
      </c>
      <c r="AR61" s="139" t="str">
        <f>IF(LEN(VLOOKUP($G61,Baseline!$G:$BH,38,0))=0,"",VLOOKUP($G61,Baseline!$G:$BH,38,0))</f>
        <v/>
      </c>
      <c r="AS61" s="139" t="str">
        <f>IF(LEN(VLOOKUP($G61,Baseline!$G:$BH,39,0))=0,"",VLOOKUP($G61,Baseline!$G:$BH,39,0))</f>
        <v/>
      </c>
      <c r="AT61" s="139" t="str">
        <f>IF(LEN(VLOOKUP($G61,Baseline!$G:$BH,40,0))=0,"",VLOOKUP($G61,Baseline!$G:$BH,40,0))</f>
        <v/>
      </c>
      <c r="AU61" s="139" t="str">
        <f>IF(LEN(VLOOKUP($G61,Baseline!$G:$BH,41,0))=0,"",VLOOKUP($G61,Baseline!$G:$BH,41,0))</f>
        <v/>
      </c>
      <c r="AV61" s="139" t="str">
        <f>IF(LEN(VLOOKUP($G61,Baseline!$G:$BH,42,0))=0,"",VLOOKUP($G61,Baseline!$G:$BH,42,0))</f>
        <v/>
      </c>
      <c r="AW61" s="139" t="str">
        <f>IF(LEN(VLOOKUP($G61,Baseline!$G:$BH,43,0))=0,"",VLOOKUP($G61,Baseline!$G:$BH,43,0))</f>
        <v/>
      </c>
      <c r="AX61" s="139" t="str">
        <f>IF(LEN(VLOOKUP($G61,Baseline!$G:$BH,44,0))=0,"",VLOOKUP($G61,Baseline!$G:$BH,44,0))</f>
        <v/>
      </c>
      <c r="AY61" s="139" t="str">
        <f>IF(LEN(VLOOKUP($G61,Baseline!$G:$BH,45,0))=0,"",VLOOKUP($G61,Baseline!$G:$BH,45,0))</f>
        <v/>
      </c>
      <c r="AZ61" s="139" t="str">
        <f>IF(LEN(VLOOKUP($G61,Baseline!$G:$BH,46,0))=0,"",VLOOKUP($G61,Baseline!$G:$BH,46,0))</f>
        <v/>
      </c>
      <c r="BA61" s="139" t="str">
        <f>IF(LEN(VLOOKUP($G61,Baseline!$G:$BH,47,0))=0,"",VLOOKUP($G61,Baseline!$G:$BH,47,0))</f>
        <v/>
      </c>
      <c r="BB61" s="139" t="str">
        <f>IF(LEN(VLOOKUP($G61,Baseline!$G:$BH,48,0))=0,"",VLOOKUP($G61,Baseline!$G:$BH,48,0))</f>
        <v/>
      </c>
      <c r="BC61" s="139" t="str">
        <f>IF(LEN(VLOOKUP($G61,Baseline!$G:$BH,49,0))=0,"",VLOOKUP($G61,Baseline!$G:$BH,49,0))</f>
        <v/>
      </c>
      <c r="BD61" s="139" t="str">
        <f>IF(LEN(VLOOKUP($G61,Baseline!$G:$BH,50,0))=0,"",VLOOKUP($G61,Baseline!$G:$BH,50,0))</f>
        <v/>
      </c>
      <c r="BE61" s="139" t="str">
        <f>IF(LEN(VLOOKUP($G61,Baseline!$G:$BH,51,0))=0,"",VLOOKUP($G61,Baseline!$G:$BH,51,0))</f>
        <v/>
      </c>
      <c r="BF61" s="139" t="str">
        <f>IF(LEN(VLOOKUP($G61,Baseline!$G:$BH,52,0))=0,"",VLOOKUP($G61,Baseline!$G:$BH,52,0))</f>
        <v/>
      </c>
      <c r="BG61" s="139" t="str">
        <f>IF(LEN(VLOOKUP($G61,Baseline!$G:$BH,53,0))=0,"",VLOOKUP($G61,Baseline!$G:$BH,53,0))</f>
        <v/>
      </c>
      <c r="BH61" s="139" t="str">
        <f>IF(LEN(VLOOKUP($G61,Baseline!$G:$BH,54,0))=0,"",VLOOKUP($G61,Baseline!$G:$BH,54,0))</f>
        <v/>
      </c>
      <c r="BI61" s="139"/>
      <c r="BJ61" s="139"/>
      <c r="BK61" s="139"/>
      <c r="BL61" s="139"/>
      <c r="BM61" s="149" t="s">
        <v>1740</v>
      </c>
      <c r="BN61" s="135" t="str">
        <f>IF(LEN(VLOOKUP($G61,Baseline!$G:$CJ,60,0))=0,"",VLOOKUP($G61,Baseline!$G:$CJ,60,0))</f>
        <v>0 = Sin limitaciones</v>
      </c>
      <c r="BO61" s="135" t="str">
        <f>IF(LEN(VLOOKUP($G61,Baseline!$G:$CJ,61,0))=0,"",VLOOKUP($G61,Baseline!$G:$CJ,61,0))</f>
        <v>1 = Sí, limitaciones  pequeñas a ligeras</v>
      </c>
      <c r="BP61" s="135" t="str">
        <f>IF(LEN(VLOOKUP($G61,Baseline!$G:$CJ,62,0))=0,"",VLOOKUP($G61,Baseline!$G:$CJ,62,0))</f>
        <v>2 = Sí, limitaciones fuertes a muy fuertes</v>
      </c>
      <c r="BQ61" s="135" t="str">
        <f>IF(LEN(VLOOKUP($G61,Baseline!$G:$CJ,63,0))=0,"",VLOOKUP($G61,Baseline!$G:$CJ,63,0))</f>
        <v>3 = No tuve dolores</v>
      </c>
      <c r="BR61" s="135" t="str">
        <f>IF(LEN(VLOOKUP($G61,Baseline!$G:$CJ,64,0))=0,"",VLOOKUP($G61,Baseline!$G:$CJ,64,0))</f>
        <v>99 = No hay datos</v>
      </c>
      <c r="BS61" s="135" t="str">
        <f>IF(LEN(VLOOKUP($G61,Baseline!$G:$CJ,65,0))=0,"",VLOOKUP($G61,Baseline!$G:$CJ,65,0))</f>
        <v/>
      </c>
      <c r="BT61" s="135" t="str">
        <f>IF(LEN(VLOOKUP($G61,Baseline!$G:$CJ,66,0))=0,"",VLOOKUP($G61,Baseline!$G:$CJ,66,0))</f>
        <v/>
      </c>
      <c r="BU61" s="135" t="str">
        <f>IF(LEN(VLOOKUP($G61,Baseline!$G:$CJ,67,0))=0,"",VLOOKUP($G61,Baseline!$G:$CJ,67,0))</f>
        <v/>
      </c>
      <c r="BV61" s="135" t="str">
        <f>IF(LEN(VLOOKUP($G61,Baseline!$G:$CJ,68,0))=0,"",VLOOKUP($G61,Baseline!$G:$CJ,68,0))</f>
        <v/>
      </c>
      <c r="BW61" s="135" t="str">
        <f>IF(LEN(VLOOKUP($G61,Baseline!$G:$CJ,69,0))=0,"",VLOOKUP($G61,Baseline!$G:$CJ,69,0))</f>
        <v/>
      </c>
      <c r="BX61" s="135" t="str">
        <f>IF(LEN(VLOOKUP($G61,Baseline!$G:$CJ,70,0))=0,"",VLOOKUP($G61,Baseline!$G:$CJ,70,0))</f>
        <v/>
      </c>
      <c r="BY61" s="135" t="str">
        <f>IF(LEN(VLOOKUP($G61,Baseline!$G:$CJ,71,0))=0,"",VLOOKUP($G61,Baseline!$G:$CJ,71,0))</f>
        <v/>
      </c>
      <c r="BZ61" s="135" t="str">
        <f>IF(LEN(VLOOKUP($G61,Baseline!$G:$CJ,72,0))=0,"",VLOOKUP($G61,Baseline!$G:$CJ,72,0))</f>
        <v/>
      </c>
      <c r="CA61" s="135" t="str">
        <f>IF(LEN(VLOOKUP($G61,Baseline!$G:$CJ,73,0))=0,"",VLOOKUP($G61,Baseline!$G:$CJ,73,0))</f>
        <v/>
      </c>
      <c r="CB61" s="135" t="str">
        <f>IF(LEN(VLOOKUP($G61,Baseline!$G:$CJ,74,0))=0,"",VLOOKUP($G61,Baseline!$G:$CJ,74,0))</f>
        <v/>
      </c>
      <c r="CC61" s="135" t="str">
        <f>IF(LEN(VLOOKUP($G61,Baseline!$G:$CJ,75,0))=0,"",VLOOKUP($G61,Baseline!$G:$CJ,75,0))</f>
        <v/>
      </c>
      <c r="CD61" s="135" t="str">
        <f>IF(LEN(VLOOKUP($G61,Baseline!$G:$CJ,76,0))=0,"",VLOOKUP($G61,Baseline!$G:$CJ,76,0))</f>
        <v/>
      </c>
      <c r="CE61" s="135" t="str">
        <f>IF(LEN(VLOOKUP($G61,Baseline!$G:$CJ,77,0))=0,"",VLOOKUP($G61,Baseline!$G:$CJ,77,0))</f>
        <v/>
      </c>
      <c r="CF61" s="135" t="str">
        <f>IF(LEN(VLOOKUP($G61,Baseline!$G:$CJ,78,0))=0,"",VLOOKUP($G61,Baseline!$G:$CJ,78,0))</f>
        <v/>
      </c>
      <c r="CG61" s="135" t="str">
        <f>IF(LEN(VLOOKUP($G61,Baseline!$G:$CJ,79,0))=0,"",VLOOKUP($G61,Baseline!$G:$CJ,79,0))</f>
        <v/>
      </c>
      <c r="CH61" s="135" t="str">
        <f>IF(LEN(VLOOKUP($G61,Baseline!$G:$CJ,80,0))=0,"",VLOOKUP($G61,Baseline!$G:$CJ,80,0))</f>
        <v/>
      </c>
      <c r="CI61" s="135" t="str">
        <f>IF(LEN(VLOOKUP($G61,Baseline!$G:$CJ,81,0))=0,"",VLOOKUP($G61,Baseline!$G:$CJ,81,0))</f>
        <v/>
      </c>
      <c r="CJ61" s="135" t="str">
        <f>IF(LEN(VLOOKUP($G61,Baseline!$G:$CJ,82,0))=0,"",VLOOKUP($G61,Baseline!$G:$CJ,82,0))</f>
        <v/>
      </c>
      <c r="CK61" s="139"/>
      <c r="CL61" s="139"/>
      <c r="CM61" s="139"/>
      <c r="CN61" s="139"/>
      <c r="CO61" s="136" t="str">
        <f>IF(LEN(VLOOKUP($G61,Baseline!$G:$DL,87,0))=0,"",VLOOKUP($G61,Baseline!$G:$DL,87,0))</f>
        <v>La question suivante concerne maintenant les impacts de ces douleurs: 
Au cours de 2 dernières semaines, dans quelle mesure avez-vous été gêné·e par ces douleurs dans votre vie quotidienne, vos loisirs et vos activités professionnelles ?</v>
      </c>
      <c r="CP61" s="136" t="str">
        <f>IF(LEN(VLOOKUP($G61,Baseline!$G:$DL,88,0))=0,"",VLOOKUP($G61,Baseline!$G:$DL,88,0))</f>
        <v>0 = pas gêné·e</v>
      </c>
      <c r="CQ61" s="136" t="str">
        <f>IF(LEN(VLOOKUP($G61,Baseline!$G:$DL,89,0))=0,"",VLOOKUP($G61,Baseline!$G:$DL,89,0))</f>
        <v>1 = légèrement à modérément gêné·e</v>
      </c>
      <c r="CR61" s="136" t="str">
        <f>IF(LEN(VLOOKUP($G61,Baseline!$G:$DL,90,0))=0,"",VLOOKUP($G61,Baseline!$G:$DL,90,0))</f>
        <v>2 = fortement à très fortement gêné·e</v>
      </c>
      <c r="CS61" s="136" t="str">
        <f>IF(LEN(VLOOKUP($G61,Baseline!$G:$DL,91,0))=0,"",VLOOKUP($G61,Baseline!$G:$DL,91,0))</f>
        <v>3 = je n'ai eu aucune douleur</v>
      </c>
      <c r="CT61" s="136" t="str">
        <f>IF(LEN(VLOOKUP($G61,Baseline!$G:$DL,92,0))=0,"",VLOOKUP($G61,Baseline!$G:$DL,92,0))</f>
        <v>99 = pas de réponse</v>
      </c>
      <c r="CU61" s="136" t="str">
        <f>IF(LEN(VLOOKUP($G61,Baseline!$G:$DL,93,0))=0,"",VLOOKUP($G61,Baseline!$G:$DL,93,0))</f>
        <v/>
      </c>
      <c r="CV61" s="136" t="str">
        <f>IF(LEN(VLOOKUP($G61,Baseline!$G:$DL,94,0))=0,"",VLOOKUP($G61,Baseline!$G:$DL,94,0))</f>
        <v/>
      </c>
      <c r="CW61" s="136" t="str">
        <f>IF(LEN(VLOOKUP($G61,Baseline!$G:$DL,95,0))=0,"",VLOOKUP($G61,Baseline!$G:$DL,95,0))</f>
        <v/>
      </c>
      <c r="CX61" s="136" t="str">
        <f>IF(LEN(VLOOKUP($G61,Baseline!$G:$DL,96,0))=0,"",VLOOKUP($G61,Baseline!$G:$DL,96,0))</f>
        <v/>
      </c>
      <c r="CY61" s="136" t="str">
        <f>IF(LEN(VLOOKUP($G61,Baseline!$G:$DL,97,0))=0,"",VLOOKUP($G61,Baseline!$G:$DL,97,0))</f>
        <v/>
      </c>
      <c r="CZ61" s="136" t="str">
        <f>IF(LEN(VLOOKUP($G61,Baseline!$G:$DL,98,0))=0,"",VLOOKUP($G61,Baseline!$G:$DL,98,0))</f>
        <v/>
      </c>
      <c r="DA61" s="136" t="str">
        <f>IF(LEN(VLOOKUP($G61,Baseline!$G:$DL,99,0))=0,"",VLOOKUP($G61,Baseline!$G:$DL,99,0))</f>
        <v/>
      </c>
      <c r="DB61" s="136" t="str">
        <f>IF(LEN(VLOOKUP($G61,Baseline!$G:$DL,100,0))=0,"",VLOOKUP($G61,Baseline!$G:$DL,100,0))</f>
        <v/>
      </c>
      <c r="DC61" s="136" t="str">
        <f>IF(LEN(VLOOKUP($G61,Baseline!$G:$DL,101,0))=0,"",VLOOKUP($G61,Baseline!$G:$DL,101,0))</f>
        <v/>
      </c>
      <c r="DD61" s="136" t="str">
        <f>IF(LEN(VLOOKUP($G61,Baseline!$G:$DL,102,0))=0,"",VLOOKUP($G61,Baseline!$G:$DL,102,0))</f>
        <v/>
      </c>
      <c r="DE61" s="136" t="str">
        <f>IF(LEN(VLOOKUP($G61,Baseline!$G:$DL,103,0))=0,"",VLOOKUP($G61,Baseline!$G:$DL,103,0))</f>
        <v/>
      </c>
      <c r="DF61" s="136" t="str">
        <f>IF(LEN(VLOOKUP($G61,Baseline!$G:$DL,104,0))=0,"",VLOOKUP($G61,Baseline!$G:$DL,104,0))</f>
        <v/>
      </c>
      <c r="DG61" s="136" t="str">
        <f>IF(LEN(VLOOKUP($G61,Baseline!$G:$DL,105,0))=0,"",VLOOKUP($G61,Baseline!$G:$DL,105,0))</f>
        <v/>
      </c>
      <c r="DH61" s="136" t="str">
        <f>IF(LEN(VLOOKUP($G61,Baseline!$G:$DL,106,0))=0,"",VLOOKUP($G61,Baseline!$G:$DL,106,0))</f>
        <v/>
      </c>
      <c r="DI61" s="136" t="str">
        <f>IF(LEN(VLOOKUP($G61,Baseline!$G:$DL,107,0))=0,"",VLOOKUP($G61,Baseline!$G:$DL,107,0))</f>
        <v/>
      </c>
      <c r="DJ61" s="136" t="str">
        <f>IF(LEN(VLOOKUP($G61,Baseline!$G:$DL,108,0))=0,"",VLOOKUP($G61,Baseline!$G:$DL,108,0))</f>
        <v/>
      </c>
      <c r="DK61" s="136" t="str">
        <f>IF(LEN(VLOOKUP($G61,Baseline!$G:$DL,109,0))=0,"",VLOOKUP($G61,Baseline!$G:$DL,109,0))</f>
        <v/>
      </c>
      <c r="DL61" s="136" t="str">
        <f>IF(LEN(VLOOKUP($G61,Baseline!$G:$DL,110,0))=0,"",VLOOKUP($G61,Baseline!$G:$DL,110,0))</f>
        <v/>
      </c>
      <c r="DM61" s="136"/>
      <c r="DN61" s="136"/>
      <c r="DO61" s="136"/>
      <c r="DP61" s="136"/>
      <c r="DQ61" s="139" t="str">
        <f>IF(LEN(VLOOKUP($G61,Baseline!$G:$EN,115,0))=0,"",VLOOKUP($G61,Baseline!$G:$EN,115,0))</f>
        <v>Most e fájdalmak kihatásáról lesz szó:
Az elmúlt 2 hét során ezek a fájdalmak mennyire korlátozták a mindennapi, szabadidős és hivatali tevékenységét?</v>
      </c>
      <c r="DR61" s="139" t="str">
        <f>IF(LEN(VLOOKUP($G61,Baseline!$G:$EN,116,0))=0,"",VLOOKUP($G61,Baseline!$G:$EN,116,0))</f>
        <v>0 = semmilyen káros hatás</v>
      </c>
      <c r="DS61" s="139" t="str">
        <f>IF(LEN(VLOOKUP($G61,Baseline!$G:$EN,117,0))=0,"",VLOOKUP($G61,Baseline!$G:$EN,117,0))</f>
        <v>1 = csekély vagy mérsékelt káros hatás </v>
      </c>
      <c r="DT61" s="139" t="str">
        <f>IF(LEN(VLOOKUP($G61,Baseline!$G:$EN,118,0))=0,"",VLOOKUP($G61,Baseline!$G:$EN,118,0))</f>
        <v>2 = jelentős vagy nagyon jelentős káros hatás</v>
      </c>
      <c r="DU61" s="139" t="str">
        <f>IF(LEN(VLOOKUP($G61,Baseline!$G:$EN,119,0))=0,"",VLOOKUP($G61,Baseline!$G:$EN,119,0))</f>
        <v>3 = nem volt semmilyen fájdalmam</v>
      </c>
      <c r="DV61" s="139" t="str">
        <f>IF(LEN(VLOOKUP($G61,Baseline!$G:$EN,120,0))=0,"",VLOOKUP($G61,Baseline!$G:$EN,120,0))</f>
        <v>99 = nincs válasz</v>
      </c>
      <c r="DW61" s="139" t="str">
        <f>IF(LEN(VLOOKUP($G61,Baseline!$G:$EN,121,0))=0,"",VLOOKUP($G61,Baseline!$G:$EN,121,0))</f>
        <v/>
      </c>
      <c r="DX61" s="139" t="str">
        <f>IF(LEN(VLOOKUP($G61,Baseline!$G:$EN,122,0))=0,"",VLOOKUP($G61,Baseline!$G:$EN,122,0))</f>
        <v/>
      </c>
      <c r="DY61" s="139" t="str">
        <f>IF(LEN(VLOOKUP($G61,Baseline!$G:$EN,123,0))=0,"",VLOOKUP($G61,Baseline!$G:$EN,123,0))</f>
        <v/>
      </c>
      <c r="DZ61" s="139" t="str">
        <f>IF(LEN(VLOOKUP($G61,Baseline!$G:$EN,124,0))=0,"",VLOOKUP($G61,Baseline!$G:$EN,124,0))</f>
        <v/>
      </c>
      <c r="EA61" s="139" t="str">
        <f>IF(LEN(VLOOKUP($G61,Baseline!$G:$EN,125,0))=0,"",VLOOKUP($G61,Baseline!$G:$EN,125,0))</f>
        <v/>
      </c>
      <c r="EB61" s="139" t="str">
        <f>IF(LEN(VLOOKUP($G61,Baseline!$G:$EN,126,0))=0,"",VLOOKUP($G61,Baseline!$G:$EN,126,0))</f>
        <v/>
      </c>
      <c r="EC61" s="139" t="str">
        <f>IF(LEN(VLOOKUP($G61,Baseline!$G:$EN,127,0))=0,"",VLOOKUP($G61,Baseline!$G:$EN,127,0))</f>
        <v/>
      </c>
      <c r="ED61" s="139" t="str">
        <f>IF(LEN(VLOOKUP($G61,Baseline!$G:$EN,128,0))=0,"",VLOOKUP($G61,Baseline!$G:$EN,128,0))</f>
        <v/>
      </c>
      <c r="EE61" s="139" t="str">
        <f>IF(LEN(VLOOKUP($G61,Baseline!$G:$EN,129,0))=0,"",VLOOKUP($G61,Baseline!$G:$EN,129,0))</f>
        <v/>
      </c>
      <c r="EF61" s="139" t="str">
        <f>IF(LEN(VLOOKUP($G61,Baseline!$G:$EN,130,0))=0,"",VLOOKUP($G61,Baseline!$G:$EN,130,0))</f>
        <v/>
      </c>
      <c r="EG61" s="139" t="str">
        <f>IF(LEN(VLOOKUP($G61,Baseline!$G:$EN,131,0))=0,"",VLOOKUP($G61,Baseline!$G:$EN,131,0))</f>
        <v/>
      </c>
      <c r="EH61" s="139" t="str">
        <f>IF(LEN(VLOOKUP($G61,Baseline!$G:$EN,132,0))=0,"",VLOOKUP($G61,Baseline!$G:$EN,132,0))</f>
        <v/>
      </c>
      <c r="EI61" s="139" t="str">
        <f>IF(LEN(VLOOKUP($G61,Baseline!$G:$EN,133,0))=0,"",VLOOKUP($G61,Baseline!$G:$EN,133,0))</f>
        <v/>
      </c>
      <c r="EJ61" s="139" t="str">
        <f>IF(LEN(VLOOKUP($G61,Baseline!$G:$EN,134,0))=0,"",VLOOKUP($G61,Baseline!$G:$EN,134,0))</f>
        <v/>
      </c>
      <c r="EK61" s="139" t="str">
        <f>IF(LEN(VLOOKUP($G61,Baseline!$G:$EN,135,0))=0,"",VLOOKUP($G61,Baseline!$G:$EN,135,0))</f>
        <v/>
      </c>
      <c r="EL61" s="139" t="str">
        <f>IF(LEN(VLOOKUP($G61,Baseline!$G:$EN,136,0))=0,"",VLOOKUP($G61,Baseline!$G:$EN,136,0))</f>
        <v/>
      </c>
      <c r="EM61" s="139" t="str">
        <f>IF(LEN(VLOOKUP($G61,Baseline!$G:$EN,137,0))=0,"",VLOOKUP($G61,Baseline!$G:$EN,137,0))</f>
        <v/>
      </c>
      <c r="EN61" s="139" t="str">
        <f>IF(LEN(VLOOKUP($G61,Baseline!$G:$EN,138,0))=0,"",VLOOKUP($G61,Baseline!$G:$EN,138,0))</f>
        <v/>
      </c>
      <c r="EO61" s="139"/>
      <c r="EP61" s="139"/>
      <c r="EQ61" s="139"/>
      <c r="ER61" s="139"/>
      <c r="ES61" s="139" t="str">
        <f>IF(LEN(VLOOKUP($G61,Baseline!$G:$FP,143,0))=0,"",VLOOKUP($G61,Baseline!$G:$FP,143,0))</f>
        <v>Ora vorremmo capire meglio quale siano le conseguenze di tali dolori:
in che misura, nelle ultime 2 settimane, tali dolori hanno limitato la sua vita quotidiana, il tempo libero e le attività lavorative?</v>
      </c>
      <c r="ET61" s="139" t="str">
        <f>IF(LEN(VLOOKUP($G61,Baseline!$G:$FP,144,0))=0,"",VLOOKUP($G61,Baseline!$G:$FP,144,0))</f>
        <v>0 = nessuna limitazione</v>
      </c>
      <c r="EU61" s="139" t="str">
        <f>IF(LEN(VLOOKUP($G61,Baseline!$G:$FP,145,0))=0,"",VLOOKUP($G61,Baseline!$G:$FP,145,0))</f>
        <v>1 = limitazioni lievi fino a moderate </v>
      </c>
      <c r="EV61" s="139" t="str">
        <f>IF(LEN(VLOOKUP($G61,Baseline!$G:$FP,146,0))=0,"",VLOOKUP($G61,Baseline!$G:$FP,146,0))</f>
        <v>2 = limitazioni forti fino a molto forti</v>
      </c>
      <c r="EW61" s="139" t="str">
        <f>IF(LEN(VLOOKUP($G61,Baseline!$G:$FP,147,0))=0,"",VLOOKUP($G61,Baseline!$G:$FP,147,0))</f>
        <v>3 = non ho sofferto di dolori</v>
      </c>
      <c r="EX61" s="139" t="str">
        <f>IF(LEN(VLOOKUP($G61,Baseline!$G:$FP,148,0))=0,"",VLOOKUP($G61,Baseline!$G:$FP,148,0))</f>
        <v>99 = nessuna risposta</v>
      </c>
      <c r="EY61" s="139" t="str">
        <f>IF(LEN(VLOOKUP($G61,Baseline!$G:$FP,149,0))=0,"",VLOOKUP($G61,Baseline!$G:$FP,149,0))</f>
        <v/>
      </c>
      <c r="EZ61" s="139" t="str">
        <f>IF(LEN(VLOOKUP($G61,Baseline!$G:$FP,150,0))=0,"",VLOOKUP($G61,Baseline!$G:$FP,150,0))</f>
        <v/>
      </c>
      <c r="FA61" s="139" t="str">
        <f>IF(LEN(VLOOKUP($G61,Baseline!$G:$FP,151,0))=0,"",VLOOKUP($G61,Baseline!$G:$FP,151,0))</f>
        <v/>
      </c>
      <c r="FB61" s="139" t="str">
        <f>IF(LEN(VLOOKUP($G61,Baseline!$G:$FP,152,0))=0,"",VLOOKUP($G61,Baseline!$G:$FP,152,0))</f>
        <v/>
      </c>
      <c r="FC61" s="139" t="str">
        <f>IF(LEN(VLOOKUP($G61,Baseline!$G:$FP,153,0))=0,"",VLOOKUP($G61,Baseline!$G:$FP,153,0))</f>
        <v/>
      </c>
      <c r="FD61" s="139" t="str">
        <f>IF(LEN(VLOOKUP($G61,Baseline!$G:$FP,154,0))=0,"",VLOOKUP($G61,Baseline!$G:$FP,154,0))</f>
        <v/>
      </c>
      <c r="FE61" s="139" t="str">
        <f>IF(LEN(VLOOKUP($G61,Baseline!$G:$FP,155,0))=0,"",VLOOKUP($G61,Baseline!$G:$FP,155,0))</f>
        <v/>
      </c>
      <c r="FF61" s="139" t="str">
        <f>IF(LEN(VLOOKUP($G61,Baseline!$G:$FP,156,0))=0,"",VLOOKUP($G61,Baseline!$G:$FP,156,0))</f>
        <v/>
      </c>
      <c r="FG61" s="139" t="str">
        <f>IF(LEN(VLOOKUP($G61,Baseline!$G:$FP,157,0))=0,"",VLOOKUP($G61,Baseline!$G:$FP,157,0))</f>
        <v/>
      </c>
      <c r="FH61" s="139" t="str">
        <f>IF(LEN(VLOOKUP($G61,Baseline!$G:$FP,158,0))=0,"",VLOOKUP($G61,Baseline!$G:$FP,158,0))</f>
        <v/>
      </c>
      <c r="FI61" s="139" t="str">
        <f>IF(LEN(VLOOKUP($G61,Baseline!$G:$FP,159,0))=0,"",VLOOKUP($G61,Baseline!$G:$FP,159,0))</f>
        <v/>
      </c>
      <c r="FJ61" s="139" t="str">
        <f>IF(LEN(VLOOKUP($G61,Baseline!$G:$FP,160,0))=0,"",VLOOKUP($G61,Baseline!$G:$FP,160,0))</f>
        <v/>
      </c>
      <c r="FK61" s="139" t="str">
        <f>IF(LEN(VLOOKUP($G61,Baseline!$G:$FP,161,0))=0,"",VLOOKUP($G61,Baseline!$G:$FP,161,0))</f>
        <v/>
      </c>
      <c r="FL61" s="139" t="str">
        <f>IF(LEN(VLOOKUP($G61,Baseline!$G:$FP,162,0))=0,"",VLOOKUP($G61,Baseline!$G:$FP,162,0))</f>
        <v/>
      </c>
      <c r="FM61" s="139" t="str">
        <f>IF(LEN(VLOOKUP($G61,Baseline!$G:$FP,163,0))=0,"",VLOOKUP($G61,Baseline!$G:$FP,163,0))</f>
        <v/>
      </c>
      <c r="FN61" s="139" t="str">
        <f>IF(LEN(VLOOKUP($G61,Baseline!$G:$FP,164,0))=0,"",VLOOKUP($G61,Baseline!$G:$FP,164,0))</f>
        <v/>
      </c>
      <c r="FO61" s="139" t="str">
        <f>IF(LEN(VLOOKUP($G61,Baseline!$G:$FP,165,0))=0,"",VLOOKUP($G61,Baseline!$G:$FP,165,0))</f>
        <v/>
      </c>
      <c r="FP61" s="139" t="str">
        <f>IF(LEN(VLOOKUP($G61,Baseline!$G:$FP,166,0))=0,"",VLOOKUP($G61,Baseline!$G:$FP,166,0))</f>
        <v/>
      </c>
      <c r="FQ61" s="139"/>
      <c r="FR61" s="139"/>
      <c r="FS61" s="139"/>
      <c r="FT61" s="139"/>
      <c r="FU61" s="139" t="str">
        <f>IF(LEN(VLOOKUP($G61,Baseline!$G:$GR,171,0))=0,"",VLOOKUP($G61,Baseline!$G:$GR,171,0))</f>
        <v>Теперь перейдем к вопросу о последствиях этих болей:
Насколько за последние 2 недели эти боли становились затруднением для Вас в повседневных делах, проведении досуга или профессиональной деятельности?</v>
      </c>
      <c r="FV61" s="139" t="str">
        <f>IF(LEN(VLOOKUP($G61,Baseline!$G:$GR,172,0))=0,"",VLOOKUP($G61,Baseline!$G:$GR,172,0))</f>
        <v>0 = никаких последствий</v>
      </c>
      <c r="FW61" s="139" t="str">
        <f>IF(LEN(VLOOKUP($G61,Baseline!$G:$GR,173,0))=0,"",VLOOKUP($G61,Baseline!$G:$GR,173,0))</f>
        <v>1 = затруднения от легких до средних </v>
      </c>
      <c r="FX61" s="139" t="str">
        <f>IF(LEN(VLOOKUP($G61,Baseline!$G:$GR,174,0))=0,"",VLOOKUP($G61,Baseline!$G:$GR,174,0))</f>
        <v>2 = затруднения от сильных до очень сильных</v>
      </c>
      <c r="FY61" s="139" t="str">
        <f>IF(LEN(VLOOKUP($G61,Baseline!$G:$GR,175,0))=0,"",VLOOKUP($G61,Baseline!$G:$GR,175,0))</f>
        <v>3 = у меня не было болей</v>
      </c>
      <c r="FZ61" s="139" t="str">
        <f>IF(LEN(VLOOKUP($G61,Baseline!$G:$GR,176,0))=0,"",VLOOKUP($G61,Baseline!$G:$GR,176,0))</f>
        <v>99 = нет ответа</v>
      </c>
      <c r="GA61" s="139" t="str">
        <f>IF(LEN(VLOOKUP($G61,Baseline!$G:$GR,177,0))=0,"",VLOOKUP($G61,Baseline!$G:$GR,177,0))</f>
        <v/>
      </c>
      <c r="GB61" s="139" t="str">
        <f>IF(LEN(VLOOKUP($G61,Baseline!$G:$GR,178,0))=0,"",VLOOKUP($G61,Baseline!$G:$GR,178,0))</f>
        <v/>
      </c>
      <c r="GC61" s="139" t="str">
        <f>IF(LEN(VLOOKUP($G61,Baseline!$G:$GR,179,0))=0,"",VLOOKUP($G61,Baseline!$G:$GR,179,0))</f>
        <v/>
      </c>
      <c r="GD61" s="139" t="str">
        <f>IF(LEN(VLOOKUP($G61,Baseline!$G:$GR,180,0))=0,"",VLOOKUP($G61,Baseline!$G:$GR,180,0))</f>
        <v/>
      </c>
      <c r="GE61" s="139" t="str">
        <f>IF(LEN(VLOOKUP($G61,Baseline!$G:$GR,181,0))=0,"",VLOOKUP($G61,Baseline!$G:$GR,181,0))</f>
        <v/>
      </c>
      <c r="GF61" s="139" t="str">
        <f>IF(LEN(VLOOKUP($G61,Baseline!$G:$GR,182,0))=0,"",VLOOKUP($G61,Baseline!$G:$GR,182,0))</f>
        <v/>
      </c>
      <c r="GG61" s="139" t="str">
        <f>IF(LEN(VLOOKUP($G61,Baseline!$G:$GR,183,0))=0,"",VLOOKUP($G61,Baseline!$G:$GR,183,0))</f>
        <v/>
      </c>
      <c r="GH61" s="139" t="str">
        <f>IF(LEN(VLOOKUP($G61,Baseline!$G:$GR,184,0))=0,"",VLOOKUP($G61,Baseline!$G:$GR,184,0))</f>
        <v/>
      </c>
      <c r="GI61" s="139" t="str">
        <f>IF(LEN(VLOOKUP($G61,Baseline!$G:$GR,185,0))=0,"",VLOOKUP($G61,Baseline!$G:$GR,185,0))</f>
        <v/>
      </c>
      <c r="GJ61" s="139" t="str">
        <f>IF(LEN(VLOOKUP($G61,Baseline!$G:$GR,186,0))=0,"",VLOOKUP($G61,Baseline!$G:$GR,186,0))</f>
        <v/>
      </c>
      <c r="GK61" s="139" t="str">
        <f>IF(LEN(VLOOKUP($G61,Baseline!$G:$GR,187,0))=0,"",VLOOKUP($G61,Baseline!$G:$GR,187,0))</f>
        <v/>
      </c>
      <c r="GL61" s="139" t="str">
        <f>IF(LEN(VLOOKUP($G61,Baseline!$G:$GR,188,0))=0,"",VLOOKUP($G61,Baseline!$G:$GR,188,0))</f>
        <v/>
      </c>
      <c r="GM61" s="139" t="str">
        <f>IF(LEN(VLOOKUP($G61,Baseline!$G:$GR,189,0))=0,"",VLOOKUP($G61,Baseline!$G:$GR,189,0))</f>
        <v/>
      </c>
      <c r="GN61" s="139" t="str">
        <f>IF(LEN(VLOOKUP($G61,Baseline!$G:$GR,190,0))=0,"",VLOOKUP($G61,Baseline!$G:$GR,190,0))</f>
        <v/>
      </c>
      <c r="GO61" s="139" t="str">
        <f>IF(LEN(VLOOKUP($G61,Baseline!$G:$GR,191,0))=0,"",VLOOKUP($G61,Baseline!$G:$GR,191,0))</f>
        <v/>
      </c>
      <c r="GP61" s="139" t="str">
        <f>IF(LEN(VLOOKUP($G61,Baseline!$G:$GR,192,0))=0,"",VLOOKUP($G61,Baseline!$G:$GR,192,0))</f>
        <v/>
      </c>
      <c r="GQ61" s="139" t="str">
        <f>IF(LEN(VLOOKUP($G61,Baseline!$G:$GR,193,0))=0,"",VLOOKUP($G61,Baseline!$G:$GR,193,0))</f>
        <v/>
      </c>
      <c r="GR61" s="139" t="str">
        <f>IF(LEN(VLOOKUP($G61,Baseline!$G:$GR,194,0))=0,"",VLOOKUP($G61,Baseline!$G:$GR,194,0))</f>
        <v/>
      </c>
      <c r="GS61" s="139"/>
      <c r="GT61" s="139"/>
      <c r="GU61" s="139"/>
      <c r="GV61" s="139"/>
      <c r="GW61" s="139" t="str">
        <f>IF(LEN(VLOOKUP($G61,Baseline!$G:$HT,199,0))=0,"",VLOOKUP($G61,Baseline!$G:$HT,199,0))</f>
        <v>Sada se radi o efektima tih bolova:
U kojoj meri ste pogođeni ovim bolovima u svakodnevnom životu, slobodnom vremenu i profesionalnim aktivnostima u protekle dve sedmice?</v>
      </c>
      <c r="GX61" s="139" t="str">
        <f>IF(LEN(VLOOKUP($G61,Baseline!$G:$HT,200,0))=0,"",VLOOKUP($G61,Baseline!$G:$HT,200,0))</f>
        <v>0 = nikakav negativan uticaj</v>
      </c>
      <c r="GY61" s="139" t="str">
        <f>IF(LEN(VLOOKUP($G61,Baseline!$G:$HT,201,0))=0,"",VLOOKUP($G61,Baseline!$G:$HT,201,0))</f>
        <v>1 = lakši do umereni negativan uticaj </v>
      </c>
      <c r="GZ61" s="139" t="str">
        <f>IF(LEN(VLOOKUP($G61,Baseline!$G:$HT,202,0))=0,"",VLOOKUP($G61,Baseline!$G:$HT,202,0))</f>
        <v>2 = jak do veoma jak uticaj</v>
      </c>
      <c r="HA61" s="139" t="str">
        <f>IF(LEN(VLOOKUP($G61,Baseline!$G:$HT,203,0))=0,"",VLOOKUP($G61,Baseline!$G:$HT,203,0))</f>
        <v>3 = nisam imao bolove</v>
      </c>
      <c r="HB61" s="139" t="str">
        <f>IF(LEN(VLOOKUP($G61,Baseline!$G:$HT,204,0))=0,"",VLOOKUP($G61,Baseline!$G:$HT,204,0))</f>
        <v>99 = nema podataka</v>
      </c>
      <c r="HC61" s="139" t="str">
        <f>IF(LEN(VLOOKUP($G61,Baseline!$G:$HT,205,0))=0,"",VLOOKUP($G61,Baseline!$G:$HT,205,0))</f>
        <v/>
      </c>
      <c r="HD61" s="139" t="str">
        <f>IF(LEN(VLOOKUP($G61,Baseline!$G:$HT,206,0))=0,"",VLOOKUP($G61,Baseline!$G:$HT,206,0))</f>
        <v/>
      </c>
      <c r="HE61" s="139" t="str">
        <f>IF(LEN(VLOOKUP($G61,Baseline!$G:$HT,207,0))=0,"",VLOOKUP($G61,Baseline!$G:$HT,207,0))</f>
        <v/>
      </c>
      <c r="HF61" s="139" t="str">
        <f>IF(LEN(VLOOKUP($G61,Baseline!$G:$HT,208,0))=0,"",VLOOKUP($G61,Baseline!$G:$HT,208,0))</f>
        <v/>
      </c>
      <c r="HG61" s="139" t="str">
        <f>IF(LEN(VLOOKUP($G61,Baseline!$G:$HT,209,0))=0,"",VLOOKUP($G61,Baseline!$G:$HT,209,0))</f>
        <v/>
      </c>
      <c r="HH61" s="139" t="str">
        <f>IF(LEN(VLOOKUP($G61,Baseline!$G:$HT,210,0))=0,"",VLOOKUP($G61,Baseline!$G:$HT,210,0))</f>
        <v/>
      </c>
      <c r="HI61" s="139" t="str">
        <f>IF(LEN(VLOOKUP($G61,Baseline!$G:$HT,211,0))=0,"",VLOOKUP($G61,Baseline!$G:$HT,211,0))</f>
        <v/>
      </c>
      <c r="HJ61" s="139" t="str">
        <f>IF(LEN(VLOOKUP($G61,Baseline!$G:$HT,212,0))=0,"",VLOOKUP($G61,Baseline!$G:$HT,212,0))</f>
        <v/>
      </c>
      <c r="HK61" s="139" t="str">
        <f>IF(LEN(VLOOKUP($G61,Baseline!$G:$HT,213,0))=0,"",VLOOKUP($G61,Baseline!$G:$HT,213,0))</f>
        <v/>
      </c>
      <c r="HL61" s="139" t="str">
        <f>IF(LEN(VLOOKUP($G61,Baseline!$G:$HT,214,0))=0,"",VLOOKUP($G61,Baseline!$G:$HT,214,0))</f>
        <v/>
      </c>
      <c r="HM61" s="139" t="str">
        <f>IF(LEN(VLOOKUP($G61,Baseline!$G:$HT,215,0))=0,"",VLOOKUP($G61,Baseline!$G:$HT,215,0))</f>
        <v/>
      </c>
      <c r="HN61" s="139" t="str">
        <f>IF(LEN(VLOOKUP($G61,Baseline!$G:$HT,216,0))=0,"",VLOOKUP($G61,Baseline!$G:$HT,216,0))</f>
        <v/>
      </c>
      <c r="HO61" s="139" t="str">
        <f>IF(LEN(VLOOKUP($G61,Baseline!$G:$HT,217,0))=0,"",VLOOKUP($G61,Baseline!$G:$HT,217,0))</f>
        <v/>
      </c>
      <c r="HP61" s="139" t="str">
        <f>IF(LEN(VLOOKUP($G61,Baseline!$G:$HT,218,0))=0,"",VLOOKUP($G61,Baseline!$G:$HT,218,0))</f>
        <v/>
      </c>
      <c r="HQ61" s="139" t="str">
        <f>IF(LEN(VLOOKUP($G61,Baseline!$G:$HT,219,0))=0,"",VLOOKUP($G61,Baseline!$G:$HT,219,0))</f>
        <v/>
      </c>
      <c r="HR61" s="139" t="str">
        <f>IF(LEN(VLOOKUP($G61,Baseline!$G:$HT,220,0))=0,"",VLOOKUP($G61,Baseline!$G:$HT,220,0))</f>
        <v/>
      </c>
      <c r="HS61" s="139" t="str">
        <f>IF(LEN(VLOOKUP($G61,Baseline!$G:$HT,221,0))=0,"",VLOOKUP($G61,Baseline!$G:$HT,221,0))</f>
        <v/>
      </c>
      <c r="HT61" s="139" t="str">
        <f>IF(LEN(VLOOKUP($G61,Baseline!$G:$HT,222,0))=0,"",VLOOKUP($G61,Baseline!$G:$HT,222,0))</f>
        <v/>
      </c>
      <c r="HU61" s="139"/>
      <c r="HV61" s="139"/>
      <c r="HW61" s="139"/>
      <c r="HX61" s="139"/>
    </row>
    <row r="62" spans="1:1024" s="147" customFormat="1" x14ac:dyDescent="0.25">
      <c r="A62" s="217" t="s">
        <v>251</v>
      </c>
      <c r="B62" s="142"/>
      <c r="C62" s="142"/>
      <c r="D62" s="142"/>
      <c r="E62" s="142"/>
      <c r="F62" s="142"/>
      <c r="G62" s="217"/>
      <c r="H62" s="142"/>
      <c r="I62" s="163"/>
      <c r="J62" s="142"/>
      <c r="K62" s="142"/>
      <c r="L62" s="142"/>
      <c r="M62" s="142"/>
      <c r="N62" s="142"/>
      <c r="O62" s="142"/>
      <c r="P62" s="142"/>
      <c r="Q62" s="142"/>
      <c r="R62" s="142"/>
      <c r="S62" s="142"/>
      <c r="T62" s="142"/>
      <c r="U62" s="142"/>
      <c r="V62" s="142"/>
      <c r="W62" s="142"/>
      <c r="X62" s="142"/>
      <c r="Y62" s="142"/>
      <c r="Z62" s="142"/>
      <c r="AA62" s="142"/>
      <c r="AB62" s="142"/>
      <c r="AC62" s="142"/>
      <c r="AD62" s="142"/>
      <c r="AE62" s="142"/>
      <c r="AF62" s="142"/>
      <c r="AG62" s="142"/>
      <c r="AH62" s="142"/>
      <c r="AI62" s="142"/>
      <c r="AJ62" s="142"/>
      <c r="AK62" s="163"/>
      <c r="AL62" s="142"/>
      <c r="AM62" s="142"/>
      <c r="AN62" s="142"/>
      <c r="AO62" s="142"/>
      <c r="AP62" s="142"/>
      <c r="AQ62" s="142"/>
      <c r="AR62" s="142"/>
      <c r="AS62" s="142"/>
      <c r="AT62" s="142"/>
      <c r="AU62" s="142"/>
      <c r="AV62" s="142"/>
      <c r="AW62" s="142"/>
      <c r="AX62" s="142"/>
      <c r="AY62" s="142"/>
      <c r="AZ62" s="142"/>
      <c r="BA62" s="142"/>
      <c r="BB62" s="142"/>
      <c r="BC62" s="142"/>
      <c r="BD62" s="142"/>
      <c r="BE62" s="142"/>
      <c r="BF62" s="142"/>
      <c r="BG62" s="142"/>
      <c r="BH62" s="142"/>
      <c r="BI62" s="142"/>
      <c r="BJ62" s="142"/>
      <c r="BK62" s="142"/>
      <c r="BL62" s="142"/>
      <c r="BM62" s="163"/>
      <c r="BN62" s="146"/>
      <c r="BO62" s="146"/>
      <c r="BP62" s="218"/>
      <c r="BQ62" s="146"/>
      <c r="BR62" s="146"/>
      <c r="BS62" s="146"/>
      <c r="BT62" s="146"/>
      <c r="BU62" s="166"/>
      <c r="BV62" s="166"/>
      <c r="BW62" s="166"/>
      <c r="BX62" s="166"/>
      <c r="BY62" s="166"/>
      <c r="BZ62" s="166"/>
      <c r="CA62" s="166"/>
      <c r="CB62" s="166"/>
      <c r="CC62" s="166"/>
      <c r="CD62" s="166"/>
      <c r="CE62" s="166"/>
      <c r="CF62" s="166"/>
      <c r="CG62" s="166"/>
      <c r="CH62" s="166"/>
      <c r="CI62" s="166"/>
      <c r="CJ62" s="166"/>
      <c r="CK62" s="142"/>
      <c r="CL62" s="142"/>
      <c r="CM62" s="142"/>
      <c r="CN62" s="142"/>
      <c r="CO62" s="163"/>
      <c r="CP62" s="142"/>
      <c r="CQ62" s="142"/>
      <c r="CR62" s="142"/>
      <c r="CS62" s="142"/>
      <c r="CT62" s="142"/>
      <c r="CU62" s="142"/>
      <c r="CV62" s="142"/>
      <c r="CW62" s="142"/>
      <c r="CX62" s="142"/>
      <c r="CY62" s="142"/>
      <c r="CZ62" s="142"/>
      <c r="DA62" s="142"/>
      <c r="DB62" s="142"/>
      <c r="DC62" s="142"/>
      <c r="DD62" s="142"/>
      <c r="DE62" s="142"/>
      <c r="DF62" s="142"/>
      <c r="DG62" s="142"/>
      <c r="DH62" s="142"/>
      <c r="DI62" s="142"/>
      <c r="DJ62" s="142"/>
      <c r="DK62" s="142"/>
      <c r="DL62" s="142"/>
      <c r="DM62" s="142"/>
      <c r="DN62" s="142"/>
      <c r="DO62" s="142"/>
      <c r="DP62" s="142"/>
      <c r="DQ62" s="163"/>
      <c r="DR62" s="142"/>
      <c r="DS62" s="142"/>
      <c r="DT62" s="142"/>
      <c r="DU62" s="142"/>
      <c r="DV62" s="142"/>
      <c r="DW62" s="142"/>
      <c r="DX62" s="142"/>
      <c r="DY62" s="142"/>
      <c r="DZ62" s="142"/>
      <c r="EA62" s="142"/>
      <c r="EB62" s="142"/>
      <c r="EC62" s="142"/>
      <c r="ED62" s="142"/>
      <c r="EE62" s="142"/>
      <c r="EF62" s="142"/>
      <c r="EG62" s="142"/>
      <c r="EH62" s="142"/>
      <c r="EI62" s="142"/>
      <c r="EJ62" s="142"/>
      <c r="EK62" s="142"/>
      <c r="EL62" s="142"/>
      <c r="EM62" s="142"/>
      <c r="EN62" s="142"/>
      <c r="EO62" s="142"/>
      <c r="EP62" s="142"/>
      <c r="EQ62" s="142"/>
      <c r="ER62" s="142"/>
      <c r="ES62" s="163"/>
      <c r="ET62" s="142"/>
      <c r="EU62" s="142"/>
      <c r="EV62" s="142"/>
      <c r="EW62" s="142"/>
      <c r="EX62" s="142"/>
      <c r="EY62" s="142"/>
      <c r="EZ62" s="142"/>
      <c r="FA62" s="142"/>
      <c r="FB62" s="142"/>
      <c r="FC62" s="142"/>
      <c r="FD62" s="142"/>
      <c r="FE62" s="142"/>
      <c r="FF62" s="142"/>
      <c r="FG62" s="142"/>
      <c r="FH62" s="142"/>
      <c r="FI62" s="142"/>
      <c r="FJ62" s="142"/>
      <c r="FK62" s="142"/>
      <c r="FL62" s="142"/>
      <c r="FM62" s="142"/>
      <c r="FN62" s="142"/>
      <c r="FO62" s="142"/>
      <c r="FP62" s="142"/>
      <c r="FQ62" s="142"/>
      <c r="FR62" s="142"/>
      <c r="FS62" s="142"/>
      <c r="FT62" s="142"/>
      <c r="FV62" s="142"/>
      <c r="FW62" s="142"/>
      <c r="FX62" s="142"/>
      <c r="FY62" s="142"/>
      <c r="FZ62" s="142"/>
      <c r="GA62" s="142"/>
      <c r="GB62" s="142"/>
      <c r="GC62" s="142"/>
      <c r="GD62" s="142"/>
      <c r="GE62" s="142"/>
      <c r="GF62" s="142"/>
      <c r="GG62" s="142"/>
      <c r="GH62" s="142"/>
      <c r="GI62" s="142"/>
      <c r="GJ62" s="142"/>
      <c r="GK62" s="142"/>
      <c r="GL62" s="142"/>
      <c r="GM62" s="142"/>
      <c r="GN62" s="142"/>
      <c r="GO62" s="142"/>
      <c r="GP62" s="142"/>
      <c r="GQ62" s="142"/>
      <c r="GR62" s="142"/>
      <c r="GS62" s="142"/>
      <c r="GT62" s="142"/>
      <c r="GU62" s="142"/>
      <c r="GV62" s="142"/>
      <c r="GX62" s="142"/>
      <c r="GY62" s="142"/>
      <c r="GZ62" s="142"/>
      <c r="HA62" s="142"/>
      <c r="HB62" s="142"/>
      <c r="HC62" s="142"/>
      <c r="HD62" s="142"/>
      <c r="HE62" s="142"/>
      <c r="HF62" s="142"/>
      <c r="HG62" s="142"/>
      <c r="HH62" s="142"/>
      <c r="HI62" s="142"/>
      <c r="HJ62" s="142"/>
      <c r="HK62" s="142"/>
      <c r="HL62" s="142"/>
      <c r="HM62" s="142"/>
      <c r="HN62" s="142"/>
      <c r="HO62" s="142"/>
      <c r="HP62" s="142"/>
      <c r="HQ62" s="142"/>
      <c r="HR62" s="142"/>
      <c r="HS62" s="142"/>
      <c r="HT62" s="142"/>
      <c r="HU62" s="142"/>
      <c r="HV62" s="142"/>
      <c r="HW62" s="142"/>
      <c r="HX62" s="142"/>
    </row>
    <row r="63" spans="1:1024" s="180" customFormat="1" ht="31.5" x14ac:dyDescent="0.25">
      <c r="A63" s="199" t="s">
        <v>240</v>
      </c>
      <c r="B63" s="199" t="s">
        <v>262</v>
      </c>
      <c r="C63" s="199"/>
      <c r="D63" s="199"/>
      <c r="E63" s="199"/>
      <c r="F63" s="199" t="s">
        <v>263</v>
      </c>
      <c r="G63" s="199"/>
      <c r="H63" s="201"/>
      <c r="I63" s="200" t="s">
        <v>1741</v>
      </c>
      <c r="J63" s="201"/>
      <c r="K63" s="201"/>
      <c r="L63" s="201"/>
      <c r="M63" s="201"/>
      <c r="N63" s="201"/>
      <c r="O63" s="201"/>
      <c r="P63" s="201"/>
      <c r="Q63" s="201"/>
      <c r="R63" s="201"/>
      <c r="S63" s="201"/>
      <c r="T63" s="201"/>
      <c r="U63" s="201"/>
      <c r="V63" s="201"/>
      <c r="W63" s="201"/>
      <c r="X63" s="201"/>
      <c r="Y63" s="201"/>
      <c r="Z63" s="201"/>
      <c r="AA63" s="201"/>
      <c r="AB63" s="201"/>
      <c r="AC63" s="201"/>
      <c r="AD63" s="201"/>
      <c r="AE63" s="201"/>
      <c r="AF63" s="201"/>
      <c r="AG63" s="201"/>
      <c r="AH63" s="201"/>
      <c r="AI63" s="201"/>
      <c r="AJ63" s="201"/>
      <c r="AK63" s="200" t="s">
        <v>1742</v>
      </c>
      <c r="AL63" s="201"/>
      <c r="AM63" s="201"/>
      <c r="AN63" s="201"/>
      <c r="AO63" s="201"/>
      <c r="AP63" s="201"/>
      <c r="AQ63" s="201"/>
      <c r="AR63" s="201"/>
      <c r="AS63" s="201"/>
      <c r="AT63" s="201"/>
      <c r="AU63" s="201"/>
      <c r="AV63" s="201"/>
      <c r="AW63" s="201"/>
      <c r="AX63" s="201"/>
      <c r="AY63" s="201"/>
      <c r="AZ63" s="201"/>
      <c r="BA63" s="201"/>
      <c r="BB63" s="201"/>
      <c r="BC63" s="201"/>
      <c r="BD63" s="201"/>
      <c r="BE63" s="201"/>
      <c r="BF63" s="201"/>
      <c r="BG63" s="201"/>
      <c r="BH63" s="201"/>
      <c r="BI63" s="201"/>
      <c r="BJ63" s="201"/>
      <c r="BK63" s="201"/>
      <c r="BL63" s="201"/>
      <c r="BM63" s="200" t="s">
        <v>1743</v>
      </c>
      <c r="BN63" s="225"/>
      <c r="BO63" s="225"/>
      <c r="BP63" s="226"/>
      <c r="BQ63" s="225"/>
      <c r="BR63" s="225"/>
      <c r="BS63" s="225"/>
      <c r="BT63" s="225"/>
      <c r="BU63" s="197"/>
      <c r="BV63" s="197"/>
      <c r="BW63" s="197"/>
      <c r="BX63" s="197"/>
      <c r="BY63" s="197"/>
      <c r="BZ63" s="197"/>
      <c r="CA63" s="197"/>
      <c r="CB63" s="197"/>
      <c r="CC63" s="197"/>
      <c r="CD63" s="197"/>
      <c r="CE63" s="197"/>
      <c r="CF63" s="197"/>
      <c r="CG63" s="197"/>
      <c r="CH63" s="197"/>
      <c r="CI63" s="197"/>
      <c r="CJ63" s="197"/>
      <c r="CK63" s="201"/>
      <c r="CL63" s="201"/>
      <c r="CM63" s="201"/>
      <c r="CN63" s="201"/>
      <c r="CO63" s="200" t="s">
        <v>1744</v>
      </c>
      <c r="CP63" s="201"/>
      <c r="CQ63" s="201"/>
      <c r="CR63" s="201"/>
      <c r="CS63" s="201"/>
      <c r="CT63" s="201"/>
      <c r="CU63" s="201"/>
      <c r="CV63" s="201"/>
      <c r="CW63" s="201"/>
      <c r="CX63" s="201"/>
      <c r="CY63" s="201"/>
      <c r="CZ63" s="201"/>
      <c r="DA63" s="201"/>
      <c r="DB63" s="201"/>
      <c r="DC63" s="201"/>
      <c r="DD63" s="201"/>
      <c r="DE63" s="201"/>
      <c r="DF63" s="201"/>
      <c r="DG63" s="201"/>
      <c r="DH63" s="201"/>
      <c r="DI63" s="201"/>
      <c r="DJ63" s="201"/>
      <c r="DK63" s="201"/>
      <c r="DL63" s="201"/>
      <c r="DM63" s="201"/>
      <c r="DN63" s="201"/>
      <c r="DO63" s="201"/>
      <c r="DP63" s="201"/>
      <c r="DQ63" s="200" t="s">
        <v>1745</v>
      </c>
      <c r="DR63" s="201"/>
      <c r="DS63" s="201"/>
      <c r="DT63" s="201"/>
      <c r="DU63" s="201"/>
      <c r="DV63" s="201"/>
      <c r="DW63" s="201"/>
      <c r="DX63" s="201"/>
      <c r="DY63" s="201"/>
      <c r="DZ63" s="201"/>
      <c r="EA63" s="201"/>
      <c r="EB63" s="201"/>
      <c r="EC63" s="201"/>
      <c r="ED63" s="201"/>
      <c r="EE63" s="201"/>
      <c r="EF63" s="201"/>
      <c r="EG63" s="201"/>
      <c r="EH63" s="201"/>
      <c r="EI63" s="201"/>
      <c r="EJ63" s="201"/>
      <c r="EK63" s="201"/>
      <c r="EL63" s="201"/>
      <c r="EM63" s="201"/>
      <c r="EN63" s="201"/>
      <c r="EO63" s="201"/>
      <c r="EP63" s="201"/>
      <c r="EQ63" s="201"/>
      <c r="ER63" s="201"/>
      <c r="ES63" s="200" t="s">
        <v>1746</v>
      </c>
      <c r="ET63" s="201"/>
      <c r="EU63" s="201"/>
      <c r="EV63" s="201"/>
      <c r="EW63" s="201"/>
      <c r="EX63" s="201"/>
      <c r="EY63" s="201"/>
      <c r="EZ63" s="201"/>
      <c r="FA63" s="201"/>
      <c r="FB63" s="201"/>
      <c r="FC63" s="201"/>
      <c r="FD63" s="201"/>
      <c r="FE63" s="201"/>
      <c r="FF63" s="201"/>
      <c r="FG63" s="201"/>
      <c r="FH63" s="201"/>
      <c r="FI63" s="201"/>
      <c r="FJ63" s="201"/>
      <c r="FK63" s="201"/>
      <c r="FL63" s="201"/>
      <c r="FM63" s="201"/>
      <c r="FN63" s="201"/>
      <c r="FO63" s="201"/>
      <c r="FP63" s="201"/>
      <c r="FQ63" s="201"/>
      <c r="FR63" s="201"/>
      <c r="FS63" s="201"/>
      <c r="FT63" s="201"/>
      <c r="FU63" s="200" t="s">
        <v>1747</v>
      </c>
      <c r="FV63" s="201"/>
      <c r="FW63" s="201"/>
      <c r="FX63" s="201"/>
      <c r="FY63" s="201"/>
      <c r="FZ63" s="201"/>
      <c r="GA63" s="201"/>
      <c r="GB63" s="201"/>
      <c r="GC63" s="201"/>
      <c r="GD63" s="201"/>
      <c r="GE63" s="201"/>
      <c r="GF63" s="201"/>
      <c r="GG63" s="201"/>
      <c r="GH63" s="201"/>
      <c r="GI63" s="201"/>
      <c r="GJ63" s="201"/>
      <c r="GK63" s="201"/>
      <c r="GL63" s="201"/>
      <c r="GM63" s="201"/>
      <c r="GN63" s="201"/>
      <c r="GO63" s="201"/>
      <c r="GP63" s="201"/>
      <c r="GQ63" s="201"/>
      <c r="GR63" s="201"/>
      <c r="GS63" s="201"/>
      <c r="GT63" s="201"/>
      <c r="GU63" s="201"/>
      <c r="GV63" s="201"/>
      <c r="GW63" s="200" t="s">
        <v>1748</v>
      </c>
      <c r="GX63" s="201"/>
      <c r="GY63" s="201"/>
      <c r="GZ63" s="201"/>
      <c r="HA63" s="201"/>
      <c r="HB63" s="201"/>
      <c r="HC63" s="201"/>
      <c r="HD63" s="201"/>
      <c r="HE63" s="201"/>
      <c r="HF63" s="201"/>
      <c r="HG63" s="201"/>
      <c r="HH63" s="201"/>
      <c r="HI63" s="201"/>
      <c r="HJ63" s="201"/>
      <c r="HK63" s="201"/>
      <c r="HL63" s="201"/>
      <c r="HM63" s="201"/>
      <c r="HN63" s="201"/>
      <c r="HO63" s="201"/>
      <c r="HP63" s="201"/>
      <c r="HQ63" s="201"/>
      <c r="HR63" s="201"/>
      <c r="HS63" s="201"/>
      <c r="HT63" s="201"/>
      <c r="HU63" s="201"/>
      <c r="HV63" s="201"/>
      <c r="HW63" s="201"/>
      <c r="HX63" s="201"/>
    </row>
  </sheetData>
  <autoFilter ref="A5:CN63" xr:uid="{00000000-0009-0000-0000-000001000000}"/>
  <conditionalFormatting sqref="AJ21">
    <cfRule type="expression" dxfId="581" priority="9">
      <formula>"$A6 =""text"""</formula>
    </cfRule>
  </conditionalFormatting>
  <conditionalFormatting sqref="AJ39">
    <cfRule type="expression" dxfId="580" priority="10">
      <formula>"$A6 =""text"""</formula>
    </cfRule>
  </conditionalFormatting>
  <conditionalFormatting sqref="A24">
    <cfRule type="expression" dxfId="579" priority="11">
      <formula>"$A6 =""text"""</formula>
    </cfRule>
  </conditionalFormatting>
  <conditionalFormatting sqref="A24">
    <cfRule type="containsText" dxfId="578" priority="12" operator="containsText" text="question"/>
    <cfRule type="containsText" dxfId="577" priority="13" operator="containsText" text="text"/>
    <cfRule type="containsText" dxfId="576" priority="14" operator="containsText" text="pagebreak"/>
  </conditionalFormatting>
  <conditionalFormatting sqref="A24">
    <cfRule type="containsText" dxfId="575" priority="15" operator="containsText" text="headline"/>
  </conditionalFormatting>
  <conditionalFormatting sqref="A9:A10">
    <cfRule type="containsText" dxfId="574" priority="17" operator="containsText" text="question"/>
    <cfRule type="containsText" dxfId="573" priority="18" operator="containsText" text="text"/>
    <cfRule type="containsText" dxfId="572" priority="19" operator="containsText" text="pagebreak"/>
  </conditionalFormatting>
  <conditionalFormatting sqref="A9:A10">
    <cfRule type="containsText" dxfId="571" priority="20" operator="containsText" text="headline"/>
  </conditionalFormatting>
  <conditionalFormatting sqref="A13:A14">
    <cfRule type="containsText" dxfId="570" priority="22" operator="containsText" text="question"/>
    <cfRule type="containsText" dxfId="569" priority="23" operator="containsText" text="text"/>
    <cfRule type="containsText" dxfId="568" priority="24" operator="containsText" text="pagebreak"/>
  </conditionalFormatting>
  <conditionalFormatting sqref="A13:A14">
    <cfRule type="containsText" dxfId="567" priority="25" operator="containsText" text="headline"/>
  </conditionalFormatting>
  <conditionalFormatting sqref="A16">
    <cfRule type="containsText" dxfId="566" priority="33" operator="containsText" text="question"/>
    <cfRule type="containsText" dxfId="565" priority="34" operator="containsText" text="text"/>
    <cfRule type="containsText" dxfId="564" priority="35" operator="containsText" text="pagebreak"/>
  </conditionalFormatting>
  <conditionalFormatting sqref="A16">
    <cfRule type="containsText" dxfId="563" priority="36" operator="containsText" text="headline"/>
  </conditionalFormatting>
  <conditionalFormatting sqref="H17">
    <cfRule type="expression" dxfId="562" priority="37">
      <formula>"$A6 =""text"""</formula>
    </cfRule>
  </conditionalFormatting>
  <conditionalFormatting sqref="H15">
    <cfRule type="expression" dxfId="561" priority="38">
      <formula>"$A6 =""text"""</formula>
    </cfRule>
  </conditionalFormatting>
  <conditionalFormatting sqref="A18">
    <cfRule type="containsText" dxfId="560" priority="41" operator="containsText" text="question"/>
    <cfRule type="containsText" dxfId="559" priority="42" operator="containsText" text="text"/>
    <cfRule type="containsText" dxfId="558" priority="43" operator="containsText" text="pagebreak"/>
  </conditionalFormatting>
  <conditionalFormatting sqref="A18">
    <cfRule type="containsText" dxfId="557" priority="44" operator="containsText" text="headline"/>
  </conditionalFormatting>
  <conditionalFormatting sqref="AG19:AJ19">
    <cfRule type="expression" dxfId="556" priority="45">
      <formula>"$A6 =""text"""</formula>
    </cfRule>
  </conditionalFormatting>
  <conditionalFormatting sqref="A19">
    <cfRule type="containsText" dxfId="555" priority="47" operator="containsText" text="question"/>
    <cfRule type="containsText" dxfId="554" priority="48" operator="containsText" text="text"/>
    <cfRule type="containsText" dxfId="553" priority="49" operator="containsText" text="pagebreak"/>
  </conditionalFormatting>
  <conditionalFormatting sqref="A19">
    <cfRule type="containsText" dxfId="552" priority="50" operator="containsText" text="headline"/>
  </conditionalFormatting>
  <conditionalFormatting sqref="H19">
    <cfRule type="expression" dxfId="551" priority="51">
      <formula>"$A6 =""text"""</formula>
    </cfRule>
  </conditionalFormatting>
  <conditionalFormatting sqref="H20">
    <cfRule type="expression" dxfId="550" priority="52">
      <formula>"$A6 =""text"""</formula>
    </cfRule>
  </conditionalFormatting>
  <conditionalFormatting sqref="H21">
    <cfRule type="expression" dxfId="549" priority="53">
      <formula>"$A6 =""text"""</formula>
    </cfRule>
  </conditionalFormatting>
  <conditionalFormatting sqref="A22:A23">
    <cfRule type="containsText" dxfId="548" priority="55" operator="containsText" text="question"/>
    <cfRule type="containsText" dxfId="547" priority="56" operator="containsText" text="text"/>
    <cfRule type="containsText" dxfId="546" priority="57" operator="containsText" text="pagebreak"/>
  </conditionalFormatting>
  <conditionalFormatting sqref="A22:A23">
    <cfRule type="containsText" dxfId="545" priority="58" operator="containsText" text="headline"/>
  </conditionalFormatting>
  <conditionalFormatting sqref="G24">
    <cfRule type="expression" dxfId="544" priority="59">
      <formula>"$A6 =""text"""</formula>
    </cfRule>
  </conditionalFormatting>
  <conditionalFormatting sqref="G25">
    <cfRule type="expression" dxfId="543" priority="60">
      <formula>"$A6 =""text"""</formula>
    </cfRule>
  </conditionalFormatting>
  <conditionalFormatting sqref="AG26:AJ27">
    <cfRule type="expression" dxfId="542" priority="61">
      <formula>"$A6 =""text"""</formula>
    </cfRule>
  </conditionalFormatting>
  <conditionalFormatting sqref="A25">
    <cfRule type="expression" dxfId="541" priority="62">
      <formula>"$A6 =""text"""</formula>
    </cfRule>
  </conditionalFormatting>
  <conditionalFormatting sqref="A25">
    <cfRule type="containsText" dxfId="540" priority="63" operator="containsText" text="question"/>
    <cfRule type="containsText" dxfId="539" priority="64" operator="containsText" text="text"/>
    <cfRule type="containsText" dxfId="538" priority="65" operator="containsText" text="pagebreak"/>
  </conditionalFormatting>
  <conditionalFormatting sqref="A25">
    <cfRule type="containsText" dxfId="537" priority="66" operator="containsText" text="headline"/>
  </conditionalFormatting>
  <conditionalFormatting sqref="G26:G27">
    <cfRule type="expression" dxfId="536" priority="67">
      <formula>"$A6 =""text"""</formula>
    </cfRule>
  </conditionalFormatting>
  <conditionalFormatting sqref="B26:E27">
    <cfRule type="expression" dxfId="535" priority="68">
      <formula>"$A6 =""text"""</formula>
    </cfRule>
  </conditionalFormatting>
  <conditionalFormatting sqref="A26:A27">
    <cfRule type="expression" dxfId="534" priority="69">
      <formula>"$A6 =""text"""</formula>
    </cfRule>
  </conditionalFormatting>
  <conditionalFormatting sqref="A26:A27">
    <cfRule type="containsText" dxfId="533" priority="70" operator="containsText" text="question"/>
    <cfRule type="containsText" dxfId="532" priority="71" operator="containsText" text="text"/>
    <cfRule type="containsText" dxfId="531" priority="72" operator="containsText" text="pagebreak"/>
  </conditionalFormatting>
  <conditionalFormatting sqref="A26:A27">
    <cfRule type="containsText" dxfId="530" priority="73" operator="containsText" text="headline"/>
  </conditionalFormatting>
  <conditionalFormatting sqref="A28:A29">
    <cfRule type="containsText" dxfId="529" priority="75" operator="containsText" text="question"/>
    <cfRule type="containsText" dxfId="528" priority="76" operator="containsText" text="text"/>
    <cfRule type="containsText" dxfId="527" priority="77" operator="containsText" text="pagebreak"/>
  </conditionalFormatting>
  <conditionalFormatting sqref="A28:A29">
    <cfRule type="containsText" dxfId="526" priority="78" operator="containsText" text="headline"/>
  </conditionalFormatting>
  <conditionalFormatting sqref="H30">
    <cfRule type="expression" dxfId="525" priority="79">
      <formula>"$A6 =""text"""</formula>
    </cfRule>
  </conditionalFormatting>
  <conditionalFormatting sqref="G30">
    <cfRule type="expression" dxfId="524" priority="80">
      <formula>"$A6 =""text"""</formula>
    </cfRule>
  </conditionalFormatting>
  <conditionalFormatting sqref="B30:E30">
    <cfRule type="expression" dxfId="523" priority="81">
      <formula>"$A6 =""text"""</formula>
    </cfRule>
  </conditionalFormatting>
  <conditionalFormatting sqref="A30">
    <cfRule type="expression" dxfId="522" priority="82">
      <formula>"$A6 =""text"""</formula>
    </cfRule>
  </conditionalFormatting>
  <conditionalFormatting sqref="A30">
    <cfRule type="containsText" dxfId="521" priority="83" operator="containsText" text="question"/>
    <cfRule type="containsText" dxfId="520" priority="84" operator="containsText" text="text"/>
    <cfRule type="containsText" dxfId="519" priority="85" operator="containsText" text="pagebreak"/>
  </conditionalFormatting>
  <conditionalFormatting sqref="A30">
    <cfRule type="containsText" dxfId="518" priority="86" operator="containsText" text="headline"/>
  </conditionalFormatting>
  <conditionalFormatting sqref="A37:A38">
    <cfRule type="containsText" dxfId="517" priority="88" operator="containsText" text="question"/>
    <cfRule type="containsText" dxfId="516" priority="89" operator="containsText" text="text"/>
    <cfRule type="containsText" dxfId="515" priority="90" operator="containsText" text="pagebreak"/>
  </conditionalFormatting>
  <conditionalFormatting sqref="A37:A38">
    <cfRule type="containsText" dxfId="514" priority="91" operator="containsText" text="headline"/>
  </conditionalFormatting>
  <conditionalFormatting sqref="H51:H53">
    <cfRule type="expression" dxfId="513" priority="92">
      <formula>"$A6 =""text"""</formula>
    </cfRule>
  </conditionalFormatting>
  <conditionalFormatting sqref="G51:G53">
    <cfRule type="expression" dxfId="512" priority="93">
      <formula>"$A6 =""text"""</formula>
    </cfRule>
  </conditionalFormatting>
  <conditionalFormatting sqref="B51:E53">
    <cfRule type="expression" dxfId="511" priority="94">
      <formula>"$A6 =""text"""</formula>
    </cfRule>
  </conditionalFormatting>
  <conditionalFormatting sqref="A51:A53">
    <cfRule type="expression" dxfId="510" priority="95">
      <formula>"$A6 =""text"""</formula>
    </cfRule>
  </conditionalFormatting>
  <conditionalFormatting sqref="A51:A53">
    <cfRule type="containsText" dxfId="509" priority="96" operator="containsText" text="question"/>
    <cfRule type="containsText" dxfId="508" priority="97" operator="containsText" text="text"/>
    <cfRule type="containsText" dxfId="507" priority="98" operator="containsText" text="pagebreak"/>
  </conditionalFormatting>
  <conditionalFormatting sqref="A51:A53">
    <cfRule type="containsText" dxfId="506" priority="99" operator="containsText" text="headline"/>
  </conditionalFormatting>
  <conditionalFormatting sqref="A43:A45">
    <cfRule type="containsText" dxfId="505" priority="101" operator="containsText" text="question"/>
    <cfRule type="containsText" dxfId="504" priority="102" operator="containsText" text="text"/>
    <cfRule type="containsText" dxfId="503" priority="103" operator="containsText" text="pagebreak"/>
  </conditionalFormatting>
  <conditionalFormatting sqref="A43:A45">
    <cfRule type="containsText" dxfId="502" priority="104" operator="containsText" text="headline"/>
  </conditionalFormatting>
  <conditionalFormatting sqref="AG55:AJ55">
    <cfRule type="expression" dxfId="501" priority="118">
      <formula>"$A6 =""text"""</formula>
    </cfRule>
  </conditionalFormatting>
  <conditionalFormatting sqref="H55">
    <cfRule type="expression" dxfId="500" priority="119">
      <formula>"$A6 =""text"""</formula>
    </cfRule>
  </conditionalFormatting>
  <conditionalFormatting sqref="G55">
    <cfRule type="expression" dxfId="499" priority="120">
      <formula>"$A6 =""text"""</formula>
    </cfRule>
  </conditionalFormatting>
  <conditionalFormatting sqref="B55:E55">
    <cfRule type="expression" dxfId="498" priority="121">
      <formula>"$A6 =""text"""</formula>
    </cfRule>
  </conditionalFormatting>
  <conditionalFormatting sqref="A55">
    <cfRule type="expression" dxfId="497" priority="122">
      <formula>"$A6 =""text"""</formula>
    </cfRule>
  </conditionalFormatting>
  <conditionalFormatting sqref="A55">
    <cfRule type="containsText" dxfId="496" priority="123" operator="containsText" text="question"/>
    <cfRule type="containsText" dxfId="495" priority="124" operator="containsText" text="text"/>
    <cfRule type="containsText" dxfId="494" priority="125" operator="containsText" text="pagebreak"/>
  </conditionalFormatting>
  <conditionalFormatting sqref="A55">
    <cfRule type="containsText" dxfId="493" priority="126" operator="containsText" text="headline"/>
  </conditionalFormatting>
  <conditionalFormatting sqref="AG61:AJ61">
    <cfRule type="expression" dxfId="492" priority="127">
      <formula>"$A6 =""text"""</formula>
    </cfRule>
  </conditionalFormatting>
  <conditionalFormatting sqref="H61">
    <cfRule type="expression" dxfId="491" priority="128">
      <formula>"$A6 =""text"""</formula>
    </cfRule>
  </conditionalFormatting>
  <conditionalFormatting sqref="G61">
    <cfRule type="expression" dxfId="490" priority="129">
      <formula>"$A6 =""text"""</formula>
    </cfRule>
  </conditionalFormatting>
  <conditionalFormatting sqref="B61:E61">
    <cfRule type="expression" dxfId="489" priority="130">
      <formula>"$A6 =""text"""</formula>
    </cfRule>
  </conditionalFormatting>
  <conditionalFormatting sqref="A61">
    <cfRule type="expression" dxfId="488" priority="131">
      <formula>"$A6 =""text"""</formula>
    </cfRule>
  </conditionalFormatting>
  <conditionalFormatting sqref="A61">
    <cfRule type="containsText" dxfId="487" priority="132" operator="containsText" text="question"/>
    <cfRule type="containsText" dxfId="486" priority="133" operator="containsText" text="text"/>
    <cfRule type="containsText" dxfId="485" priority="134" operator="containsText" text="pagebreak"/>
  </conditionalFormatting>
  <conditionalFormatting sqref="A61">
    <cfRule type="containsText" dxfId="484" priority="135" operator="containsText" text="headline"/>
  </conditionalFormatting>
  <conditionalFormatting sqref="H58:H59">
    <cfRule type="expression" dxfId="483" priority="137">
      <formula>"$A6 =""text"""</formula>
    </cfRule>
  </conditionalFormatting>
  <conditionalFormatting sqref="G58:G59">
    <cfRule type="expression" dxfId="482" priority="138">
      <formula>"$A6 =""text"""</formula>
    </cfRule>
  </conditionalFormatting>
  <conditionalFormatting sqref="B58:E59">
    <cfRule type="expression" dxfId="481" priority="139">
      <formula>"$A6 =""text"""</formula>
    </cfRule>
  </conditionalFormatting>
  <conditionalFormatting sqref="A58">
    <cfRule type="expression" dxfId="480" priority="140">
      <formula>"$A6 =""text"""</formula>
    </cfRule>
  </conditionalFormatting>
  <conditionalFormatting sqref="A58">
    <cfRule type="containsText" dxfId="479" priority="141" operator="containsText" text="question"/>
    <cfRule type="containsText" dxfId="478" priority="142" operator="containsText" text="text"/>
    <cfRule type="containsText" dxfId="477" priority="143" operator="containsText" text="pagebreak"/>
  </conditionalFormatting>
  <conditionalFormatting sqref="A58">
    <cfRule type="containsText" dxfId="476" priority="144" operator="containsText" text="headline"/>
  </conditionalFormatting>
  <conditionalFormatting sqref="B24">
    <cfRule type="expression" dxfId="475" priority="145">
      <formula>"$A6 =""text"""</formula>
    </cfRule>
  </conditionalFormatting>
  <conditionalFormatting sqref="C24:E24">
    <cfRule type="expression" dxfId="474" priority="146">
      <formula>"$A6 =""text"""</formula>
    </cfRule>
  </conditionalFormatting>
  <conditionalFormatting sqref="C25:E25">
    <cfRule type="expression" dxfId="473" priority="147">
      <formula>"$A6 =""text"""</formula>
    </cfRule>
  </conditionalFormatting>
  <conditionalFormatting sqref="B25">
    <cfRule type="expression" dxfId="472" priority="148">
      <formula>"$A6 =""text"""</formula>
    </cfRule>
  </conditionalFormatting>
  <conditionalFormatting sqref="I63">
    <cfRule type="expression" dxfId="471" priority="149">
      <formula>"$A6 =""text"""</formula>
    </cfRule>
  </conditionalFormatting>
  <conditionalFormatting sqref="A59">
    <cfRule type="expression" dxfId="470" priority="150">
      <formula>"$A6 =""text"""</formula>
    </cfRule>
  </conditionalFormatting>
  <conditionalFormatting sqref="A59">
    <cfRule type="containsText" dxfId="469" priority="151" operator="containsText" text="question"/>
    <cfRule type="containsText" dxfId="468" priority="152" operator="containsText" text="text"/>
    <cfRule type="containsText" dxfId="467" priority="153" operator="containsText" text="pagebreak"/>
  </conditionalFormatting>
  <conditionalFormatting sqref="A59">
    <cfRule type="containsText" dxfId="466" priority="154" operator="containsText" text="headline"/>
  </conditionalFormatting>
  <conditionalFormatting sqref="J59:M59">
    <cfRule type="expression" dxfId="465" priority="155">
      <formula>"$A6 =""text"""</formula>
    </cfRule>
  </conditionalFormatting>
  <conditionalFormatting sqref="BL21">
    <cfRule type="expression" dxfId="464" priority="159">
      <formula>"$A6 =""text"""</formula>
    </cfRule>
  </conditionalFormatting>
  <conditionalFormatting sqref="BL39">
    <cfRule type="expression" dxfId="463" priority="160">
      <formula>"$A6 =""text"""</formula>
    </cfRule>
  </conditionalFormatting>
  <conditionalFormatting sqref="HU26:HX27">
    <cfRule type="expression" dxfId="462" priority="161">
      <formula>"$A6 =""text"""</formula>
    </cfRule>
  </conditionalFormatting>
  <conditionalFormatting sqref="AP13:BL14">
    <cfRule type="expression" dxfId="461" priority="163">
      <formula>"$A6 =""text"""</formula>
    </cfRule>
  </conditionalFormatting>
  <conditionalFormatting sqref="BI16:BL16">
    <cfRule type="expression" dxfId="460" priority="164">
      <formula>"$A6 =""text"""</formula>
    </cfRule>
  </conditionalFormatting>
  <conditionalFormatting sqref="BI18:BL18">
    <cfRule type="expression" dxfId="459" priority="165">
      <formula>"$A6 =""text"""</formula>
    </cfRule>
  </conditionalFormatting>
  <conditionalFormatting sqref="BI19:BL19">
    <cfRule type="expression" dxfId="458" priority="166">
      <formula>"$A6 =""text"""</formula>
    </cfRule>
  </conditionalFormatting>
  <conditionalFormatting sqref="AP22:BL23">
    <cfRule type="expression" dxfId="457" priority="167">
      <formula>"$A6 =""text"""</formula>
    </cfRule>
  </conditionalFormatting>
  <conditionalFormatting sqref="BI26:BL27">
    <cfRule type="expression" dxfId="456" priority="168">
      <formula>"$A6 =""text"""</formula>
    </cfRule>
  </conditionalFormatting>
  <conditionalFormatting sqref="AP28:BL29">
    <cfRule type="expression" dxfId="455" priority="169">
      <formula>"$A6 =""text"""</formula>
    </cfRule>
  </conditionalFormatting>
  <conditionalFormatting sqref="AP37:BL38">
    <cfRule type="expression" dxfId="454" priority="170">
      <formula>"$A6 =""text"""</formula>
    </cfRule>
  </conditionalFormatting>
  <conditionalFormatting sqref="AP48:BL50">
    <cfRule type="expression" dxfId="453" priority="172">
      <formula>"$A6 =""text"""</formula>
    </cfRule>
  </conditionalFormatting>
  <conditionalFormatting sqref="BI55:BL55">
    <cfRule type="expression" dxfId="452" priority="173">
      <formula>"$A6 =""text"""</formula>
    </cfRule>
  </conditionalFormatting>
  <conditionalFormatting sqref="BI61:BL61">
    <cfRule type="expression" dxfId="451" priority="174">
      <formula>"$A6 =""text"""</formula>
    </cfRule>
  </conditionalFormatting>
  <conditionalFormatting sqref="AK63">
    <cfRule type="expression" dxfId="450" priority="176">
      <formula>"$A6 =""text"""</formula>
    </cfRule>
  </conditionalFormatting>
  <conditionalFormatting sqref="AL59:AO59">
    <cfRule type="expression" dxfId="449" priority="177">
      <formula>"$A6 =""text"""</formula>
    </cfRule>
  </conditionalFormatting>
  <conditionalFormatting sqref="AK9">
    <cfRule type="expression" dxfId="448" priority="179">
      <formula>"$A6 =""text"""</formula>
    </cfRule>
  </conditionalFormatting>
  <conditionalFormatting sqref="AK30">
    <cfRule type="expression" dxfId="447" priority="180">
      <formula>"$A6 =""text"""</formula>
    </cfRule>
  </conditionalFormatting>
  <conditionalFormatting sqref="A49">
    <cfRule type="containsText" dxfId="446" priority="182" operator="containsText" text="question"/>
    <cfRule type="containsText" dxfId="445" priority="183" operator="containsText" text="text"/>
    <cfRule type="containsText" dxfId="444" priority="184" operator="containsText" text="pagebreak"/>
  </conditionalFormatting>
  <conditionalFormatting sqref="A49">
    <cfRule type="containsText" dxfId="443" priority="185" operator="containsText" text="headline"/>
  </conditionalFormatting>
  <conditionalFormatting sqref="G49">
    <cfRule type="duplicateValues" dxfId="442" priority="186"/>
  </conditionalFormatting>
  <conditionalFormatting sqref="J10:AF10">
    <cfRule type="expression" dxfId="441" priority="187">
      <formula>"$A6 =""text"""</formula>
    </cfRule>
  </conditionalFormatting>
  <conditionalFormatting sqref="J12:AF12">
    <cfRule type="expression" dxfId="440" priority="188">
      <formula>"$A6 =""text"""</formula>
    </cfRule>
  </conditionalFormatting>
  <conditionalFormatting sqref="J15:AF15">
    <cfRule type="expression" dxfId="439" priority="189">
      <formula>"$A6 =""text"""</formula>
    </cfRule>
  </conditionalFormatting>
  <conditionalFormatting sqref="J16:AF16">
    <cfRule type="expression" dxfId="438" priority="190">
      <formula>"$A6 =""text"""</formula>
    </cfRule>
  </conditionalFormatting>
  <conditionalFormatting sqref="J17:AF17">
    <cfRule type="expression" dxfId="437" priority="191">
      <formula>"$A6 =""text"""</formula>
    </cfRule>
  </conditionalFormatting>
  <conditionalFormatting sqref="J18:AF18">
    <cfRule type="expression" dxfId="436" priority="192">
      <formula>"$A6 =""text"""</formula>
    </cfRule>
  </conditionalFormatting>
  <conditionalFormatting sqref="J19:AF19">
    <cfRule type="expression" dxfId="435" priority="193">
      <formula>"$A6 =""text"""</formula>
    </cfRule>
  </conditionalFormatting>
  <conditionalFormatting sqref="J20:AF20">
    <cfRule type="expression" dxfId="434" priority="194">
      <formula>"$A6 =""text"""</formula>
    </cfRule>
  </conditionalFormatting>
  <conditionalFormatting sqref="J21:AF21">
    <cfRule type="expression" dxfId="433" priority="195">
      <formula>"$A6 =""text"""</formula>
    </cfRule>
  </conditionalFormatting>
  <conditionalFormatting sqref="J24:AF24">
    <cfRule type="expression" dxfId="432" priority="196">
      <formula>"$A6 =""text"""</formula>
    </cfRule>
  </conditionalFormatting>
  <conditionalFormatting sqref="J25:AF25">
    <cfRule type="expression" dxfId="431" priority="197">
      <formula>"$A6 =""text"""</formula>
    </cfRule>
  </conditionalFormatting>
  <conditionalFormatting sqref="J26:AF26">
    <cfRule type="expression" dxfId="430" priority="198">
      <formula>"$A6 =""text"""</formula>
    </cfRule>
  </conditionalFormatting>
  <conditionalFormatting sqref="J27:AF27">
    <cfRule type="expression" dxfId="429" priority="199">
      <formula>"$A6 =""text"""</formula>
    </cfRule>
  </conditionalFormatting>
  <conditionalFormatting sqref="J30:AF30">
    <cfRule type="expression" dxfId="428" priority="200">
      <formula>"$A6 =""text"""</formula>
    </cfRule>
  </conditionalFormatting>
  <conditionalFormatting sqref="J33:AF33">
    <cfRule type="expression" dxfId="427" priority="201">
      <formula>"$A6 =""text"""</formula>
    </cfRule>
  </conditionalFormatting>
  <conditionalFormatting sqref="J34:AF34">
    <cfRule type="expression" dxfId="426" priority="202">
      <formula>"$A6 =""text"""</formula>
    </cfRule>
  </conditionalFormatting>
  <conditionalFormatting sqref="J35:AF35">
    <cfRule type="expression" dxfId="425" priority="203">
      <formula>"$A6 =""text"""</formula>
    </cfRule>
  </conditionalFormatting>
  <conditionalFormatting sqref="J36:AF36">
    <cfRule type="expression" dxfId="424" priority="204">
      <formula>"$A6 =""text"""</formula>
    </cfRule>
  </conditionalFormatting>
  <conditionalFormatting sqref="J39:AF39">
    <cfRule type="expression" dxfId="423" priority="205">
      <formula>"$A6 =""text"""</formula>
    </cfRule>
  </conditionalFormatting>
  <conditionalFormatting sqref="J40:AF40">
    <cfRule type="expression" dxfId="422" priority="206">
      <formula>"$A6 =""text"""</formula>
    </cfRule>
  </conditionalFormatting>
  <conditionalFormatting sqref="J41:AF41">
    <cfRule type="expression" dxfId="421" priority="207">
      <formula>"$A6 =""text"""</formula>
    </cfRule>
  </conditionalFormatting>
  <conditionalFormatting sqref="J45:AF45">
    <cfRule type="expression" dxfId="420" priority="208">
      <formula>"$A6 =""text"""</formula>
    </cfRule>
  </conditionalFormatting>
  <conditionalFormatting sqref="J46:AF46">
    <cfRule type="expression" dxfId="419" priority="209">
      <formula>"$A6 =""text"""</formula>
    </cfRule>
  </conditionalFormatting>
  <conditionalFormatting sqref="J47:AF47">
    <cfRule type="expression" dxfId="418" priority="210">
      <formula>"$A6 =""text"""</formula>
    </cfRule>
  </conditionalFormatting>
  <conditionalFormatting sqref="J51:AF51">
    <cfRule type="expression" dxfId="417" priority="211">
      <formula>"$A6 =""text"""</formula>
    </cfRule>
  </conditionalFormatting>
  <conditionalFormatting sqref="J52:AF52">
    <cfRule type="expression" dxfId="416" priority="212">
      <formula>"$A6 =""text"""</formula>
    </cfRule>
  </conditionalFormatting>
  <conditionalFormatting sqref="J53:AF53">
    <cfRule type="expression" dxfId="415" priority="213">
      <formula>"$A6 =""text"""</formula>
    </cfRule>
  </conditionalFormatting>
  <conditionalFormatting sqref="J54:AF54">
    <cfRule type="expression" dxfId="414" priority="214">
      <formula>"$A6 =""text"""</formula>
    </cfRule>
  </conditionalFormatting>
  <conditionalFormatting sqref="J55:AF55">
    <cfRule type="expression" dxfId="413" priority="215">
      <formula>"$A6 =""text"""</formula>
    </cfRule>
  </conditionalFormatting>
  <conditionalFormatting sqref="J56:AF56">
    <cfRule type="expression" dxfId="412" priority="216">
      <formula>"$A6 =""text"""</formula>
    </cfRule>
  </conditionalFormatting>
  <conditionalFormatting sqref="J57:AF57">
    <cfRule type="expression" dxfId="411" priority="217">
      <formula>"$A6 =""text"""</formula>
    </cfRule>
  </conditionalFormatting>
  <conditionalFormatting sqref="J60:AF60">
    <cfRule type="expression" dxfId="410" priority="218">
      <formula>"$A6 =""text"""</formula>
    </cfRule>
  </conditionalFormatting>
  <conditionalFormatting sqref="J61:AF61">
    <cfRule type="expression" dxfId="409" priority="219">
      <formula>"$A6 =""text"""</formula>
    </cfRule>
  </conditionalFormatting>
  <conditionalFormatting sqref="A4:A5">
    <cfRule type="containsText" dxfId="408" priority="222" operator="containsText" text="question"/>
    <cfRule type="containsText" dxfId="407" priority="223" operator="containsText" text="text"/>
    <cfRule type="containsText" dxfId="406" priority="224" operator="containsText" text="pagebreak"/>
  </conditionalFormatting>
  <conditionalFormatting sqref="A4:A5">
    <cfRule type="containsText" dxfId="405" priority="225" operator="containsText" text="headline"/>
  </conditionalFormatting>
  <conditionalFormatting sqref="AG5">
    <cfRule type="expression" dxfId="404" priority="226">
      <formula>"$A6 =""text"""</formula>
    </cfRule>
  </conditionalFormatting>
  <conditionalFormatting sqref="G4:G5">
    <cfRule type="duplicateValues" dxfId="403" priority="227"/>
  </conditionalFormatting>
  <conditionalFormatting sqref="CO5:DP5">
    <cfRule type="expression" dxfId="402" priority="228">
      <formula>"$A6 =""text"""</formula>
    </cfRule>
  </conditionalFormatting>
  <conditionalFormatting sqref="BN5:CM5">
    <cfRule type="expression" dxfId="401" priority="229">
      <formula>"$A6 =""text"""</formula>
    </cfRule>
  </conditionalFormatting>
  <conditionalFormatting sqref="CN5">
    <cfRule type="expression" dxfId="400" priority="230">
      <formula>"$A6 =""text"""</formula>
    </cfRule>
  </conditionalFormatting>
  <conditionalFormatting sqref="ES5:FP5">
    <cfRule type="expression" dxfId="399" priority="231">
      <formula>"$A6 =""text"""</formula>
    </cfRule>
  </conditionalFormatting>
  <conditionalFormatting sqref="ER5">
    <cfRule type="expression" dxfId="398" priority="233">
      <formula>"$A6 =""text"""</formula>
    </cfRule>
  </conditionalFormatting>
  <conditionalFormatting sqref="FQ5:FS5">
    <cfRule type="expression" dxfId="397" priority="237">
      <formula>"$A6 =""text"""</formula>
    </cfRule>
  </conditionalFormatting>
  <conditionalFormatting sqref="FT5">
    <cfRule type="expression" dxfId="396" priority="238">
      <formula>"$A6 =""text"""</formula>
    </cfRule>
  </conditionalFormatting>
  <conditionalFormatting sqref="GS5:GU5">
    <cfRule type="expression" dxfId="395" priority="239">
      <formula>"$A6 =""text"""</formula>
    </cfRule>
  </conditionalFormatting>
  <conditionalFormatting sqref="GV5">
    <cfRule type="expression" dxfId="394" priority="240">
      <formula>"$A6 =""text"""</formula>
    </cfRule>
  </conditionalFormatting>
  <conditionalFormatting sqref="HU5:HW5">
    <cfRule type="expression" dxfId="393" priority="241">
      <formula>"$A6 =""text"""</formula>
    </cfRule>
  </conditionalFormatting>
  <conditionalFormatting sqref="HX5">
    <cfRule type="expression" dxfId="392" priority="242">
      <formula>"$A6 =""text"""</formula>
    </cfRule>
  </conditionalFormatting>
  <conditionalFormatting sqref="CK31:CN31">
    <cfRule type="expression" dxfId="391" priority="243">
      <formula>"$A6 =""text"""</formula>
    </cfRule>
  </conditionalFormatting>
  <conditionalFormatting sqref="CK21:CM21">
    <cfRule type="expression" dxfId="390" priority="246">
      <formula>"$A6 =""text"""</formula>
    </cfRule>
  </conditionalFormatting>
  <conditionalFormatting sqref="CN21">
    <cfRule type="expression" dxfId="389" priority="247">
      <formula>"$A6 =""text"""</formula>
    </cfRule>
  </conditionalFormatting>
  <conditionalFormatting sqref="CN39">
    <cfRule type="expression" dxfId="388" priority="248">
      <formula>"$A6 =""text"""</formula>
    </cfRule>
  </conditionalFormatting>
  <conditionalFormatting sqref="CK9:CN10">
    <cfRule type="expression" dxfId="387" priority="249">
      <formula>"$A6 =""text"""</formula>
    </cfRule>
  </conditionalFormatting>
  <conditionalFormatting sqref="CK13:CN14">
    <cfRule type="expression" dxfId="386" priority="250">
      <formula>"$A6 =""text"""</formula>
    </cfRule>
  </conditionalFormatting>
  <conditionalFormatting sqref="CK16:CN16">
    <cfRule type="expression" dxfId="385" priority="251">
      <formula>"$A6 =""text"""</formula>
    </cfRule>
  </conditionalFormatting>
  <conditionalFormatting sqref="CK18:CN18">
    <cfRule type="expression" dxfId="384" priority="252">
      <formula>"$A6 =""text"""</formula>
    </cfRule>
  </conditionalFormatting>
  <conditionalFormatting sqref="CK19:CN19">
    <cfRule type="expression" dxfId="383" priority="253">
      <formula>"$A6 =""text"""</formula>
    </cfRule>
  </conditionalFormatting>
  <conditionalFormatting sqref="CK22:CN23">
    <cfRule type="expression" dxfId="382" priority="254">
      <formula>"$A6 =""text"""</formula>
    </cfRule>
  </conditionalFormatting>
  <conditionalFormatting sqref="CK26:CN27">
    <cfRule type="expression" dxfId="381" priority="255">
      <formula>"$A6 =""text"""</formula>
    </cfRule>
  </conditionalFormatting>
  <conditionalFormatting sqref="CK28:CN29">
    <cfRule type="expression" dxfId="380" priority="256">
      <formula>"$A6 =""text"""</formula>
    </cfRule>
  </conditionalFormatting>
  <conditionalFormatting sqref="CK37:CN38">
    <cfRule type="expression" dxfId="379" priority="257">
      <formula>"$A6 =""text"""</formula>
    </cfRule>
  </conditionalFormatting>
  <conditionalFormatting sqref="CK43:CN45">
    <cfRule type="expression" dxfId="378" priority="258">
      <formula>"$A6 =""text"""</formula>
    </cfRule>
  </conditionalFormatting>
  <conditionalFormatting sqref="CK48:CN50">
    <cfRule type="expression" dxfId="377" priority="259">
      <formula>"$A6 =""text"""</formula>
    </cfRule>
  </conditionalFormatting>
  <conditionalFormatting sqref="CK55:CN55">
    <cfRule type="expression" dxfId="376" priority="260">
      <formula>"$A6 =""text"""</formula>
    </cfRule>
  </conditionalFormatting>
  <conditionalFormatting sqref="CK61:CN61">
    <cfRule type="expression" dxfId="375" priority="261">
      <formula>"$A6 =""text"""</formula>
    </cfRule>
  </conditionalFormatting>
  <conditionalFormatting sqref="CK58:CN59">
    <cfRule type="expression" dxfId="374" priority="262">
      <formula>"$A6 =""text"""</formula>
    </cfRule>
  </conditionalFormatting>
  <conditionalFormatting sqref="CT31:DP31">
    <cfRule type="expression" dxfId="373" priority="263">
      <formula>"$A6 =""text"""</formula>
    </cfRule>
  </conditionalFormatting>
  <conditionalFormatting sqref="DP21">
    <cfRule type="expression" dxfId="372" priority="267">
      <formula>"$A6 =""text"""</formula>
    </cfRule>
  </conditionalFormatting>
  <conditionalFormatting sqref="DP39">
    <cfRule type="expression" dxfId="371" priority="268">
      <formula>"$A6 =""text"""</formula>
    </cfRule>
  </conditionalFormatting>
  <conditionalFormatting sqref="CT13:DP14">
    <cfRule type="expression" dxfId="370" priority="270">
      <formula>"$A6 =""text"""</formula>
    </cfRule>
  </conditionalFormatting>
  <conditionalFormatting sqref="DM16:DP16">
    <cfRule type="expression" dxfId="369" priority="271">
      <formula>"$A6 =""text"""</formula>
    </cfRule>
  </conditionalFormatting>
  <conditionalFormatting sqref="DM18:DP18">
    <cfRule type="expression" dxfId="368" priority="272">
      <formula>"$A6 =""text"""</formula>
    </cfRule>
  </conditionalFormatting>
  <conditionalFormatting sqref="DM19:DP19">
    <cfRule type="expression" dxfId="367" priority="273">
      <formula>"$A6 =""text"""</formula>
    </cfRule>
  </conditionalFormatting>
  <conditionalFormatting sqref="CT22:DP23">
    <cfRule type="expression" dxfId="366" priority="274">
      <formula>"$A6 =""text"""</formula>
    </cfRule>
  </conditionalFormatting>
  <conditionalFormatting sqref="DM26:DP27">
    <cfRule type="expression" dxfId="365" priority="275">
      <formula>"$A6 =""text"""</formula>
    </cfRule>
  </conditionalFormatting>
  <conditionalFormatting sqref="CT28:DP29">
    <cfRule type="expression" dxfId="364" priority="276">
      <formula>"$A6 =""text"""</formula>
    </cfRule>
  </conditionalFormatting>
  <conditionalFormatting sqref="CT37:DP38">
    <cfRule type="expression" dxfId="363" priority="277">
      <formula>"$A6 =""text"""</formula>
    </cfRule>
  </conditionalFormatting>
  <conditionalFormatting sqref="CT48:DP50">
    <cfRule type="expression" dxfId="362" priority="279">
      <formula>"$A6 =""text"""</formula>
    </cfRule>
  </conditionalFormatting>
  <conditionalFormatting sqref="DM55:DP55">
    <cfRule type="expression" dxfId="361" priority="280">
      <formula>"$A6 =""text"""</formula>
    </cfRule>
  </conditionalFormatting>
  <conditionalFormatting sqref="DM61:DP61">
    <cfRule type="expression" dxfId="360" priority="281">
      <formula>"$A6 =""text"""</formula>
    </cfRule>
  </conditionalFormatting>
  <conditionalFormatting sqref="CO63">
    <cfRule type="expression" dxfId="359" priority="283">
      <formula>"$A6 =""text"""</formula>
    </cfRule>
  </conditionalFormatting>
  <conditionalFormatting sqref="CP59:CS59">
    <cfRule type="expression" dxfId="358" priority="284">
      <formula>"$A6 =""text"""</formula>
    </cfRule>
  </conditionalFormatting>
  <conditionalFormatting sqref="CO9">
    <cfRule type="expression" dxfId="357" priority="285">
      <formula>"$A6 =""text"""</formula>
    </cfRule>
  </conditionalFormatting>
  <conditionalFormatting sqref="CO30">
    <cfRule type="expression" dxfId="356" priority="287">
      <formula>"$A6 =""text"""</formula>
    </cfRule>
  </conditionalFormatting>
  <conditionalFormatting sqref="EO19:ER19">
    <cfRule type="expression" dxfId="355" priority="288">
      <formula>"$A6 =""text"""</formula>
    </cfRule>
  </conditionalFormatting>
  <conditionalFormatting sqref="DV22:ER23">
    <cfRule type="expression" dxfId="354" priority="289">
      <formula>"$A6 =""text"""</formula>
    </cfRule>
  </conditionalFormatting>
  <conditionalFormatting sqref="DV31:ER31">
    <cfRule type="expression" dxfId="353" priority="291">
      <formula>"$A6 =""text"""</formula>
    </cfRule>
  </conditionalFormatting>
  <conditionalFormatting sqref="ER21">
    <cfRule type="expression" dxfId="352" priority="294">
      <formula>"$A6 =""text"""</formula>
    </cfRule>
  </conditionalFormatting>
  <conditionalFormatting sqref="ER39">
    <cfRule type="expression" dxfId="351" priority="295">
      <formula>"$A6 =""text"""</formula>
    </cfRule>
  </conditionalFormatting>
  <conditionalFormatting sqref="DV13:ER14">
    <cfRule type="expression" dxfId="350" priority="297">
      <formula>"$A6 =""text"""</formula>
    </cfRule>
  </conditionalFormatting>
  <conditionalFormatting sqref="EO16:ER16">
    <cfRule type="expression" dxfId="349" priority="298">
      <formula>"$A6 =""text"""</formula>
    </cfRule>
  </conditionalFormatting>
  <conditionalFormatting sqref="EO18:ER18">
    <cfRule type="expression" dxfId="348" priority="299">
      <formula>"$A6 =""text"""</formula>
    </cfRule>
  </conditionalFormatting>
  <conditionalFormatting sqref="EO26:ER27">
    <cfRule type="expression" dxfId="347" priority="300">
      <formula>"$A6 =""text"""</formula>
    </cfRule>
  </conditionalFormatting>
  <conditionalFormatting sqref="DV28:ER29">
    <cfRule type="expression" dxfId="346" priority="301">
      <formula>"$A6 =""text"""</formula>
    </cfRule>
  </conditionalFormatting>
  <conditionalFormatting sqref="DV37:ER38">
    <cfRule type="expression" dxfId="345" priority="302">
      <formula>"$A6 =""text"""</formula>
    </cfRule>
  </conditionalFormatting>
  <conditionalFormatting sqref="DV48:ER50">
    <cfRule type="expression" dxfId="344" priority="304">
      <formula>"$A6 =""text"""</formula>
    </cfRule>
  </conditionalFormatting>
  <conditionalFormatting sqref="EO55:ER55">
    <cfRule type="expression" dxfId="343" priority="305">
      <formula>"$A6 =""text"""</formula>
    </cfRule>
  </conditionalFormatting>
  <conditionalFormatting sqref="EO61:ER61">
    <cfRule type="expression" dxfId="342" priority="306">
      <formula>"$A6 =""text"""</formula>
    </cfRule>
  </conditionalFormatting>
  <conditionalFormatting sqref="DQ63">
    <cfRule type="expression" dxfId="341" priority="308">
      <formula>"$A6 =""text"""</formula>
    </cfRule>
  </conditionalFormatting>
  <conditionalFormatting sqref="DR59:DU59">
    <cfRule type="expression" dxfId="340" priority="309">
      <formula>"$A6 =""text"""</formula>
    </cfRule>
  </conditionalFormatting>
  <conditionalFormatting sqref="DQ9">
    <cfRule type="expression" dxfId="339" priority="310">
      <formula>"$A6 =""text"""</formula>
    </cfRule>
  </conditionalFormatting>
  <conditionalFormatting sqref="DQ30">
    <cfRule type="expression" dxfId="338" priority="311">
      <formula>"$A6 =""text"""</formula>
    </cfRule>
  </conditionalFormatting>
  <conditionalFormatting sqref="EX31:FT31">
    <cfRule type="expression" dxfId="337" priority="312">
      <formula>"$A6 =""text"""</formula>
    </cfRule>
  </conditionalFormatting>
  <conditionalFormatting sqref="FT21">
    <cfRule type="expression" dxfId="336" priority="316">
      <formula>"$A6 =""text"""</formula>
    </cfRule>
  </conditionalFormatting>
  <conditionalFormatting sqref="FT39">
    <cfRule type="expression" dxfId="335" priority="317">
      <formula>"$A6 =""text"""</formula>
    </cfRule>
  </conditionalFormatting>
  <conditionalFormatting sqref="FR10:FT10">
    <cfRule type="expression" dxfId="334" priority="318">
      <formula>"$A6 =""text"""</formula>
    </cfRule>
  </conditionalFormatting>
  <conditionalFormatting sqref="EX13:FT14">
    <cfRule type="expression" dxfId="333" priority="319">
      <formula>"$A6 =""text"""</formula>
    </cfRule>
  </conditionalFormatting>
  <conditionalFormatting sqref="FR16:FT16">
    <cfRule type="expression" dxfId="332" priority="320">
      <formula>"$A6 =""text"""</formula>
    </cfRule>
  </conditionalFormatting>
  <conditionalFormatting sqref="FR18:FT18">
    <cfRule type="expression" dxfId="331" priority="321">
      <formula>"$A6 =""text"""</formula>
    </cfRule>
  </conditionalFormatting>
  <conditionalFormatting sqref="FR19:FT19">
    <cfRule type="expression" dxfId="330" priority="322">
      <formula>"$A6 =""text"""</formula>
    </cfRule>
  </conditionalFormatting>
  <conditionalFormatting sqref="EX22:FT23">
    <cfRule type="expression" dxfId="329" priority="323">
      <formula>"$A6 =""text"""</formula>
    </cfRule>
  </conditionalFormatting>
  <conditionalFormatting sqref="FR26:FT27">
    <cfRule type="expression" dxfId="328" priority="324">
      <formula>"$A6 =""text"""</formula>
    </cfRule>
  </conditionalFormatting>
  <conditionalFormatting sqref="EX28:FT29">
    <cfRule type="expression" dxfId="327" priority="325">
      <formula>"$A6 =""text"""</formula>
    </cfRule>
  </conditionalFormatting>
  <conditionalFormatting sqref="EX37:FT38">
    <cfRule type="expression" dxfId="326" priority="326">
      <formula>"$A6 =""text"""</formula>
    </cfRule>
  </conditionalFormatting>
  <conditionalFormatting sqref="EX48:FT50">
    <cfRule type="expression" dxfId="325" priority="328">
      <formula>"$A6 =""text"""</formula>
    </cfRule>
  </conditionalFormatting>
  <conditionalFormatting sqref="FR55:FT55">
    <cfRule type="expression" dxfId="324" priority="329">
      <formula>"$A6 =""text"""</formula>
    </cfRule>
  </conditionalFormatting>
  <conditionalFormatting sqref="FR61:FT61">
    <cfRule type="expression" dxfId="323" priority="330">
      <formula>"$A6 =""text"""</formula>
    </cfRule>
  </conditionalFormatting>
  <conditionalFormatting sqref="ES63">
    <cfRule type="expression" dxfId="322" priority="332">
      <formula>"$A6 =""text"""</formula>
    </cfRule>
  </conditionalFormatting>
  <conditionalFormatting sqref="ET59:EW59">
    <cfRule type="expression" dxfId="321" priority="333">
      <formula>"$A6 =""text"""</formula>
    </cfRule>
  </conditionalFormatting>
  <conditionalFormatting sqref="ES30">
    <cfRule type="expression" dxfId="320" priority="334">
      <formula>"$A6 =""text"""</formula>
    </cfRule>
  </conditionalFormatting>
  <conditionalFormatting sqref="GV39">
    <cfRule type="expression" dxfId="319" priority="337">
      <formula>"$A6 =""text"""</formula>
    </cfRule>
  </conditionalFormatting>
  <conditionalFormatting sqref="GS18:GV18">
    <cfRule type="expression" dxfId="318" priority="338">
      <formula>"$A6 =""text"""</formula>
    </cfRule>
  </conditionalFormatting>
  <conditionalFormatting sqref="FZ31:GV31">
    <cfRule type="expression" dxfId="317" priority="340">
      <formula>"$A6 =""text"""</formula>
    </cfRule>
  </conditionalFormatting>
  <conditionalFormatting sqref="GV21">
    <cfRule type="expression" dxfId="316" priority="342">
      <formula>"$A6 =""text"""</formula>
    </cfRule>
  </conditionalFormatting>
  <conditionalFormatting sqref="FZ13:GV14">
    <cfRule type="expression" dxfId="315" priority="344">
      <formula>"$A6 =""text"""</formula>
    </cfRule>
  </conditionalFormatting>
  <conditionalFormatting sqref="GS16:GV16">
    <cfRule type="expression" dxfId="314" priority="345">
      <formula>"$A6 =""text"""</formula>
    </cfRule>
  </conditionalFormatting>
  <conditionalFormatting sqref="GS19:GV19">
    <cfRule type="expression" dxfId="313" priority="346">
      <formula>"$A6 =""text"""</formula>
    </cfRule>
  </conditionalFormatting>
  <conditionalFormatting sqref="FZ22:GV23">
    <cfRule type="expression" dxfId="312" priority="347">
      <formula>"$A6 =""text"""</formula>
    </cfRule>
  </conditionalFormatting>
  <conditionalFormatting sqref="GS26:GV27">
    <cfRule type="expression" dxfId="311" priority="348">
      <formula>"$A6 =""text"""</formula>
    </cfRule>
  </conditionalFormatting>
  <conditionalFormatting sqref="FZ28:GV29">
    <cfRule type="expression" dxfId="310" priority="349">
      <formula>"$A6 =""text"""</formula>
    </cfRule>
  </conditionalFormatting>
  <conditionalFormatting sqref="FZ37:GV38">
    <cfRule type="expression" dxfId="309" priority="350">
      <formula>"$A6 =""text"""</formula>
    </cfRule>
  </conditionalFormatting>
  <conditionalFormatting sqref="FZ48:GV50">
    <cfRule type="expression" dxfId="308" priority="352">
      <formula>"$A6 =""text"""</formula>
    </cfRule>
  </conditionalFormatting>
  <conditionalFormatting sqref="GS55:GV55">
    <cfRule type="expression" dxfId="307" priority="353">
      <formula>"$A6 =""text"""</formula>
    </cfRule>
  </conditionalFormatting>
  <conditionalFormatting sqref="GS61:GV61">
    <cfRule type="expression" dxfId="306" priority="354">
      <formula>"$A6 =""text"""</formula>
    </cfRule>
  </conditionalFormatting>
  <conditionalFormatting sqref="FV59:FY59">
    <cfRule type="expression" dxfId="305" priority="356">
      <formula>"$A6 =""text"""</formula>
    </cfRule>
  </conditionalFormatting>
  <conditionalFormatting sqref="FU9">
    <cfRule type="expression" dxfId="304" priority="357">
      <formula>"$A6 =""text"""</formula>
    </cfRule>
  </conditionalFormatting>
  <conditionalFormatting sqref="FU30">
    <cfRule type="expression" dxfId="303" priority="358">
      <formula>"$A6 =""text"""</formula>
    </cfRule>
  </conditionalFormatting>
  <conditionalFormatting sqref="HX39">
    <cfRule type="expression" dxfId="302" priority="359">
      <formula>"$A6 =""text"""</formula>
    </cfRule>
  </conditionalFormatting>
  <conditionalFormatting sqref="HB31:HX31">
    <cfRule type="expression" dxfId="301" priority="360">
      <formula>"$A6 =""text"""</formula>
    </cfRule>
  </conditionalFormatting>
  <conditionalFormatting sqref="HX21">
    <cfRule type="expression" dxfId="300" priority="364">
      <formula>"$A6 =""text"""</formula>
    </cfRule>
  </conditionalFormatting>
  <conditionalFormatting sqref="HB13:HX14">
    <cfRule type="expression" dxfId="299" priority="366">
      <formula>"$A6 =""text"""</formula>
    </cfRule>
  </conditionalFormatting>
  <conditionalFormatting sqref="HU16:HX16">
    <cfRule type="expression" dxfId="298" priority="367">
      <formula>"$A6 =""text"""</formula>
    </cfRule>
  </conditionalFormatting>
  <conditionalFormatting sqref="HU18:HX18">
    <cfRule type="expression" dxfId="297" priority="368">
      <formula>"$A6 =""text"""</formula>
    </cfRule>
  </conditionalFormatting>
  <conditionalFormatting sqref="HU19:HX19">
    <cfRule type="expression" dxfId="296" priority="369">
      <formula>"$A6 =""text"""</formula>
    </cfRule>
  </conditionalFormatting>
  <conditionalFormatting sqref="HB22:HX23">
    <cfRule type="expression" dxfId="295" priority="370">
      <formula>"$A6 =""text"""</formula>
    </cfRule>
  </conditionalFormatting>
  <conditionalFormatting sqref="HB28:HX29">
    <cfRule type="expression" dxfId="294" priority="371">
      <formula>"$A6 =""text"""</formula>
    </cfRule>
  </conditionalFormatting>
  <conditionalFormatting sqref="HB37:HX38">
    <cfRule type="expression" dxfId="293" priority="372">
      <formula>"$A6 =""text"""</formula>
    </cfRule>
  </conditionalFormatting>
  <conditionalFormatting sqref="HB48:HX50">
    <cfRule type="expression" dxfId="292" priority="374">
      <formula>"$A6 =""text"""</formula>
    </cfRule>
  </conditionalFormatting>
  <conditionalFormatting sqref="HU55:HX55">
    <cfRule type="expression" dxfId="291" priority="375">
      <formula>"$A6 =""text"""</formula>
    </cfRule>
  </conditionalFormatting>
  <conditionalFormatting sqref="HU61:HX61">
    <cfRule type="expression" dxfId="290" priority="376">
      <formula>"$A6 =""text"""</formula>
    </cfRule>
  </conditionalFormatting>
  <conditionalFormatting sqref="GW63">
    <cfRule type="expression" dxfId="289" priority="378">
      <formula>"$A6 =""text"""</formula>
    </cfRule>
  </conditionalFormatting>
  <conditionalFormatting sqref="GX59:HA59">
    <cfRule type="expression" dxfId="288" priority="379">
      <formula>"$A6 =""text"""</formula>
    </cfRule>
  </conditionalFormatting>
  <conditionalFormatting sqref="GW30">
    <cfRule type="expression" dxfId="287" priority="380">
      <formula>"$A6 =""text"""</formula>
    </cfRule>
  </conditionalFormatting>
  <conditionalFormatting sqref="AK12">
    <cfRule type="expression" dxfId="286" priority="382">
      <formula>"$A6 =""text"""</formula>
    </cfRule>
  </conditionalFormatting>
  <conditionalFormatting sqref="AK26">
    <cfRule type="expression" dxfId="285" priority="383">
      <formula>"$A6 =""text"""</formula>
    </cfRule>
  </conditionalFormatting>
  <conditionalFormatting sqref="AK27">
    <cfRule type="expression" dxfId="284" priority="384">
      <formula>"$A6 =""text"""</formula>
    </cfRule>
  </conditionalFormatting>
  <conditionalFormatting sqref="AK33:AK35">
    <cfRule type="expression" dxfId="283" priority="385">
      <formula>"$A6 =""text"""</formula>
    </cfRule>
  </conditionalFormatting>
  <conditionalFormatting sqref="AK39:AK41">
    <cfRule type="expression" dxfId="282" priority="386">
      <formula>"$A6 =""text"""</formula>
    </cfRule>
  </conditionalFormatting>
  <conditionalFormatting sqref="AK45:AK46">
    <cfRule type="expression" dxfId="281" priority="387">
      <formula>"$A6 =""text"""</formula>
    </cfRule>
  </conditionalFormatting>
  <conditionalFormatting sqref="AK52">
    <cfRule type="expression" dxfId="280" priority="388">
      <formula>"$A6 =""text"""</formula>
    </cfRule>
  </conditionalFormatting>
  <conditionalFormatting sqref="AK54">
    <cfRule type="expression" dxfId="279" priority="389">
      <formula>"$A6 =""text"""</formula>
    </cfRule>
  </conditionalFormatting>
  <conditionalFormatting sqref="AK56">
    <cfRule type="expression" dxfId="278" priority="390">
      <formula>"$A6 =""text"""</formula>
    </cfRule>
  </conditionalFormatting>
  <conditionalFormatting sqref="AK60">
    <cfRule type="expression" dxfId="277" priority="391">
      <formula>"$A6 =""text"""</formula>
    </cfRule>
  </conditionalFormatting>
  <conditionalFormatting sqref="AK61">
    <cfRule type="expression" dxfId="276" priority="392">
      <formula>"$A6 =""text"""</formula>
    </cfRule>
  </conditionalFormatting>
  <conditionalFormatting sqref="BU9:CJ9">
    <cfRule type="expression" dxfId="275" priority="394">
      <formula>"$A6 =""text"""</formula>
    </cfRule>
  </conditionalFormatting>
  <conditionalFormatting sqref="BU22:CB23">
    <cfRule type="expression" dxfId="274" priority="395">
      <formula>"$A6 =""text"""</formula>
    </cfRule>
  </conditionalFormatting>
  <conditionalFormatting sqref="BU28:CB29">
    <cfRule type="expression" dxfId="273" priority="396">
      <formula>"$A6 =""text"""</formula>
    </cfRule>
  </conditionalFormatting>
  <conditionalFormatting sqref="BU31:CB31">
    <cfRule type="expression" dxfId="272" priority="397">
      <formula>"$A6 =""text"""</formula>
    </cfRule>
  </conditionalFormatting>
  <conditionalFormatting sqref="BU37:CB38">
    <cfRule type="expression" dxfId="271" priority="398">
      <formula>"$A6 =""text"""</formula>
    </cfRule>
  </conditionalFormatting>
  <conditionalFormatting sqref="BU43:CB44">
    <cfRule type="expression" dxfId="270" priority="399">
      <formula>"$A6 =""text"""</formula>
    </cfRule>
  </conditionalFormatting>
  <conditionalFormatting sqref="BU48:CB50">
    <cfRule type="expression" dxfId="269" priority="400">
      <formula>"$A6 =""text"""</formula>
    </cfRule>
  </conditionalFormatting>
  <conditionalFormatting sqref="BU58:CJ59">
    <cfRule type="expression" dxfId="268" priority="401">
      <formula>"$A6 =""text"""</formula>
    </cfRule>
  </conditionalFormatting>
  <conditionalFormatting sqref="BN7:BT7">
    <cfRule type="expression" dxfId="267" priority="402">
      <formula>"$A6 =""text"""</formula>
    </cfRule>
  </conditionalFormatting>
  <conditionalFormatting sqref="BN62:BT63">
    <cfRule type="expression" dxfId="266" priority="403">
      <formula>"$A6 =""text"""</formula>
    </cfRule>
  </conditionalFormatting>
  <conditionalFormatting sqref="BN9:BT9">
    <cfRule type="expression" dxfId="265" priority="404">
      <formula>"$A6 =""text"""</formula>
    </cfRule>
  </conditionalFormatting>
  <conditionalFormatting sqref="BR13:BT14">
    <cfRule type="expression" dxfId="264" priority="405">
      <formula>"$A6 =""text"""</formula>
    </cfRule>
  </conditionalFormatting>
  <conditionalFormatting sqref="BR22:BT23">
    <cfRule type="expression" dxfId="263" priority="406">
      <formula>"$A6 =""text"""</formula>
    </cfRule>
  </conditionalFormatting>
  <conditionalFormatting sqref="BR28:BT29">
    <cfRule type="expression" dxfId="262" priority="407">
      <formula>"$A6 =""text"""</formula>
    </cfRule>
  </conditionalFormatting>
  <conditionalFormatting sqref="BR31:BT31">
    <cfRule type="expression" dxfId="261" priority="408">
      <formula>"$A6 =""text"""</formula>
    </cfRule>
  </conditionalFormatting>
  <conditionalFormatting sqref="BR37:BT38">
    <cfRule type="expression" dxfId="260" priority="409">
      <formula>"$A6 =""text"""</formula>
    </cfRule>
  </conditionalFormatting>
  <conditionalFormatting sqref="BR43:BT44">
    <cfRule type="expression" dxfId="259" priority="410">
      <formula>"$A6 =""text"""</formula>
    </cfRule>
  </conditionalFormatting>
  <conditionalFormatting sqref="BR48:BT50">
    <cfRule type="expression" dxfId="258" priority="411">
      <formula>"$A6 =""text"""</formula>
    </cfRule>
  </conditionalFormatting>
  <conditionalFormatting sqref="BN59:BQ59">
    <cfRule type="expression" dxfId="257" priority="413">
      <formula>"$A6 =""text"""</formula>
    </cfRule>
  </conditionalFormatting>
  <conditionalFormatting sqref="CO26:CO27">
    <cfRule type="expression" dxfId="256" priority="414">
      <formula>"$A6 =""text"""</formula>
    </cfRule>
  </conditionalFormatting>
  <conditionalFormatting sqref="CO60:CO61">
    <cfRule type="expression" dxfId="255" priority="415">
      <formula>"$A6 =""text"""</formula>
    </cfRule>
  </conditionalFormatting>
  <conditionalFormatting sqref="DQ26:DQ27">
    <cfRule type="expression" dxfId="254" priority="417">
      <formula>"$A6 =""text"""</formula>
    </cfRule>
  </conditionalFormatting>
  <conditionalFormatting sqref="DQ33:DQ35">
    <cfRule type="expression" dxfId="253" priority="418">
      <formula>"$A6 =""text"""</formula>
    </cfRule>
  </conditionalFormatting>
  <conditionalFormatting sqref="DQ52">
    <cfRule type="expression" dxfId="252" priority="419">
      <formula>"$A6 =""text"""</formula>
    </cfRule>
  </conditionalFormatting>
  <conditionalFormatting sqref="DQ54">
    <cfRule type="expression" dxfId="251" priority="420">
      <formula>"$A6 =""text"""</formula>
    </cfRule>
  </conditionalFormatting>
  <conditionalFormatting sqref="DQ60:DQ61">
    <cfRule type="expression" dxfId="250" priority="421">
      <formula>"$A6 =""text"""</formula>
    </cfRule>
  </conditionalFormatting>
  <conditionalFormatting sqref="FU52">
    <cfRule type="expression" dxfId="249" priority="422">
      <formula>"$A6 =""text"""</formula>
    </cfRule>
  </conditionalFormatting>
  <conditionalFormatting sqref="CO12">
    <cfRule type="expression" dxfId="248" priority="425">
      <formula>"$A6 =""text"""</formula>
    </cfRule>
  </conditionalFormatting>
  <conditionalFormatting sqref="CO33:CO35">
    <cfRule type="expression" dxfId="247" priority="426">
      <formula>"$A6 =""text"""</formula>
    </cfRule>
  </conditionalFormatting>
  <conditionalFormatting sqref="CO39:CO41">
    <cfRule type="expression" dxfId="246" priority="427">
      <formula>"$A6 =""text"""</formula>
    </cfRule>
  </conditionalFormatting>
  <conditionalFormatting sqref="CO45:CO46">
    <cfRule type="expression" dxfId="245" priority="428">
      <formula>"$A6 =""text"""</formula>
    </cfRule>
  </conditionalFormatting>
  <conditionalFormatting sqref="CO52">
    <cfRule type="expression" dxfId="244" priority="429">
      <formula>"$A6 =""text"""</formula>
    </cfRule>
  </conditionalFormatting>
  <conditionalFormatting sqref="CO54">
    <cfRule type="expression" dxfId="243" priority="430">
      <formula>"$A6 =""text"""</formula>
    </cfRule>
  </conditionalFormatting>
  <conditionalFormatting sqref="CO56">
    <cfRule type="expression" dxfId="242" priority="431">
      <formula>"$A6 =""text"""</formula>
    </cfRule>
  </conditionalFormatting>
  <conditionalFormatting sqref="DQ12">
    <cfRule type="expression" dxfId="241" priority="432">
      <formula>"$A6 =""text"""</formula>
    </cfRule>
  </conditionalFormatting>
  <conditionalFormatting sqref="DQ56">
    <cfRule type="expression" dxfId="240" priority="434">
      <formula>"$A6 =""text"""</formula>
    </cfRule>
  </conditionalFormatting>
  <conditionalFormatting sqref="ES12">
    <cfRule type="expression" dxfId="239" priority="436">
      <formula>"$A6 =""text"""</formula>
    </cfRule>
  </conditionalFormatting>
  <conditionalFormatting sqref="ES26:ES27">
    <cfRule type="expression" dxfId="238" priority="437">
      <formula>"$A6 =""text"""</formula>
    </cfRule>
  </conditionalFormatting>
  <conditionalFormatting sqref="ES33:ES35">
    <cfRule type="expression" dxfId="237" priority="438">
      <formula>"$A6 =""text"""</formula>
    </cfRule>
  </conditionalFormatting>
  <conditionalFormatting sqref="ES52">
    <cfRule type="expression" dxfId="236" priority="440">
      <formula>"$A6 =""text"""</formula>
    </cfRule>
  </conditionalFormatting>
  <conditionalFormatting sqref="ES54">
    <cfRule type="expression" dxfId="235" priority="441">
      <formula>"$A6 =""text"""</formula>
    </cfRule>
  </conditionalFormatting>
  <conditionalFormatting sqref="ES56">
    <cfRule type="expression" dxfId="234" priority="442">
      <formula>"$A6 =""text"""</formula>
    </cfRule>
  </conditionalFormatting>
  <conditionalFormatting sqref="ES60:ES61">
    <cfRule type="expression" dxfId="233" priority="443">
      <formula>"$A6 =""text"""</formula>
    </cfRule>
  </conditionalFormatting>
  <conditionalFormatting sqref="FU12">
    <cfRule type="expression" dxfId="232" priority="445">
      <formula>"$A6 =""text"""</formula>
    </cfRule>
  </conditionalFormatting>
  <conditionalFormatting sqref="FU26:FU27">
    <cfRule type="expression" dxfId="231" priority="446">
      <formula>"$A6 =""text"""</formula>
    </cfRule>
  </conditionalFormatting>
  <conditionalFormatting sqref="FU33:FU35">
    <cfRule type="expression" dxfId="230" priority="447">
      <formula>"$A6 =""text"""</formula>
    </cfRule>
  </conditionalFormatting>
  <conditionalFormatting sqref="FU54">
    <cfRule type="expression" dxfId="229" priority="449">
      <formula>"$A6 =""text"""</formula>
    </cfRule>
  </conditionalFormatting>
  <conditionalFormatting sqref="FU61">
    <cfRule type="expression" dxfId="228" priority="450">
      <formula>"$A6 =""text"""</formula>
    </cfRule>
  </conditionalFormatting>
  <conditionalFormatting sqref="FU63">
    <cfRule type="expression" dxfId="227" priority="451">
      <formula>"$A6 =""text"""</formula>
    </cfRule>
  </conditionalFormatting>
  <conditionalFormatting sqref="FU29">
    <cfRule type="expression" dxfId="226" priority="452">
      <formula>"$A6 =""text"""</formula>
    </cfRule>
  </conditionalFormatting>
  <conditionalFormatting sqref="FU23">
    <cfRule type="expression" dxfId="225" priority="453">
      <formula>"$A6 =""text"""</formula>
    </cfRule>
  </conditionalFormatting>
  <conditionalFormatting sqref="GW13">
    <cfRule type="expression" dxfId="224" priority="454">
      <formula>"$A6 =""text"""</formula>
    </cfRule>
  </conditionalFormatting>
  <conditionalFormatting sqref="GX10:HT10">
    <cfRule type="expression" dxfId="223" priority="455">
      <formula>"$A6 =""text"""</formula>
    </cfRule>
  </conditionalFormatting>
  <conditionalFormatting sqref="GX12:HT12">
    <cfRule type="expression" dxfId="222" priority="456">
      <formula>"$A6 =""text"""</formula>
    </cfRule>
  </conditionalFormatting>
  <conditionalFormatting sqref="GX15:HT15">
    <cfRule type="expression" dxfId="221" priority="457">
      <formula>"$A6 =""text"""</formula>
    </cfRule>
  </conditionalFormatting>
  <conditionalFormatting sqref="GX16:HT16">
    <cfRule type="expression" dxfId="220" priority="458">
      <formula>"$A6 =""text"""</formula>
    </cfRule>
  </conditionalFormatting>
  <conditionalFormatting sqref="GX17:HT17">
    <cfRule type="expression" dxfId="219" priority="459">
      <formula>"$A6 =""text"""</formula>
    </cfRule>
  </conditionalFormatting>
  <conditionalFormatting sqref="GX18:HT18">
    <cfRule type="expression" dxfId="218" priority="460">
      <formula>"$A6 =""text"""</formula>
    </cfRule>
  </conditionalFormatting>
  <conditionalFormatting sqref="GX19:HT19">
    <cfRule type="expression" dxfId="217" priority="461">
      <formula>"$A6 =""text"""</formula>
    </cfRule>
  </conditionalFormatting>
  <conditionalFormatting sqref="GX20:HT20">
    <cfRule type="expression" dxfId="216" priority="462">
      <formula>"$A6 =""text"""</formula>
    </cfRule>
  </conditionalFormatting>
  <conditionalFormatting sqref="GX21:HT21">
    <cfRule type="expression" dxfId="215" priority="463">
      <formula>"$A6 =""text"""</formula>
    </cfRule>
  </conditionalFormatting>
  <conditionalFormatting sqref="GX24:HT24">
    <cfRule type="expression" dxfId="214" priority="464">
      <formula>"$A6 =""text"""</formula>
    </cfRule>
  </conditionalFormatting>
  <conditionalFormatting sqref="GX25:HT25">
    <cfRule type="expression" dxfId="213" priority="465">
      <formula>"$A6 =""text"""</formula>
    </cfRule>
  </conditionalFormatting>
  <conditionalFormatting sqref="GX26:HT26">
    <cfRule type="expression" dxfId="212" priority="466">
      <formula>"$A6 =""text"""</formula>
    </cfRule>
  </conditionalFormatting>
  <conditionalFormatting sqref="GX27:HT27">
    <cfRule type="expression" dxfId="211" priority="467">
      <formula>"$A6 =""text"""</formula>
    </cfRule>
  </conditionalFormatting>
  <conditionalFormatting sqref="GX30:HT30">
    <cfRule type="expression" dxfId="210" priority="468">
      <formula>"$A6 =""text"""</formula>
    </cfRule>
  </conditionalFormatting>
  <conditionalFormatting sqref="GX33:HT33">
    <cfRule type="expression" dxfId="209" priority="469">
      <formula>"$A6 =""text"""</formula>
    </cfRule>
  </conditionalFormatting>
  <conditionalFormatting sqref="GX34:HT34">
    <cfRule type="expression" dxfId="208" priority="470">
      <formula>"$A6 =""text"""</formula>
    </cfRule>
  </conditionalFormatting>
  <conditionalFormatting sqref="GX35:HT35">
    <cfRule type="expression" dxfId="207" priority="471">
      <formula>"$A6 =""text"""</formula>
    </cfRule>
  </conditionalFormatting>
  <conditionalFormatting sqref="GX36:HT36">
    <cfRule type="expression" dxfId="206" priority="472">
      <formula>"$A6 =""text"""</formula>
    </cfRule>
  </conditionalFormatting>
  <conditionalFormatting sqref="GX39:HT39">
    <cfRule type="expression" dxfId="205" priority="473">
      <formula>"$A6 =""text"""</formula>
    </cfRule>
  </conditionalFormatting>
  <conditionalFormatting sqref="GX40:HT40">
    <cfRule type="expression" dxfId="204" priority="474">
      <formula>"$A6 =""text"""</formula>
    </cfRule>
  </conditionalFormatting>
  <conditionalFormatting sqref="GX41:HT41">
    <cfRule type="expression" dxfId="203" priority="475">
      <formula>"$A6 =""text"""</formula>
    </cfRule>
  </conditionalFormatting>
  <conditionalFormatting sqref="GX45:HT45">
    <cfRule type="expression" dxfId="202" priority="476">
      <formula>"$A6 =""text"""</formula>
    </cfRule>
  </conditionalFormatting>
  <conditionalFormatting sqref="GX46:HT46">
    <cfRule type="expression" dxfId="201" priority="477">
      <formula>"$A6 =""text"""</formula>
    </cfRule>
  </conditionalFormatting>
  <conditionalFormatting sqref="GX47:HT47">
    <cfRule type="expression" dxfId="200" priority="478">
      <formula>"$A6 =""text"""</formula>
    </cfRule>
  </conditionalFormatting>
  <conditionalFormatting sqref="GX51:HT51">
    <cfRule type="expression" dxfId="199" priority="479">
      <formula>"$A6 =""text"""</formula>
    </cfRule>
  </conditionalFormatting>
  <conditionalFormatting sqref="GX52:HT52">
    <cfRule type="expression" dxfId="198" priority="480">
      <formula>"$A6 =""text"""</formula>
    </cfRule>
  </conditionalFormatting>
  <conditionalFormatting sqref="GX53:HT53">
    <cfRule type="expression" dxfId="197" priority="481">
      <formula>"$A6 =""text"""</formula>
    </cfRule>
  </conditionalFormatting>
  <conditionalFormatting sqref="A42">
    <cfRule type="containsText" dxfId="196" priority="484" operator="containsText" text="question"/>
    <cfRule type="containsText" dxfId="195" priority="485" operator="containsText" text="text"/>
    <cfRule type="containsText" dxfId="194" priority="486" operator="containsText" text="pagebreak"/>
  </conditionalFormatting>
  <conditionalFormatting sqref="A42">
    <cfRule type="containsText" dxfId="193" priority="487" operator="containsText" text="headline"/>
  </conditionalFormatting>
  <conditionalFormatting sqref="BI42:BL42">
    <cfRule type="expression" dxfId="192" priority="488">
      <formula>"$A6 =""text"""</formula>
    </cfRule>
  </conditionalFormatting>
  <conditionalFormatting sqref="G42">
    <cfRule type="duplicateValues" dxfId="191" priority="489"/>
  </conditionalFormatting>
  <conditionalFormatting sqref="J42:AF42">
    <cfRule type="expression" dxfId="190" priority="490">
      <formula>"$A6 =""text"""</formula>
    </cfRule>
  </conditionalFormatting>
  <conditionalFormatting sqref="AL42:BH42">
    <cfRule type="expression" dxfId="189" priority="491">
      <formula>"$A6 =""text"""</formula>
    </cfRule>
  </conditionalFormatting>
  <conditionalFormatting sqref="CK42:CN42">
    <cfRule type="expression" dxfId="188" priority="492">
      <formula>"$A6 =""text"""</formula>
    </cfRule>
  </conditionalFormatting>
  <conditionalFormatting sqref="DM42:DP42">
    <cfRule type="expression" dxfId="187" priority="493">
      <formula>"$A6 =""text"""</formula>
    </cfRule>
  </conditionalFormatting>
  <conditionalFormatting sqref="EO42:ER42">
    <cfRule type="expression" dxfId="186" priority="494">
      <formula>"$A6 =""text"""</formula>
    </cfRule>
  </conditionalFormatting>
  <conditionalFormatting sqref="FR42:FT42">
    <cfRule type="expression" dxfId="185" priority="495">
      <formula>"$A6 =""text"""</formula>
    </cfRule>
  </conditionalFormatting>
  <conditionalFormatting sqref="GS42:GV42">
    <cfRule type="expression" dxfId="184" priority="496">
      <formula>"$A6 =""text"""</formula>
    </cfRule>
  </conditionalFormatting>
  <conditionalFormatting sqref="FQ42">
    <cfRule type="expression" dxfId="183" priority="497">
      <formula>"$A6 =""text"""</formula>
    </cfRule>
  </conditionalFormatting>
  <conditionalFormatting sqref="HU42:HX42">
    <cfRule type="expression" dxfId="182" priority="498">
      <formula>"$A6 =""text"""</formula>
    </cfRule>
  </conditionalFormatting>
  <conditionalFormatting sqref="BN42:BT42">
    <cfRule type="expression" dxfId="181" priority="499">
      <formula>"$A6 =""text"""</formula>
    </cfRule>
  </conditionalFormatting>
  <conditionalFormatting sqref="DR42:EN42">
    <cfRule type="expression" dxfId="180" priority="500">
      <formula>"$A6 =""text"""</formula>
    </cfRule>
  </conditionalFormatting>
  <conditionalFormatting sqref="BU42:CJ42">
    <cfRule type="expression" dxfId="179" priority="501">
      <formula>"$A6 =""text"""</formula>
    </cfRule>
  </conditionalFormatting>
  <conditionalFormatting sqref="CP42:DL42">
    <cfRule type="expression" dxfId="178" priority="502">
      <formula>"$A6 =""text"""</formula>
    </cfRule>
  </conditionalFormatting>
  <conditionalFormatting sqref="ET42:FP42">
    <cfRule type="expression" dxfId="177" priority="503">
      <formula>"$A6 =""text"""</formula>
    </cfRule>
  </conditionalFormatting>
  <conditionalFormatting sqref="FV42:GR42">
    <cfRule type="expression" dxfId="176" priority="504">
      <formula>"$A6 =""text"""</formula>
    </cfRule>
  </conditionalFormatting>
  <conditionalFormatting sqref="GX42:HT42">
    <cfRule type="expression" dxfId="175" priority="505">
      <formula>"$A6 =""text"""</formula>
    </cfRule>
  </conditionalFormatting>
  <conditionalFormatting sqref="FU53">
    <cfRule type="expression" dxfId="174" priority="506">
      <formula>"$A6 =""text"""</formula>
    </cfRule>
  </conditionalFormatting>
  <conditionalFormatting sqref="GW51">
    <cfRule type="expression" dxfId="173" priority="507">
      <formula>"$A6 =""text"""</formula>
    </cfRule>
  </conditionalFormatting>
  <conditionalFormatting sqref="GW56">
    <cfRule type="expression" dxfId="172" priority="508">
      <formula>"$A6 =""text"""</formula>
    </cfRule>
  </conditionalFormatting>
  <conditionalFormatting sqref="GW54">
    <cfRule type="expression" dxfId="171" priority="509">
      <formula>"$A6 =""text"""</formula>
    </cfRule>
  </conditionalFormatting>
  <conditionalFormatting sqref="GW52">
    <cfRule type="expression" dxfId="170" priority="510">
      <formula>"$A6 =""text"""</formula>
    </cfRule>
  </conditionalFormatting>
  <conditionalFormatting sqref="GW46">
    <cfRule type="expression" dxfId="169" priority="511">
      <formula>"$A6 =""text"""</formula>
    </cfRule>
  </conditionalFormatting>
  <conditionalFormatting sqref="GW45">
    <cfRule type="expression" dxfId="168" priority="512">
      <formula>"$A6 =""text"""</formula>
    </cfRule>
  </conditionalFormatting>
  <conditionalFormatting sqref="GW39:GW41">
    <cfRule type="expression" dxfId="167" priority="513">
      <formula>"$A6 =""text"""</formula>
    </cfRule>
  </conditionalFormatting>
  <conditionalFormatting sqref="GW33:GW35">
    <cfRule type="expression" dxfId="166" priority="514">
      <formula>"$A6 =""text"""</formula>
    </cfRule>
  </conditionalFormatting>
  <conditionalFormatting sqref="GW26:GW27">
    <cfRule type="expression" dxfId="165" priority="515">
      <formula>"$A6 =""text"""</formula>
    </cfRule>
  </conditionalFormatting>
  <conditionalFormatting sqref="GW12">
    <cfRule type="expression" dxfId="164" priority="516">
      <formula>"$A6 =""text"""</formula>
    </cfRule>
  </conditionalFormatting>
  <conditionalFormatting sqref="GW9">
    <cfRule type="expression" dxfId="163" priority="517">
      <formula>"$A6 =""text"""</formula>
    </cfRule>
  </conditionalFormatting>
  <conditionalFormatting sqref="GW60:GW61">
    <cfRule type="expression" dxfId="162" priority="518">
      <formula>"$A6 =""text"""</formula>
    </cfRule>
  </conditionalFormatting>
  <conditionalFormatting sqref="A6">
    <cfRule type="containsText" dxfId="161" priority="520" operator="containsText" text="question"/>
    <cfRule type="containsText" dxfId="160" priority="521" operator="containsText" text="text"/>
    <cfRule type="containsText" dxfId="159" priority="522" operator="containsText" text="pagebreak"/>
  </conditionalFormatting>
  <conditionalFormatting sqref="A6">
    <cfRule type="containsText" dxfId="158" priority="523" operator="containsText" text="headline"/>
  </conditionalFormatting>
  <conditionalFormatting sqref="BI6:BL6">
    <cfRule type="expression" dxfId="157" priority="524">
      <formula>"$A6 =""text"""</formula>
    </cfRule>
  </conditionalFormatting>
  <conditionalFormatting sqref="G6">
    <cfRule type="duplicateValues" dxfId="156" priority="525"/>
  </conditionalFormatting>
  <conditionalFormatting sqref="J6:AF6">
    <cfRule type="expression" dxfId="155" priority="526">
      <formula>"$A6 =""text"""</formula>
    </cfRule>
  </conditionalFormatting>
  <conditionalFormatting sqref="AL6:BH6">
    <cfRule type="expression" dxfId="154" priority="527">
      <formula>"$A6 =""text"""</formula>
    </cfRule>
  </conditionalFormatting>
  <conditionalFormatting sqref="CK6:CN6">
    <cfRule type="expression" dxfId="153" priority="528">
      <formula>"$A6 =""text"""</formula>
    </cfRule>
  </conditionalFormatting>
  <conditionalFormatting sqref="CP6:DP6">
    <cfRule type="expression" dxfId="152" priority="529">
      <formula>"$A6 =""text"""</formula>
    </cfRule>
  </conditionalFormatting>
  <conditionalFormatting sqref="CP6:DL6">
    <cfRule type="expression" dxfId="151" priority="530">
      <formula>"$A6 =""text"""</formula>
    </cfRule>
  </conditionalFormatting>
  <conditionalFormatting sqref="EO6:ER6">
    <cfRule type="expression" dxfId="150" priority="531">
      <formula>"$A6 =""text"""</formula>
    </cfRule>
  </conditionalFormatting>
  <conditionalFormatting sqref="FR6:FT6">
    <cfRule type="expression" dxfId="149" priority="532">
      <formula>"$A6 =""text"""</formula>
    </cfRule>
  </conditionalFormatting>
  <conditionalFormatting sqref="FQ6">
    <cfRule type="expression" dxfId="148" priority="533">
      <formula>"$A6 =""text"""</formula>
    </cfRule>
  </conditionalFormatting>
  <conditionalFormatting sqref="GS6:GV6">
    <cfRule type="expression" dxfId="147" priority="534">
      <formula>"$A6 =""text"""</formula>
    </cfRule>
  </conditionalFormatting>
  <conditionalFormatting sqref="HU6:HX6">
    <cfRule type="expression" dxfId="146" priority="535">
      <formula>"$A6 =""text"""</formula>
    </cfRule>
  </conditionalFormatting>
  <conditionalFormatting sqref="BN6:BT6">
    <cfRule type="expression" dxfId="145" priority="536">
      <formula>"$A6 =""text"""</formula>
    </cfRule>
  </conditionalFormatting>
  <conditionalFormatting sqref="DR6:EN6">
    <cfRule type="expression" dxfId="144" priority="537">
      <formula>"$A6 =""text"""</formula>
    </cfRule>
  </conditionalFormatting>
  <conditionalFormatting sqref="BU6:CJ6">
    <cfRule type="expression" dxfId="143" priority="538">
      <formula>"$A6 =""text"""</formula>
    </cfRule>
  </conditionalFormatting>
  <conditionalFormatting sqref="ET6:FP6">
    <cfRule type="expression" dxfId="142" priority="539">
      <formula>"$A6 =""text"""</formula>
    </cfRule>
  </conditionalFormatting>
  <conditionalFormatting sqref="FV6:GR6">
    <cfRule type="expression" dxfId="141" priority="540">
      <formula>"$A6 =""text"""</formula>
    </cfRule>
  </conditionalFormatting>
  <conditionalFormatting sqref="GX6:HT6">
    <cfRule type="expression" dxfId="140" priority="541">
      <formula>"$A6 =""text"""</formula>
    </cfRule>
  </conditionalFormatting>
  <conditionalFormatting sqref="A8">
    <cfRule type="containsText" dxfId="139" priority="543" operator="containsText" text="question"/>
    <cfRule type="containsText" dxfId="138" priority="544" operator="containsText" text="text"/>
    <cfRule type="containsText" dxfId="137" priority="545" operator="containsText" text="pagebreak"/>
  </conditionalFormatting>
  <conditionalFormatting sqref="A8">
    <cfRule type="containsText" dxfId="136" priority="546" operator="containsText" text="headline"/>
  </conditionalFormatting>
  <conditionalFormatting sqref="BI8:BL8">
    <cfRule type="expression" dxfId="135" priority="547">
      <formula>"$A6 =""text"""</formula>
    </cfRule>
  </conditionalFormatting>
  <conditionalFormatting sqref="G8">
    <cfRule type="duplicateValues" dxfId="134" priority="548"/>
  </conditionalFormatting>
  <conditionalFormatting sqref="J8:AF8">
    <cfRule type="expression" dxfId="133" priority="549">
      <formula>"$A6 =""text"""</formula>
    </cfRule>
  </conditionalFormatting>
  <conditionalFormatting sqref="AL8:BH8">
    <cfRule type="expression" dxfId="132" priority="550">
      <formula>"$A6 =""text"""</formula>
    </cfRule>
  </conditionalFormatting>
  <conditionalFormatting sqref="CK8:CN8">
    <cfRule type="expression" dxfId="131" priority="551">
      <formula>"$A6 =""text"""</formula>
    </cfRule>
  </conditionalFormatting>
  <conditionalFormatting sqref="CP8:DP8">
    <cfRule type="expression" dxfId="130" priority="552">
      <formula>"$A6 =""text"""</formula>
    </cfRule>
  </conditionalFormatting>
  <conditionalFormatting sqref="CP8:DL8">
    <cfRule type="expression" dxfId="129" priority="553">
      <formula>"$A6 =""text"""</formula>
    </cfRule>
  </conditionalFormatting>
  <conditionalFormatting sqref="EO8:ER8">
    <cfRule type="expression" dxfId="128" priority="554">
      <formula>"$A6 =""text"""</formula>
    </cfRule>
  </conditionalFormatting>
  <conditionalFormatting sqref="FR8:FT8">
    <cfRule type="expression" dxfId="127" priority="555">
      <formula>"$A6 =""text"""</formula>
    </cfRule>
  </conditionalFormatting>
  <conditionalFormatting sqref="FQ8">
    <cfRule type="expression" dxfId="126" priority="556">
      <formula>"$A6 =""text"""</formula>
    </cfRule>
  </conditionalFormatting>
  <conditionalFormatting sqref="GS8:GV8">
    <cfRule type="expression" dxfId="125" priority="557">
      <formula>"$A6 =""text"""</formula>
    </cfRule>
  </conditionalFormatting>
  <conditionalFormatting sqref="HU8:HX8">
    <cfRule type="expression" dxfId="124" priority="558">
      <formula>"$A6 =""text"""</formula>
    </cfRule>
  </conditionalFormatting>
  <conditionalFormatting sqref="BN8:BT8">
    <cfRule type="expression" dxfId="123" priority="559">
      <formula>"$A6 =""text"""</formula>
    </cfRule>
  </conditionalFormatting>
  <conditionalFormatting sqref="DR8:EN8">
    <cfRule type="expression" dxfId="122" priority="560">
      <formula>"$A6 =""text"""</formula>
    </cfRule>
  </conditionalFormatting>
  <conditionalFormatting sqref="BU8:CJ8">
    <cfRule type="expression" dxfId="121" priority="561">
      <formula>"$A6 =""text"""</formula>
    </cfRule>
  </conditionalFormatting>
  <conditionalFormatting sqref="ET8:FP8">
    <cfRule type="expression" dxfId="120" priority="562">
      <formula>"$A6 =""text"""</formula>
    </cfRule>
  </conditionalFormatting>
  <conditionalFormatting sqref="FV8:GR8">
    <cfRule type="expression" dxfId="119" priority="563">
      <formula>"$A6 =""text"""</formula>
    </cfRule>
  </conditionalFormatting>
  <conditionalFormatting sqref="GX8:HT8">
    <cfRule type="expression" dxfId="118" priority="564">
      <formula>"$A6 =""text"""</formula>
    </cfRule>
  </conditionalFormatting>
  <conditionalFormatting sqref="A11">
    <cfRule type="containsText" dxfId="117" priority="566" operator="containsText" text="question"/>
    <cfRule type="containsText" dxfId="116" priority="567" operator="containsText" text="text"/>
    <cfRule type="containsText" dxfId="115" priority="568" operator="containsText" text="pagebreak"/>
  </conditionalFormatting>
  <conditionalFormatting sqref="A11">
    <cfRule type="containsText" dxfId="114" priority="569" operator="containsText" text="headline"/>
  </conditionalFormatting>
  <conditionalFormatting sqref="BI11:BL11">
    <cfRule type="expression" dxfId="113" priority="570">
      <formula>"$A6 =""text"""</formula>
    </cfRule>
  </conditionalFormatting>
  <conditionalFormatting sqref="G11">
    <cfRule type="duplicateValues" dxfId="112" priority="571"/>
  </conditionalFormatting>
  <conditionalFormatting sqref="J11:AF11">
    <cfRule type="expression" dxfId="111" priority="572">
      <formula>"$A6 =""text"""</formula>
    </cfRule>
  </conditionalFormatting>
  <conditionalFormatting sqref="AL11:BH11">
    <cfRule type="expression" dxfId="110" priority="573">
      <formula>"$A6 =""text"""</formula>
    </cfRule>
  </conditionalFormatting>
  <conditionalFormatting sqref="CK11:CN11">
    <cfRule type="expression" dxfId="109" priority="574">
      <formula>"$A6 =""text"""</formula>
    </cfRule>
  </conditionalFormatting>
  <conditionalFormatting sqref="CP11:DP11">
    <cfRule type="expression" dxfId="108" priority="575">
      <formula>"$A6 =""text"""</formula>
    </cfRule>
  </conditionalFormatting>
  <conditionalFormatting sqref="CP11:DL11">
    <cfRule type="expression" dxfId="107" priority="576">
      <formula>"$A6 =""text"""</formula>
    </cfRule>
  </conditionalFormatting>
  <conditionalFormatting sqref="EO11:ER11">
    <cfRule type="expression" dxfId="106" priority="577">
      <formula>"$A6 =""text"""</formula>
    </cfRule>
  </conditionalFormatting>
  <conditionalFormatting sqref="FR11:FT11">
    <cfRule type="expression" dxfId="105" priority="578">
      <formula>"$A6 =""text"""</formula>
    </cfRule>
  </conditionalFormatting>
  <conditionalFormatting sqref="FQ11">
    <cfRule type="expression" dxfId="104" priority="579">
      <formula>"$A6 =""text"""</formula>
    </cfRule>
  </conditionalFormatting>
  <conditionalFormatting sqref="GS11:GV11">
    <cfRule type="expression" dxfId="103" priority="580">
      <formula>"$A6 =""text"""</formula>
    </cfRule>
  </conditionalFormatting>
  <conditionalFormatting sqref="HU11:HX11">
    <cfRule type="expression" dxfId="102" priority="581">
      <formula>"$A6 =""text"""</formula>
    </cfRule>
  </conditionalFormatting>
  <conditionalFormatting sqref="BN11:BT11">
    <cfRule type="expression" dxfId="101" priority="582">
      <formula>"$A6 =""text"""</formula>
    </cfRule>
  </conditionalFormatting>
  <conditionalFormatting sqref="DR11:EN11">
    <cfRule type="expression" dxfId="100" priority="583">
      <formula>"$A6 =""text"""</formula>
    </cfRule>
  </conditionalFormatting>
  <conditionalFormatting sqref="BU11:CJ11">
    <cfRule type="expression" dxfId="99" priority="584">
      <formula>"$A6 =""text"""</formula>
    </cfRule>
  </conditionalFormatting>
  <conditionalFormatting sqref="ET11:FP11">
    <cfRule type="expression" dxfId="98" priority="585">
      <formula>"$A6 =""text"""</formula>
    </cfRule>
  </conditionalFormatting>
  <conditionalFormatting sqref="FV11:GR11">
    <cfRule type="expression" dxfId="97" priority="586">
      <formula>"$A6 =""text"""</formula>
    </cfRule>
  </conditionalFormatting>
  <conditionalFormatting sqref="GX11:HT11">
    <cfRule type="expression" dxfId="96" priority="587">
      <formula>"$A6 =""text"""</formula>
    </cfRule>
  </conditionalFormatting>
  <conditionalFormatting sqref="BM53">
    <cfRule type="expression" dxfId="95" priority="589">
      <formula>"$A6 =""text"""</formula>
    </cfRule>
  </conditionalFormatting>
  <conditionalFormatting sqref="BM21">
    <cfRule type="expression" dxfId="94" priority="590">
      <formula>"$A6 =""text"""</formula>
    </cfRule>
  </conditionalFormatting>
  <conditionalFormatting sqref="BM63">
    <cfRule type="expression" dxfId="93" priority="591">
      <formula>"$A6 =""text"""</formula>
    </cfRule>
  </conditionalFormatting>
  <conditionalFormatting sqref="BM9">
    <cfRule type="expression" dxfId="92" priority="592">
      <formula>"$A6 =""text"""</formula>
    </cfRule>
  </conditionalFormatting>
  <conditionalFormatting sqref="BM30">
    <cfRule type="expression" dxfId="91" priority="593">
      <formula>"$A6 =""text"""</formula>
    </cfRule>
  </conditionalFormatting>
  <conditionalFormatting sqref="BM5">
    <cfRule type="expression" dxfId="90" priority="594">
      <formula>"$A6 =""text"""</formula>
    </cfRule>
  </conditionalFormatting>
  <conditionalFormatting sqref="BM12">
    <cfRule type="expression" dxfId="89" priority="595">
      <formula>"$A6 =""text"""</formula>
    </cfRule>
  </conditionalFormatting>
  <conditionalFormatting sqref="BM26">
    <cfRule type="expression" dxfId="88" priority="596">
      <formula>"$A6 =""text"""</formula>
    </cfRule>
  </conditionalFormatting>
  <conditionalFormatting sqref="BM27">
    <cfRule type="expression" dxfId="87" priority="597">
      <formula>"$A6 =""text"""</formula>
    </cfRule>
  </conditionalFormatting>
  <conditionalFormatting sqref="BM33:BM35">
    <cfRule type="expression" dxfId="86" priority="598">
      <formula>"$A6 =""text"""</formula>
    </cfRule>
  </conditionalFormatting>
  <conditionalFormatting sqref="BM39:BM41">
    <cfRule type="expression" dxfId="85" priority="599">
      <formula>"$A6 =""text"""</formula>
    </cfRule>
  </conditionalFormatting>
  <conditionalFormatting sqref="BM45:BM46">
    <cfRule type="expression" dxfId="84" priority="600">
      <formula>"$A6 =""text"""</formula>
    </cfRule>
  </conditionalFormatting>
  <conditionalFormatting sqref="BM52">
    <cfRule type="expression" dxfId="83" priority="601">
      <formula>"$A6 =""text"""</formula>
    </cfRule>
  </conditionalFormatting>
  <conditionalFormatting sqref="BM54">
    <cfRule type="expression" dxfId="82" priority="602">
      <formula>"$A6 =""text"""</formula>
    </cfRule>
  </conditionalFormatting>
  <conditionalFormatting sqref="BM56">
    <cfRule type="expression" dxfId="81" priority="603">
      <formula>"$A6 =""text"""</formula>
    </cfRule>
  </conditionalFormatting>
  <conditionalFormatting sqref="BM60">
    <cfRule type="expression" dxfId="80" priority="604">
      <formula>"$A6 =""text"""</formula>
    </cfRule>
  </conditionalFormatting>
  <conditionalFormatting sqref="BM61">
    <cfRule type="expression" dxfId="79" priority="605">
      <formula>"$A6 =""text"""</formula>
    </cfRule>
  </conditionalFormatting>
  <conditionalFormatting sqref="A32">
    <cfRule type="containsText" dxfId="78" priority="607" operator="containsText" text="question"/>
    <cfRule type="containsText" dxfId="77" priority="608" operator="containsText" text="text"/>
    <cfRule type="containsText" dxfId="76" priority="609" operator="containsText" text="pagebreak"/>
  </conditionalFormatting>
  <conditionalFormatting sqref="A32">
    <cfRule type="containsText" dxfId="75" priority="610" operator="containsText" text="headline"/>
  </conditionalFormatting>
  <conditionalFormatting sqref="AP32:BL32">
    <cfRule type="expression" dxfId="74" priority="611">
      <formula>"$A6 =""text"""</formula>
    </cfRule>
  </conditionalFormatting>
  <conditionalFormatting sqref="G32">
    <cfRule type="duplicateValues" dxfId="73" priority="612"/>
  </conditionalFormatting>
  <conditionalFormatting sqref="CK32:CN32">
    <cfRule type="expression" dxfId="72" priority="613">
      <formula>"$A6 =""text"""</formula>
    </cfRule>
  </conditionalFormatting>
  <conditionalFormatting sqref="CT32:DP32">
    <cfRule type="expression" dxfId="71" priority="614">
      <formula>"$A6 =""text"""</formula>
    </cfRule>
  </conditionalFormatting>
  <conditionalFormatting sqref="DV32:ER32">
    <cfRule type="expression" dxfId="70" priority="615">
      <formula>"$A6 =""text"""</formula>
    </cfRule>
  </conditionalFormatting>
  <conditionalFormatting sqref="EX32:FT32">
    <cfRule type="expression" dxfId="69" priority="616">
      <formula>"$A6 =""text"""</formula>
    </cfRule>
  </conditionalFormatting>
  <conditionalFormatting sqref="FZ32:GV32">
    <cfRule type="expression" dxfId="68" priority="617">
      <formula>"$A6 =""text"""</formula>
    </cfRule>
  </conditionalFormatting>
  <conditionalFormatting sqref="HB32:HX32">
    <cfRule type="expression" dxfId="67" priority="618">
      <formula>"$A6 =""text"""</formula>
    </cfRule>
  </conditionalFormatting>
  <conditionalFormatting sqref="BU32:CB32">
    <cfRule type="expression" dxfId="66" priority="619">
      <formula>"$A6 =""text"""</formula>
    </cfRule>
  </conditionalFormatting>
  <conditionalFormatting sqref="BR32:BT32">
    <cfRule type="expression" dxfId="65" priority="620">
      <formula>"$A6 =""text"""</formula>
    </cfRule>
  </conditionalFormatting>
  <dataValidations count="1">
    <dataValidation type="list" allowBlank="1" showInputMessage="1" showErrorMessage="1" sqref="B5" xr:uid="{00000000-0002-0000-0100-000000000000}">
      <formula1>"SingleChoice,MultipleChoice,YesNoSwitch,KNOB,TextString"</formula1>
      <formula2>0</formula2>
    </dataValidation>
  </dataValidations>
  <hyperlinks>
    <hyperlink ref="B2" r:id="rId1" xr:uid="{00000000-0004-0000-0100-000000000000}"/>
    <hyperlink ref="B3" r:id="rId2" xr:uid="{00000000-0004-0000-0100-000001000000}"/>
  </hyperlinks>
  <pageMargins left="0.7" right="0.7" top="0.78749999999999998" bottom="0.78749999999999998" header="0.51180555555555496" footer="0.51180555555555496"/>
  <pageSetup paperSize="0" scale="0" firstPageNumber="0" orientation="portrait" usePrinterDefaults="0" horizontalDpi="0" verticalDpi="0" copies="0"/>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Baseline</vt:lpstr>
      <vt:lpstr>FollowUp</vt:lpstr>
      <vt:lpstr>Baseline!_FilterDatabase</vt:lpstr>
      <vt:lpstr>FollowUp!_FilterDatabase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joa24jm</cp:lastModifiedBy>
  <cp:revision>0</cp:revision>
  <dcterms:created xsi:type="dcterms:W3CDTF">2020-03-28T16:54:59Z</dcterms:created>
  <dcterms:modified xsi:type="dcterms:W3CDTF">2020-11-20T09:16:25Z</dcterms:modified>
  <dc:language>de-DE</dc:language>
</cp:coreProperties>
</file>