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xfalc\OneDrive - IFRN\Documents\SourceIoT\PCB_Project_Source_IoT\Project Outputs for PCB_Project_Source_IoT\BOM\"/>
    </mc:Choice>
  </mc:AlternateContent>
  <xr:revisionPtr revIDLastSave="0" documentId="8_{A189A0F4-9F05-40D4-8820-986A38FEA835}" xr6:coauthVersionLast="47" xr6:coauthVersionMax="47" xr10:uidLastSave="{00000000-0000-0000-0000-000000000000}"/>
  <bookViews>
    <workbookView xWindow="-108" yWindow="-108" windowWidth="23256" windowHeight="12456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7" i="1"/>
  <c r="B12" i="6" s="1"/>
  <c r="C47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<sst xmlns="http://schemas.openxmlformats.org/spreadsheetml/2006/main" count="200" uniqueCount="171">
  <si>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</si>
  <si>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</si>
  <si>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</si>
  <si>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</si>
  <si>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</si>
  <si>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</si>
  <si>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</si>
  <si>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</si>
  <si>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</si>
  <si>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</si>
  <si>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</si>
  <si>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</si>
  <si>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</si>
  <si>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</si>
  <si>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</si>
  <si>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</si>
  <si>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</si>
  <si>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</si>
  <si>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</si>
  <si>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</si>
  <si>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</si>
  <si>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</si>
  <si>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</si>
  <si>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</si>
  <si>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</si>
  <si>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</si>
  <si>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</si>
  <si>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</si>
  <si>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</si>
  <si>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17/12/2024</t>
  </si>
  <si>
    <t>Quantity</t>
  </si>
  <si>
    <t>Designator</t>
  </si>
  <si>
    <t>C1</t>
  </si>
  <si>
    <t>C2, C5, C7, C9</t>
  </si>
  <si>
    <t>C3, C4</t>
  </si>
  <si>
    <t>C6, C8</t>
  </si>
  <si>
    <t>CONN1</t>
  </si>
  <si>
    <t>D1</t>
  </si>
  <si>
    <t>D2, D11</t>
  </si>
  <si>
    <t>D3, D4, D8, D12, D16</t>
  </si>
  <si>
    <t>D5, D6, D13, D14, D15</t>
  </si>
  <si>
    <t>D7</t>
  </si>
  <si>
    <t>D9</t>
  </si>
  <si>
    <t>D10</t>
  </si>
  <si>
    <t>J1, J4, J5, J8</t>
  </si>
  <si>
    <t>J2, J3, J6, J7</t>
  </si>
  <si>
    <t>L1</t>
  </si>
  <si>
    <t>LG1, LG2</t>
  </si>
  <si>
    <t>R1, R10, R14</t>
  </si>
  <si>
    <t>R2</t>
  </si>
  <si>
    <t>R3, R12</t>
  </si>
  <si>
    <t>R4, R5, R7, R15, R16</t>
  </si>
  <si>
    <t>R6</t>
  </si>
  <si>
    <t>R8</t>
  </si>
  <si>
    <t>R9</t>
  </si>
  <si>
    <t>R11</t>
  </si>
  <si>
    <t>R13</t>
  </si>
  <si>
    <t>SCW1, SCW2, SCW3, SCW4</t>
  </si>
  <si>
    <t>STF1, STF2, STF3, STF4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</si>
  <si>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</si>
  <si>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</si>
  <si>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</si>
  <si>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</si>
  <si>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</si>
  <si>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</si>
  <si>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</si>
  <si>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</si>
  <si>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CL31A106KBHNNNE</t>
  </si>
  <si>
    <t>CL21B104KACNNNC</t>
  </si>
  <si>
    <t>CL21A226MAYNNNE</t>
  </si>
  <si>
    <t>C2012X5R1E475K125AB</t>
  </si>
  <si>
    <t>TSW-101-07-G-D</t>
  </si>
  <si>
    <t>SMBJ28CAQ-13-F</t>
  </si>
  <si>
    <t>MMSZ5245B-TP</t>
  </si>
  <si>
    <t>LTST-C170GKT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</si>
  <si>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</si>
  <si>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</si>
  <si>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</si>
  <si>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</si>
  <si>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</si>
  <si>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</si>
  <si>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</si>
  <si>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RC0805FR-0710KL</t>
  </si>
  <si>
    <t>RC0805FR-071KL</t>
  </si>
  <si>
    <t>CRGCQ0805F100K</t>
  </si>
  <si>
    <t>CRGCQ0805J470R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</si>
  <si>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</si>
  <si>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</si>
  <si>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</si>
  <si>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</si>
  <si>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</si>
  <si>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</si>
  <si>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</si>
  <si>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</si>
  <si>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</si>
  <si>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</si>
  <si>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</si>
  <si>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</si>
  <si>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</si>
  <si>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10UF 50V X5R 1206</t>
  </si>
  <si>
    <t>CAP CER 0.1UF 25V X7R 0805</t>
  </si>
  <si>
    <t>CAP CER 22UF 25V X5R 0805</t>
  </si>
  <si>
    <t>CAP CER 4.7UF 25V X5R 0805</t>
  </si>
  <si>
    <t>CONN HEADER VERT 2POS</t>
  </si>
  <si>
    <t>TVS DIODE 28VWM 45.4VC SMB</t>
  </si>
  <si>
    <t>DIODE ZENER 15V 500MW SOD123</t>
  </si>
  <si>
    <t>LED GREEN CLEAR SMD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</si>
  <si>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</si>
  <si>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</si>
  <si>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</si>
  <si>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</si>
  <si>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</si>
  <si>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</si>
  <si>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</si>
  <si>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10K OHM 1% 1/8W 0805</t>
  </si>
  <si>
    <t>RES 1K OHM 1% 1/8W 0805</t>
  </si>
  <si>
    <t>RES 100K OHM 1% 1/8W 0805</t>
  </si>
  <si>
    <t>RES 470 OHM 5%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</si>
  <si>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</si>
  <si>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</si>
  <si>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</si>
  <si>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</si>
  <si>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</si>
  <si>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SCREW_M3</t>
  </si>
  <si>
    <t>HEX STANDOFF MX30.5 BRASS 15MM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</si>
  <si>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</si>
  <si>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</si>
  <si>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</si>
  <si>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</si>
  <si>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</si>
  <si>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</si>
  <si>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</si>
  <si>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</si>
  <si>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</si>
  <si>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</si>
  <si>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Mouser</t>
  </si>
  <si>
    <t>Supplier Part Number 1</t>
  </si>
  <si>
    <t>1276-2876-1-ND</t>
  </si>
  <si>
    <t>1276-1099-1-ND</t>
  </si>
  <si>
    <t>1276-CL21A226MAYNNNECT-ND</t>
  </si>
  <si>
    <t>445-4116-1-ND</t>
  </si>
  <si>
    <t>SAM1028-01-ND</t>
  </si>
  <si>
    <t>SMBJ28CAQ-13-FDICT-ND</t>
  </si>
  <si>
    <t>MMSZ5245B-TPMSCT-ND</t>
  </si>
  <si>
    <t>160-1179-1-ND</t>
  </si>
  <si>
    <t>MBR120VLSFT1GOSCT-ND</t>
  </si>
  <si>
    <t>SMAJ5.0A-FDICT-ND</t>
  </si>
  <si>
    <t>160-1645-1-ND</t>
  </si>
  <si>
    <t>497-7454-1-ND</t>
  </si>
  <si>
    <t>277-11343-ND</t>
  </si>
  <si>
    <t>277-11313-ND</t>
  </si>
  <si>
    <t>490-10812-1-ND</t>
  </si>
  <si>
    <t>603-RC0805FR-0710KL</t>
  </si>
  <si>
    <t>311-1.00KCRCT-ND</t>
  </si>
  <si>
    <t>A129773CT-ND</t>
  </si>
  <si>
    <t>A130132CT-ND</t>
  </si>
  <si>
    <t>P2.00KCCT-ND</t>
  </si>
  <si>
    <t>311-1.00MCRCT-ND</t>
  </si>
  <si>
    <t>603-RC0805FR-07270KL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</si>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</sst>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7"/>
  <sheetViews>
    <sheetView showGridLines="0" tabSelected="1" topLeftCell="B1" zoomScale="85" zoomScaleNormal="85" workbookViewId="0">
      <selection activeCell="E12" sqref="E12"/>
    </sheetView>
  </sheetViews>
  <sheetFormatPr baseColWidth="10" defaultColWidth="0" defaultRowHeight="14.4" x14ac:dyDescent="0.3"/>
  <cols>
    <col min="1" max="1" width="14.5546875" hidden="1" customWidth="1"/>
    <col min="2" max="2" width="17.33203125" customWidth="1"/>
    <col min="3" max="3" width="16.6640625" bestFit="1" customWidth="1"/>
    <col min="4" max="4" width="19.33203125" bestFit="1" customWidth="1"/>
    <col min="5" max="5" width="34.33203125" bestFit="1" customWidth="1"/>
    <col min="6" max="6" width="19.6640625" bestFit="1" customWidth="1"/>
    <col min="7" max="7" width="18.44140625" bestFit="1" customWidth="1"/>
    <col min="8" max="8" width="33" customWidth="1"/>
    <col min="9" max="9" width="24.109375" bestFit="1" customWidth="1"/>
    <col min="10" max="10" width="28" bestFit="1" customWidth="1"/>
    <col min="11" max="11" width="26.6640625" bestFit="1" customWidth="1"/>
    <col min="12" max="12" width="26.109375" hidden="1" customWidth="1"/>
    <col min="13" max="16384" width="8.88671875" hidden="1"/>
  </cols>
  <sheetData>
    <row r="1" spans="2:1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" x14ac:dyDescent="0.6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3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3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3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3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3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3">
      <c r="B12" s="4" t="s">
        <v>1</v>
      </c>
      <c r="C12" s="4" t="s">
        <v>30</v>
      </c>
      <c r="D12" s="4" t="s">
        <v>31</v>
      </c>
      <c r="E12" s="4" t="s">
        <v>66</v>
      </c>
      <c r="F12" s="4" t="s">
        <v>98</v>
      </c>
      <c r="G12" s="4" t="s">
        <v>132</v>
      </c>
      <c r="H12" s="4" t="s">
        <v>136</v>
      </c>
      <c r="I12" s="4" t="s">
        <v>168</v>
      </c>
      <c r="J12" s="4" t="s">
        <v>169</v>
      </c>
      <c r="K12" s="4" t="s">
        <v>170</v>
      </c>
    </row>
    <row r="13" spans="2:11" ht="28.8" x14ac:dyDescent="0.3">
      <c r="B13" s="19">
        <f>ROW(B13)-ROW($B$12)</f>
        <v>1</v>
      </c>
      <c r="C13" s="19">
        <v>1</v>
      </c>
      <c r="D13" s="19" t="s">
        <v>32</v>
      </c>
      <c r="E13" s="20" t="s">
        <v>67</v>
      </c>
      <c r="F13" s="19" t="s">
        <v>99</v>
      </c>
      <c r="G13" s="19" t="s">
        <v>133</v>
      </c>
      <c r="H13" s="19" t="s">
        <v>137</v>
      </c>
      <c r="I13" s="19">
        <v>978471</v>
      </c>
      <c r="J13" s="21">
        <v>0.26</v>
      </c>
      <c r="K13" s="21">
        <v>0.26</v>
      </c>
    </row>
    <row r="14" spans="2:11" ht="28.8" x14ac:dyDescent="0.3">
      <c r="B14" s="19">
        <f t="shared" ref="B14:B46" si="0">ROW(B14)-ROW($B$12)</f>
        <v>2</v>
      </c>
      <c r="C14" s="19">
        <v>4</v>
      </c>
      <c r="D14" s="19" t="s">
        <v>33</v>
      </c>
      <c r="E14" s="20" t="s">
        <v>68</v>
      </c>
      <c r="F14" s="19" t="s">
        <v>100</v>
      </c>
      <c r="G14" s="19" t="s">
        <v>134</v>
      </c>
      <c r="H14" s="19" t="s">
        <v>138</v>
      </c>
      <c r="I14" s="19">
        <v>443767</v>
      </c>
      <c r="J14" s="21">
        <v>1.4999999999999999E-2</v>
      </c>
      <c r="K14" s="21">
        <v>0.15</v>
      </c>
    </row>
    <row r="15" spans="2:11" ht="28.8" x14ac:dyDescent="0.3">
      <c r="B15" s="19">
        <f>ROW(B15)-ROW($B$12)</f>
        <v>3</v>
      </c>
      <c r="C15" s="19">
        <v>2</v>
      </c>
      <c r="D15" s="19" t="s">
        <v>34</v>
      </c>
      <c r="E15" s="20" t="s">
        <v>69</v>
      </c>
      <c r="F15" s="19" t="s">
        <v>101</v>
      </c>
      <c r="G15" s="19" t="s">
        <v>134</v>
      </c>
      <c r="H15" s="19" t="s">
        <v>139</v>
      </c>
      <c r="I15" s="19">
        <v>715343</v>
      </c>
      <c r="J15" s="21">
        <v>0.21</v>
      </c>
      <c r="K15" s="21">
        <v>0.42</v>
      </c>
    </row>
    <row r="16" spans="2:11" ht="28.8" x14ac:dyDescent="0.3">
      <c r="B16" s="19">
        <f t="shared" si="0"/>
        <v>4</v>
      </c>
      <c r="C16" s="19">
        <v>2</v>
      </c>
      <c r="D16" s="19" t="s">
        <v>35</v>
      </c>
      <c r="E16" s="20" t="s">
        <v>70</v>
      </c>
      <c r="F16" s="19" t="s">
        <v>102</v>
      </c>
      <c r="G16" s="19" t="s">
        <v>133</v>
      </c>
      <c r="H16" s="19" t="s">
        <v>140</v>
      </c>
      <c r="I16" s="19">
        <v>2035695</v>
      </c>
      <c r="J16" s="21">
        <v>0.27</v>
      </c>
      <c r="K16" s="21">
        <v>0.54</v>
      </c>
    </row>
    <row r="17" spans="2:11" ht="28.8" x14ac:dyDescent="0.3">
      <c r="B17" s="19">
        <f>ROW(B17)-ROW($B$12)</f>
        <v>5</v>
      </c>
      <c r="C17" s="19">
        <v>1</v>
      </c>
      <c r="D17" s="19" t="s">
        <v>36</v>
      </c>
      <c r="E17" s="20" t="s">
        <v>71</v>
      </c>
      <c r="F17" s="19" t="s">
        <v>103</v>
      </c>
      <c r="G17" s="19" t="s">
        <v>134</v>
      </c>
      <c r="H17" s="19" t="s">
        <v>141</v>
      </c>
      <c r="I17" s="19">
        <v>3911</v>
      </c>
      <c r="J17" s="21">
        <v>0.51</v>
      </c>
      <c r="K17" s="21">
        <v>0.51</v>
      </c>
    </row>
    <row r="18" spans="2:11" ht="28.8" x14ac:dyDescent="0.3">
      <c r="B18" s="19">
        <f t="shared" si="0"/>
        <v>6</v>
      </c>
      <c r="C18" s="19">
        <v>1</v>
      </c>
      <c r="D18" s="19" t="s">
        <v>37</v>
      </c>
      <c r="E18" s="20" t="s">
        <v>72</v>
      </c>
      <c r="F18" s="19" t="s">
        <v>104</v>
      </c>
      <c r="G18" s="19" t="s">
        <v>134</v>
      </c>
      <c r="H18" s="19" t="s">
        <v>142</v>
      </c>
      <c r="I18" s="19">
        <v>70167</v>
      </c>
      <c r="J18" s="21">
        <v>0.36</v>
      </c>
      <c r="K18" s="21">
        <v>0.36</v>
      </c>
    </row>
    <row r="19" spans="2:11" ht="28.8" x14ac:dyDescent="0.3">
      <c r="B19" s="19">
        <f>ROW(B19)-ROW($B$12)</f>
        <v>7</v>
      </c>
      <c r="C19" s="19">
        <v>2</v>
      </c>
      <c r="D19" s="19" t="s">
        <v>38</v>
      </c>
      <c r="E19" s="20" t="s">
        <v>73</v>
      </c>
      <c r="F19" s="19" t="s">
        <v>105</v>
      </c>
      <c r="G19" s="19" t="s">
        <v>134</v>
      </c>
      <c r="H19" s="19" t="s">
        <v>143</v>
      </c>
      <c r="I19" s="19">
        <v>561126</v>
      </c>
      <c r="J19" s="21">
        <v>0.1</v>
      </c>
      <c r="K19" s="21">
        <v>0.2</v>
      </c>
    </row>
    <row r="20" spans="2:11" ht="28.8" x14ac:dyDescent="0.3">
      <c r="B20" s="19">
        <f t="shared" si="0"/>
        <v>8</v>
      </c>
      <c r="C20" s="19">
        <v>5</v>
      </c>
      <c r="D20" s="19" t="s">
        <v>39</v>
      </c>
      <c r="E20" s="20" t="s">
        <v>74</v>
      </c>
      <c r="F20" s="19" t="s">
        <v>106</v>
      </c>
      <c r="G20" s="19" t="s">
        <v>134</v>
      </c>
      <c r="H20" s="19" t="s">
        <v>144</v>
      </c>
      <c r="I20" s="19">
        <v>559647</v>
      </c>
      <c r="J20" s="21">
        <v>0.24</v>
      </c>
      <c r="K20" s="21">
        <v>1.2</v>
      </c>
    </row>
    <row r="21" spans="2:11" ht="28.8" x14ac:dyDescent="0.3">
      <c r="B21" s="19">
        <f>ROW(B21)-ROW($B$12)</f>
        <v>9</v>
      </c>
      <c r="C21" s="19">
        <v>5</v>
      </c>
      <c r="D21" s="19" t="s">
        <v>40</v>
      </c>
      <c r="E21" s="20" t="s">
        <v>75</v>
      </c>
      <c r="F21" s="19" t="s">
        <v>107</v>
      </c>
      <c r="G21" s="19" t="s">
        <v>134</v>
      </c>
      <c r="H21" s="19" t="s">
        <v>145</v>
      </c>
      <c r="I21" s="19">
        <v>26839</v>
      </c>
      <c r="J21" s="21">
        <v>0.56000000000000005</v>
      </c>
      <c r="K21" s="21">
        <v>2.8</v>
      </c>
    </row>
    <row r="22" spans="2:11" ht="28.8" x14ac:dyDescent="0.3">
      <c r="B22" s="19">
        <f t="shared" si="0"/>
        <v>10</v>
      </c>
      <c r="C22" s="19">
        <v>1</v>
      </c>
      <c r="D22" s="19" t="s">
        <v>41</v>
      </c>
      <c r="E22" s="20" t="s">
        <v>76</v>
      </c>
      <c r="F22" s="19" t="s">
        <v>108</v>
      </c>
      <c r="G22" s="19" t="s">
        <v>133</v>
      </c>
      <c r="H22" s="19" t="s">
        <v>146</v>
      </c>
      <c r="I22" s="19">
        <v>26481</v>
      </c>
      <c r="J22" s="21">
        <v>0.28000000000000003</v>
      </c>
      <c r="K22" s="21">
        <v>0.28000000000000003</v>
      </c>
    </row>
    <row r="23" spans="2:11" ht="28.8" x14ac:dyDescent="0.3">
      <c r="B23" s="19">
        <f>ROW(B23)-ROW($B$12)</f>
        <v>11</v>
      </c>
      <c r="C23" s="19">
        <v>1</v>
      </c>
      <c r="D23" s="19" t="s">
        <v>42</v>
      </c>
      <c r="E23" s="20" t="s">
        <v>77</v>
      </c>
      <c r="F23" s="19" t="s">
        <v>109</v>
      </c>
      <c r="G23" s="19" t="s">
        <v>134</v>
      </c>
      <c r="H23" s="19" t="s">
        <v>147</v>
      </c>
      <c r="I23" s="19">
        <v>12725</v>
      </c>
      <c r="J23" s="21">
        <v>0.32</v>
      </c>
      <c r="K23" s="21">
        <v>0.32</v>
      </c>
    </row>
    <row r="24" spans="2:11" ht="28.8" x14ac:dyDescent="0.3">
      <c r="B24" s="19">
        <f t="shared" si="0"/>
        <v>12</v>
      </c>
      <c r="C24" s="19">
        <v>1</v>
      </c>
      <c r="D24" s="19" t="s">
        <v>43</v>
      </c>
      <c r="E24" s="20" t="s">
        <v>78</v>
      </c>
      <c r="F24" s="19" t="s">
        <v>110</v>
      </c>
      <c r="G24" s="19" t="s">
        <v>134</v>
      </c>
      <c r="H24" s="19" t="s">
        <v>148</v>
      </c>
      <c r="I24" s="19">
        <v>3849</v>
      </c>
      <c r="J24" s="21">
        <v>0.46</v>
      </c>
      <c r="K24" s="21">
        <v>0.46</v>
      </c>
    </row>
    <row r="25" spans="2:11" ht="28.8" x14ac:dyDescent="0.3">
      <c r="B25" s="19">
        <f>ROW(B25)-ROW($B$12)</f>
        <v>13</v>
      </c>
      <c r="C25" s="19">
        <v>4</v>
      </c>
      <c r="D25" s="19" t="s">
        <v>44</v>
      </c>
      <c r="E25" s="20" t="s">
        <v>79</v>
      </c>
      <c r="F25" s="19" t="s">
        <v>111</v>
      </c>
      <c r="G25" s="19" t="s">
        <v>134</v>
      </c>
      <c r="H25" s="19" t="s">
        <v>149</v>
      </c>
      <c r="I25" s="19">
        <v>111587</v>
      </c>
      <c r="J25" s="21">
        <v>1.1499999999999999</v>
      </c>
      <c r="K25" s="21">
        <v>4.5999999999999996</v>
      </c>
    </row>
    <row r="26" spans="2:11" ht="43.2" x14ac:dyDescent="0.3">
      <c r="B26" s="19">
        <f t="shared" si="0"/>
        <v>14</v>
      </c>
      <c r="C26" s="19">
        <v>4</v>
      </c>
      <c r="D26" s="19" t="s">
        <v>45</v>
      </c>
      <c r="E26" s="20" t="s">
        <v>80</v>
      </c>
      <c r="F26" s="19" t="s">
        <v>112</v>
      </c>
      <c r="G26" s="19" t="s">
        <v>134</v>
      </c>
      <c r="H26" s="19" t="s">
        <v>150</v>
      </c>
      <c r="I26" s="19">
        <v>196540</v>
      </c>
      <c r="J26" s="21">
        <v>0.39</v>
      </c>
      <c r="K26" s="21">
        <v>1.56</v>
      </c>
    </row>
    <row r="27" spans="2:11" ht="28.8" x14ac:dyDescent="0.3">
      <c r="B27" s="19">
        <f>ROW(B27)-ROW($B$12)</f>
        <v>15</v>
      </c>
      <c r="C27" s="19">
        <v>1</v>
      </c>
      <c r="D27" s="19" t="s">
        <v>46</v>
      </c>
      <c r="E27" s="20" t="s">
        <v>81</v>
      </c>
      <c r="F27" s="19" t="s">
        <v>113</v>
      </c>
      <c r="G27" s="19" t="s">
        <v>134</v>
      </c>
      <c r="H27" s="19" t="s">
        <v>151</v>
      </c>
      <c r="I27" s="19">
        <v>129655</v>
      </c>
      <c r="J27" s="21">
        <v>0.47</v>
      </c>
      <c r="K27" s="21">
        <v>0.47</v>
      </c>
    </row>
    <row r="28" spans="2:11" x14ac:dyDescent="0.3">
      <c r="B28" s="19">
        <f t="shared" si="0"/>
        <v>16</v>
      </c>
      <c r="C28" s="19">
        <v>2</v>
      </c>
      <c r="D28" s="19" t="s">
        <v>47</v>
      </c>
      <c r="E28" s="20"/>
      <c r="F28" s="19"/>
      <c r="G28" s="19"/>
      <c r="H28" s="19"/>
      <c r="I28" s="19"/>
      <c r="J28" s="21"/>
      <c r="K28" s="21"/>
    </row>
    <row r="29" spans="2:11" ht="28.8" x14ac:dyDescent="0.3">
      <c r="B29" s="19">
        <f>ROW(B29)-ROW($B$12)</f>
        <v>17</v>
      </c>
      <c r="C29" s="19">
        <v>3</v>
      </c>
      <c r="D29" s="19" t="s">
        <v>48</v>
      </c>
      <c r="E29" s="20" t="s">
        <v>82</v>
      </c>
      <c r="F29" s="19" t="s">
        <v>114</v>
      </c>
      <c r="G29" s="19" t="s">
        <v>135</v>
      </c>
      <c r="H29" s="19" t="s">
        <v>152</v>
      </c>
      <c r="I29" s="19">
        <v>1166069</v>
      </c>
      <c r="J29" s="21">
        <v>1.7000000000000001E-2</v>
      </c>
      <c r="K29" s="21">
        <v>0.17</v>
      </c>
    </row>
    <row r="30" spans="2:11" ht="28.8" x14ac:dyDescent="0.3">
      <c r="B30" s="19">
        <f t="shared" si="0"/>
        <v>18</v>
      </c>
      <c r="C30" s="19">
        <v>1</v>
      </c>
      <c r="D30" s="19" t="s">
        <v>49</v>
      </c>
      <c r="E30" s="20" t="s">
        <v>83</v>
      </c>
      <c r="F30" s="19" t="s">
        <v>115</v>
      </c>
      <c r="G30" s="19" t="s">
        <v>134</v>
      </c>
      <c r="H30" s="19" t="s">
        <v>153</v>
      </c>
      <c r="I30" s="19">
        <v>1222330</v>
      </c>
      <c r="J30" s="21">
        <v>0.1</v>
      </c>
      <c r="K30" s="21">
        <v>0.1</v>
      </c>
    </row>
    <row r="31" spans="2:11" ht="28.8" x14ac:dyDescent="0.3">
      <c r="B31" s="19">
        <f>ROW(B31)-ROW($B$12)</f>
        <v>19</v>
      </c>
      <c r="C31" s="19">
        <v>2</v>
      </c>
      <c r="D31" s="19" t="s">
        <v>50</v>
      </c>
      <c r="E31" s="20" t="s">
        <v>84</v>
      </c>
      <c r="F31" s="19" t="s">
        <v>116</v>
      </c>
      <c r="G31" s="19" t="s">
        <v>134</v>
      </c>
      <c r="H31" s="19" t="s">
        <v>154</v>
      </c>
      <c r="I31" s="19">
        <v>237373</v>
      </c>
      <c r="J31" s="21">
        <v>0.1</v>
      </c>
      <c r="K31" s="21">
        <v>0.2</v>
      </c>
    </row>
    <row r="32" spans="2:11" ht="28.8" x14ac:dyDescent="0.3">
      <c r="B32" s="19">
        <f t="shared" si="0"/>
        <v>20</v>
      </c>
      <c r="C32" s="19">
        <v>5</v>
      </c>
      <c r="D32" s="19" t="s">
        <v>51</v>
      </c>
      <c r="E32" s="20" t="s">
        <v>85</v>
      </c>
      <c r="F32" s="19" t="s">
        <v>117</v>
      </c>
      <c r="G32" s="19" t="s">
        <v>134</v>
      </c>
      <c r="H32" s="19" t="s">
        <v>155</v>
      </c>
      <c r="I32" s="19">
        <v>800076</v>
      </c>
      <c r="J32" s="21">
        <v>2.7E-2</v>
      </c>
      <c r="K32" s="21">
        <v>0.27</v>
      </c>
    </row>
    <row r="33" spans="2:11" ht="28.8" x14ac:dyDescent="0.3">
      <c r="B33" s="19">
        <f>ROW(B33)-ROW($B$12)</f>
        <v>21</v>
      </c>
      <c r="C33" s="19">
        <v>1</v>
      </c>
      <c r="D33" s="19" t="s">
        <v>52</v>
      </c>
      <c r="E33" s="20" t="s">
        <v>86</v>
      </c>
      <c r="F33" s="19" t="s">
        <v>118</v>
      </c>
      <c r="G33" s="19" t="s">
        <v>133</v>
      </c>
      <c r="H33" s="19" t="s">
        <v>156</v>
      </c>
      <c r="I33" s="19">
        <v>109011</v>
      </c>
      <c r="J33" s="21">
        <v>0.11</v>
      </c>
      <c r="K33" s="21">
        <v>0.11</v>
      </c>
    </row>
    <row r="34" spans="2:11" ht="28.8" x14ac:dyDescent="0.3">
      <c r="B34" s="19">
        <f t="shared" si="0"/>
        <v>22</v>
      </c>
      <c r="C34" s="19">
        <v>1</v>
      </c>
      <c r="D34" s="19" t="s">
        <v>53</v>
      </c>
      <c r="E34" s="20" t="s">
        <v>87</v>
      </c>
      <c r="F34" s="19" t="s">
        <v>119</v>
      </c>
      <c r="G34" s="19" t="s">
        <v>134</v>
      </c>
      <c r="H34" s="19" t="s">
        <v>157</v>
      </c>
      <c r="I34" s="19">
        <v>170662</v>
      </c>
      <c r="J34" s="21">
        <v>0.1</v>
      </c>
      <c r="K34" s="21">
        <v>0.1</v>
      </c>
    </row>
    <row r="35" spans="2:11" ht="28.8" x14ac:dyDescent="0.3">
      <c r="B35" s="19">
        <f>ROW(B35)-ROW($B$12)</f>
        <v>23</v>
      </c>
      <c r="C35" s="19">
        <v>1</v>
      </c>
      <c r="D35" s="19" t="s">
        <v>54</v>
      </c>
      <c r="E35" s="20" t="s">
        <v>88</v>
      </c>
      <c r="F35" s="19" t="s">
        <v>120</v>
      </c>
      <c r="G35" s="19" t="s">
        <v>135</v>
      </c>
      <c r="H35" s="19" t="s">
        <v>158</v>
      </c>
      <c r="I35" s="19">
        <v>24540</v>
      </c>
      <c r="J35" s="21">
        <v>0.1</v>
      </c>
      <c r="K35" s="21">
        <v>0.1</v>
      </c>
    </row>
    <row r="36" spans="2:11" ht="28.8" x14ac:dyDescent="0.3">
      <c r="B36" s="19">
        <f t="shared" si="0"/>
        <v>24</v>
      </c>
      <c r="C36" s="19">
        <v>1</v>
      </c>
      <c r="D36" s="19" t="s">
        <v>55</v>
      </c>
      <c r="E36" s="20" t="s">
        <v>89</v>
      </c>
      <c r="F36" s="19" t="s">
        <v>121</v>
      </c>
      <c r="G36" s="19" t="s">
        <v>134</v>
      </c>
      <c r="H36" s="19" t="s">
        <v>159</v>
      </c>
      <c r="I36" s="19">
        <v>147633</v>
      </c>
      <c r="J36" s="21">
        <v>0.1</v>
      </c>
      <c r="K36" s="21">
        <v>0.1</v>
      </c>
    </row>
    <row r="37" spans="2:11" ht="28.8" x14ac:dyDescent="0.3">
      <c r="B37" s="19">
        <f>ROW(B37)-ROW($B$12)</f>
        <v>25</v>
      </c>
      <c r="C37" s="19">
        <v>1</v>
      </c>
      <c r="D37" s="19" t="s">
        <v>56</v>
      </c>
      <c r="E37" s="20" t="s">
        <v>90</v>
      </c>
      <c r="F37" s="19" t="s">
        <v>122</v>
      </c>
      <c r="G37" s="19" t="s">
        <v>134</v>
      </c>
      <c r="H37" s="19" t="s">
        <v>160</v>
      </c>
      <c r="I37" s="19">
        <v>22146</v>
      </c>
      <c r="J37" s="21">
        <v>0.1</v>
      </c>
      <c r="K37" s="21">
        <v>0.1</v>
      </c>
    </row>
    <row r="38" spans="2:11" ht="28.8" x14ac:dyDescent="0.3">
      <c r="B38" s="19">
        <f t="shared" si="0"/>
        <v>26</v>
      </c>
      <c r="C38" s="19">
        <v>4</v>
      </c>
      <c r="D38" s="19" t="s">
        <v>57</v>
      </c>
      <c r="E38" s="20"/>
      <c r="F38" s="19" t="s">
        <v>123</v>
      </c>
      <c r="G38" s="19"/>
      <c r="H38" s="19"/>
      <c r="I38" s="19"/>
      <c r="J38" s="21"/>
      <c r="K38" s="21"/>
    </row>
    <row r="39" spans="2:11" ht="43.2" x14ac:dyDescent="0.3">
      <c r="B39" s="19">
        <f>ROW(B39)-ROW($B$12)</f>
        <v>27</v>
      </c>
      <c r="C39" s="19">
        <v>4</v>
      </c>
      <c r="D39" s="19" t="s">
        <v>58</v>
      </c>
      <c r="E39" s="20"/>
      <c r="F39" s="19" t="s">
        <v>124</v>
      </c>
      <c r="G39" s="19"/>
      <c r="H39" s="19"/>
      <c r="I39" s="19"/>
      <c r="J39" s="21"/>
      <c r="K39" s="21"/>
    </row>
    <row r="40" spans="2:11" ht="28.8" x14ac:dyDescent="0.3">
      <c r="B40" s="19">
        <f t="shared" si="0"/>
        <v>28</v>
      </c>
      <c r="C40" s="19">
        <v>2</v>
      </c>
      <c r="D40" s="19" t="s">
        <v>59</v>
      </c>
      <c r="E40" s="20" t="s">
        <v>91</v>
      </c>
      <c r="F40" s="19" t="s">
        <v>125</v>
      </c>
      <c r="G40" s="19" t="s">
        <v>134</v>
      </c>
      <c r="H40" s="19" t="s">
        <v>161</v>
      </c>
      <c r="I40" s="19">
        <v>25903</v>
      </c>
      <c r="J40" s="21">
        <v>0.44</v>
      </c>
      <c r="K40" s="21">
        <v>0.88</v>
      </c>
    </row>
    <row r="41" spans="2:11" ht="43.2" x14ac:dyDescent="0.3">
      <c r="B41" s="19">
        <f>ROW(B41)-ROW($B$12)</f>
        <v>29</v>
      </c>
      <c r="C41" s="19">
        <v>1</v>
      </c>
      <c r="D41" s="19" t="s">
        <v>60</v>
      </c>
      <c r="E41" s="20" t="s">
        <v>92</v>
      </c>
      <c r="F41" s="19" t="s">
        <v>126</v>
      </c>
      <c r="G41" s="19" t="s">
        <v>134</v>
      </c>
      <c r="H41" s="19" t="s">
        <v>162</v>
      </c>
      <c r="I41" s="19">
        <v>11117</v>
      </c>
      <c r="J41" s="21">
        <v>0.15</v>
      </c>
      <c r="K41" s="21">
        <v>0.15</v>
      </c>
    </row>
    <row r="42" spans="2:11" ht="43.2" x14ac:dyDescent="0.3">
      <c r="B42" s="19">
        <f t="shared" si="0"/>
        <v>30</v>
      </c>
      <c r="C42" s="19">
        <v>1</v>
      </c>
      <c r="D42" s="19" t="s">
        <v>61</v>
      </c>
      <c r="E42" s="20" t="s">
        <v>93</v>
      </c>
      <c r="F42" s="19" t="s">
        <v>127</v>
      </c>
      <c r="G42" s="19" t="s">
        <v>134</v>
      </c>
      <c r="H42" s="19" t="s">
        <v>163</v>
      </c>
      <c r="I42" s="19">
        <v>18943</v>
      </c>
      <c r="J42" s="21">
        <v>0.33</v>
      </c>
      <c r="K42" s="21">
        <v>0.33</v>
      </c>
    </row>
    <row r="43" spans="2:11" ht="28.8" x14ac:dyDescent="0.3">
      <c r="B43" s="19">
        <f>ROW(B43)-ROW($B$12)</f>
        <v>31</v>
      </c>
      <c r="C43" s="19">
        <v>1</v>
      </c>
      <c r="D43" s="19" t="s">
        <v>62</v>
      </c>
      <c r="E43" s="20" t="s">
        <v>94</v>
      </c>
      <c r="F43" s="19" t="s">
        <v>128</v>
      </c>
      <c r="G43" s="19" t="s">
        <v>134</v>
      </c>
      <c r="H43" s="19" t="s">
        <v>164</v>
      </c>
      <c r="I43" s="19">
        <v>25282</v>
      </c>
      <c r="J43" s="21">
        <v>1.32</v>
      </c>
      <c r="K43" s="21">
        <v>1.32</v>
      </c>
    </row>
    <row r="44" spans="2:11" ht="28.8" x14ac:dyDescent="0.3">
      <c r="B44" s="19">
        <f t="shared" si="0"/>
        <v>32</v>
      </c>
      <c r="C44" s="19">
        <v>1</v>
      </c>
      <c r="D44" s="19" t="s">
        <v>63</v>
      </c>
      <c r="E44" s="20" t="s">
        <v>95</v>
      </c>
      <c r="F44" s="19" t="s">
        <v>129</v>
      </c>
      <c r="G44" s="19" t="s">
        <v>134</v>
      </c>
      <c r="H44" s="19" t="s">
        <v>165</v>
      </c>
      <c r="I44" s="19">
        <v>85924</v>
      </c>
      <c r="J44" s="21">
        <v>0.76</v>
      </c>
      <c r="K44" s="21">
        <v>0.76</v>
      </c>
    </row>
    <row r="45" spans="2:11" ht="43.2" x14ac:dyDescent="0.3">
      <c r="B45" s="19">
        <f>ROW(B45)-ROW($B$12)</f>
        <v>33</v>
      </c>
      <c r="C45" s="19">
        <v>1</v>
      </c>
      <c r="D45" s="19" t="s">
        <v>64</v>
      </c>
      <c r="E45" s="20" t="s">
        <v>96</v>
      </c>
      <c r="F45" s="19" t="s">
        <v>130</v>
      </c>
      <c r="G45" s="19" t="s">
        <v>134</v>
      </c>
      <c r="H45" s="19" t="s">
        <v>166</v>
      </c>
      <c r="I45" s="19">
        <v>14457</v>
      </c>
      <c r="J45" s="21">
        <v>0.72</v>
      </c>
      <c r="K45" s="21">
        <v>0.72</v>
      </c>
    </row>
    <row r="46" spans="2:11" ht="28.8" x14ac:dyDescent="0.3">
      <c r="B46" s="19">
        <f t="shared" si="0"/>
        <v>34</v>
      </c>
      <c r="C46" s="19">
        <v>1</v>
      </c>
      <c r="D46" s="19" t="s">
        <v>65</v>
      </c>
      <c r="E46" s="20" t="s">
        <v>97</v>
      </c>
      <c r="F46" s="19" t="s">
        <v>131</v>
      </c>
      <c r="G46" s="19" t="s">
        <v>134</v>
      </c>
      <c r="H46" s="19" t="s">
        <v>167</v>
      </c>
      <c r="I46" s="19">
        <v>39057</v>
      </c>
      <c r="J46" s="21">
        <v>0.36</v>
      </c>
      <c r="K46" s="21">
        <v>0.36</v>
      </c>
    </row>
    <row r="47" spans="2:11" x14ac:dyDescent="0.3">
      <c r="B47" s="22"/>
      <c r="C47" s="23">
        <f>SUM(C13:C46)</f>
        <v>69</v>
      </c>
      <c r="D47" s="50"/>
      <c r="E47" s="51"/>
      <c r="F47" s="51"/>
      <c r="G47" s="51"/>
      <c r="H47" s="51"/>
      <c r="I47" s="51"/>
      <c r="J47" s="52"/>
      <c r="K47" s="24">
        <f>SUM(K13:K46)</f>
        <v>19.899999999999995</v>
      </c>
    </row>
  </sheetData>
  <mergeCells count="7">
    <mergeCell ref="B5:K5"/>
    <mergeCell ref="B1:K1"/>
    <mergeCell ref="C9:K9"/>
    <mergeCell ref="D47:J47"/>
    <mergeCell ref="C8:K8"/>
    <mergeCell ref="C7:K7"/>
    <mergeCell ref="C6:K6"/>
  </mergeCells>
  <conditionalFormatting sqref="B13:K46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baseColWidth="10" defaultColWidth="0" defaultRowHeight="14.4" zeroHeight="1" x14ac:dyDescent="0.3"/>
  <cols>
    <col min="1" max="1" width="27.6640625" bestFit="1" customWidth="1"/>
    <col min="2" max="2" width="20.6640625" customWidth="1"/>
    <col min="3" max="3" width="26.33203125" customWidth="1"/>
    <col min="4" max="4" width="2" hidden="1" customWidth="1"/>
    <col min="5" max="5" width="3.109375" hidden="1" customWidth="1"/>
    <col min="6" max="6" width="15" hidden="1" customWidth="1"/>
    <col min="7" max="7" width="13.5546875" hidden="1" customWidth="1"/>
    <col min="8" max="8" width="28" hidden="1"/>
    <col min="9" max="9" width="26.6640625" hidden="1"/>
    <col min="10" max="10" width="26.109375" hidden="1"/>
    <col min="11" max="16362" width="8.88671875" hidden="1"/>
    <col min="16364" max="16384" width="8.88671875" hidden="1"/>
  </cols>
  <sheetData>
    <row r="1" spans="1:9" x14ac:dyDescent="0.3"/>
    <row r="2" spans="1:9" x14ac:dyDescent="0.3"/>
    <row r="3" spans="1:9" x14ac:dyDescent="0.3"/>
    <row r="4" spans="1:9" x14ac:dyDescent="0.3"/>
    <row r="5" spans="1:9" x14ac:dyDescent="0.3"/>
    <row r="6" spans="1:9" x14ac:dyDescent="0.3"/>
    <row r="7" spans="1:9" x14ac:dyDescent="0.3"/>
    <row r="8" spans="1:9" ht="33" x14ac:dyDescent="0.3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3">
      <c r="A9" s="10"/>
      <c r="B9" s="27"/>
      <c r="C9" s="27"/>
      <c r="D9" s="10"/>
      <c r="E9" s="10"/>
      <c r="F9" s="10"/>
      <c r="G9" s="10"/>
    </row>
    <row r="10" spans="1:9" x14ac:dyDescent="0.3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3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3">
      <c r="A12" s="3" t="s">
        <v>8</v>
      </c>
      <c r="B12" s="8">
        <f>BoM!K47</f>
        <v>19.899999999999995</v>
      </c>
      <c r="C12" s="9">
        <f t="shared" ref="C12:C17" si="0">B12*$B$22</f>
        <v>112.17231999999997</v>
      </c>
      <c r="D12" s="37"/>
      <c r="E12" s="38"/>
      <c r="F12" s="37"/>
      <c r="G12" s="38"/>
      <c r="H12" s="30"/>
      <c r="I12" s="30"/>
    </row>
    <row r="13" spans="1:9" x14ac:dyDescent="0.3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3">
      <c r="A14" s="3" t="s">
        <v>13</v>
      </c>
      <c r="B14" s="8">
        <f>0.6*SUM(B12:B13)</f>
        <v>35.939999999999991</v>
      </c>
      <c r="C14" s="9">
        <f t="shared" si="0"/>
        <v>202.58659199999994</v>
      </c>
      <c r="D14" s="37"/>
      <c r="E14" s="38"/>
      <c r="F14" s="37"/>
      <c r="G14" s="38"/>
      <c r="H14" s="5"/>
      <c r="I14" s="31"/>
    </row>
    <row r="15" spans="1:9" x14ac:dyDescent="0.3">
      <c r="A15" s="3" t="s">
        <v>11</v>
      </c>
      <c r="B15" s="8">
        <f>SUM(B12:B14)*0.18/0.82</f>
        <v>21.038048780487799</v>
      </c>
      <c r="C15" s="9">
        <f t="shared" si="0"/>
        <v>118.58727336585362</v>
      </c>
      <c r="D15" s="37"/>
      <c r="E15" s="38"/>
      <c r="F15" s="37"/>
      <c r="G15" s="38"/>
    </row>
    <row r="16" spans="1:9" x14ac:dyDescent="0.3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3">
      <c r="A17" s="14" t="s">
        <v>15</v>
      </c>
      <c r="B17" s="15">
        <f>SUM(B14:B16)</f>
        <v>73.848048780487787</v>
      </c>
      <c r="C17" s="16">
        <f t="shared" si="0"/>
        <v>416.26668136585357</v>
      </c>
      <c r="D17" s="37"/>
      <c r="E17" s="38"/>
      <c r="F17" s="37"/>
      <c r="G17" s="38"/>
    </row>
    <row r="18" spans="1:9" x14ac:dyDescent="0.3"/>
    <row r="19" spans="1:9" ht="33" x14ac:dyDescent="0.6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3">
      <c r="A20" s="10"/>
      <c r="B20" s="10"/>
      <c r="C20" s="10"/>
      <c r="D20" s="10"/>
      <c r="E20" s="10"/>
      <c r="F20" s="10"/>
      <c r="G20" s="10"/>
    </row>
    <row r="21" spans="1:9" x14ac:dyDescent="0.3">
      <c r="A21" s="11" t="str">
        <f ca="1">"USD &lt;-&gt; BRL (" &amp; TEXT(TODAY(),"DD/MM/AA") &amp;")"</f>
        <v>USD &lt;-&gt; BRL (17/12/24)</v>
      </c>
      <c r="B21" s="33">
        <v>5.42</v>
      </c>
      <c r="C21" s="34"/>
      <c r="D21" s="5"/>
    </row>
    <row r="22" spans="1:9" x14ac:dyDescent="0.3">
      <c r="A22" s="12" t="s">
        <v>16</v>
      </c>
      <c r="B22" s="35">
        <f>B21*1.04</f>
        <v>5.6368</v>
      </c>
      <c r="C22" s="36"/>
      <c r="D22" s="6"/>
    </row>
    <row r="23" spans="1:9" x14ac:dyDescent="0.3">
      <c r="A23" s="17"/>
      <c r="B23" s="54" t="s">
        <v>25</v>
      </c>
      <c r="C23" s="55"/>
      <c r="D23" s="53"/>
      <c r="E23" s="53"/>
      <c r="F23" s="53"/>
      <c r="G23" s="53"/>
    </row>
    <row r="24" spans="1:9" x14ac:dyDescent="0.3">
      <c r="A24" s="13" t="s">
        <v>21</v>
      </c>
      <c r="B24" s="8">
        <f>SUM(B12:B13)</f>
        <v>59.899999999999991</v>
      </c>
      <c r="C24" s="9">
        <f>B24*$B$22</f>
        <v>337.64431999999994</v>
      </c>
      <c r="D24" s="37"/>
      <c r="E24" s="38"/>
      <c r="F24" s="37"/>
      <c r="G24" s="38"/>
    </row>
    <row r="25" spans="1:9" x14ac:dyDescent="0.3">
      <c r="A25" s="13" t="s">
        <v>22</v>
      </c>
      <c r="B25" s="8">
        <f>SUM(B14:B16)</f>
        <v>73.848048780487787</v>
      </c>
      <c r="C25" s="9">
        <f>B25*$B$22</f>
        <v>416.26668136585357</v>
      </c>
      <c r="D25" s="37"/>
      <c r="E25" s="38"/>
      <c r="F25" s="37"/>
      <c r="G25" s="38"/>
    </row>
    <row r="26" spans="1:9" x14ac:dyDescent="0.3">
      <c r="A26" s="25" t="s">
        <v>19</v>
      </c>
      <c r="B26" s="28">
        <f>SUM(B24:B25)</f>
        <v>133.74804878048778</v>
      </c>
      <c r="C26" s="26">
        <f t="shared" ref="C26" si="1">SUM(C24:C25)</f>
        <v>753.91100136585351</v>
      </c>
      <c r="D26" s="39"/>
      <c r="E26" s="40"/>
      <c r="F26" s="39"/>
      <c r="G26" s="40"/>
    </row>
    <row r="27" spans="1:9" ht="19.2" customHeight="1" x14ac:dyDescent="0.3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5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3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Joab da Silva Bezerra</cp:lastModifiedBy>
  <dcterms:created xsi:type="dcterms:W3CDTF">2021-08-20T00:23:50Z</dcterms:created>
  <dcterms:modified xsi:type="dcterms:W3CDTF">2024-12-17T20:59:14Z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